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sheetMetadata+xml" PartName="/xl/metadata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39.40\share\2_法人監査班\21_R8年度\213_社会福祉法人・施設名簿\③ R8年度社会福祉法人・施設等名簿 最終版\"/>
    </mc:Choice>
  </mc:AlternateContent>
  <xr:revisionPtr revIDLastSave="0" documentId="13_ncr:1_{D12B6FDA-B066-4E3D-9878-F88499A12CA6}" xr6:coauthVersionLast="47" xr6:coauthVersionMax="47" xr10:uidLastSave="{00000000-0000-0000-0000-000000000000}"/>
  <bookViews>
    <workbookView xWindow="20370" yWindow="-120" windowWidth="29040" windowHeight="15720" xr2:uid="{54D1F653-9F75-45D0-9E53-1D4D149F2D7A}"/>
  </bookViews>
  <sheets>
    <sheet name="080401 三重県社会福祉施設等名簿　 (表紙・目次)" sheetId="3" r:id="rId1"/>
    <sheet name="080401 三重県社会福祉施設等名簿" sheetId="1" r:id="rId2"/>
    <sheet name="法人一覧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'080401 三重県社会福祉施設等名簿'!$A$138:$W$418</definedName>
    <definedName name="category0_1">'080401 三重県社会福祉施設等名簿'!$F$3523</definedName>
    <definedName name="category0_2">'080401 三重県社会福祉施設等名簿'!$F$3530</definedName>
    <definedName name="category1_1">'080401 三重県社会福祉施設等名簿'!$F$2</definedName>
    <definedName name="category1_2">'080401 三重県社会福祉施設等名簿'!$F$8</definedName>
    <definedName name="category2_1">'080401 三重県社会福祉施設等名簿'!$F$13</definedName>
    <definedName name="category2_10">'080401 三重県社会福祉施設等名簿'!$F$124</definedName>
    <definedName name="category2_11">'080401 三重県社会福祉施設等名簿'!$F$137</definedName>
    <definedName name="category2_12">'080401 三重県社会福祉施設等名簿'!$F$420</definedName>
    <definedName name="category2_13">'080401 三重県社会福祉施設等名簿'!$F$567</definedName>
    <definedName name="category2_14">'080401 三重県社会福祉施設等名簿'!$F$577</definedName>
    <definedName name="category2_2">'080401 三重県社会福祉施設等名簿'!$F$30</definedName>
    <definedName name="category2_3">'080401 三重県社会福祉施設等名簿'!$F$36</definedName>
    <definedName name="category2_4">'080401 三重県社会福祉施設等名簿'!$F$51</definedName>
    <definedName name="category2_5">'080401 三重県社会福祉施設等名簿'!$F$58</definedName>
    <definedName name="category2_6">'080401 三重県社会福祉施設等名簿'!$F$65</definedName>
    <definedName name="category2_7">'080401 三重県社会福祉施設等名簿'!$F$69</definedName>
    <definedName name="category2_8">'080401 三重県社会福祉施設等名簿'!$F$73</definedName>
    <definedName name="category2_9">'080401 三重県社会福祉施設等名簿'!$F$79</definedName>
    <definedName name="category3_1">'080401 三重県社会福祉施設等名簿'!$F$583</definedName>
    <definedName name="category4_1">'080401 三重県社会福祉施設等名簿'!$F$589</definedName>
    <definedName name="category4_10">'080401 三重県社会福祉施設等名簿'!$F$1276</definedName>
    <definedName name="category4_11">'080401 三重県社会福祉施設等名簿'!$F$1287</definedName>
    <definedName name="category4_12">'080401 三重県社会福祉施設等名簿'!$F$1597</definedName>
    <definedName name="category4_13">'080401 三重県社会福祉施設等名簿'!$F$1609</definedName>
    <definedName name="category4_2">'080401 三重県社会福祉施設等名簿'!$F$612</definedName>
    <definedName name="category4_3">'080401 三重県社会福祉施設等名簿'!$F$824</definedName>
    <definedName name="category4_4">'080401 三重県社会福祉施設等名簿'!$F$832</definedName>
    <definedName name="category4_5">'080401 三重県社会福祉施設等名簿'!$F$866</definedName>
    <definedName name="category4_6">'080401 三重県社会福祉施設等名簿'!$F$895</definedName>
    <definedName name="category4_7">'080401 三重県社会福祉施設等名簿'!$F$901</definedName>
    <definedName name="category4_8">'080401 三重県社会福祉施設等名簿'!$F$1146</definedName>
    <definedName name="category4_9">'080401 三重県社会福祉施設等名簿'!$F$1198</definedName>
    <definedName name="category5_1">'080401 三重県社会福祉施設等名簿'!$F$1817</definedName>
    <definedName name="category5_10">'080401 三重県社会福祉施設等名簿'!$F$2347</definedName>
    <definedName name="category5_11">'080401 三重県社会福祉施設等名簿'!$F$2379</definedName>
    <definedName name="category5_12">'080401 三重県社会福祉施設等名簿'!$F$2385</definedName>
    <definedName name="category5_13">'080401 三重県社会福祉施設等名簿'!$F$2404</definedName>
    <definedName name="category5_14">'080401 三重県社会福祉施設等名簿'!$F$2438</definedName>
    <definedName name="category5_15">'080401 三重県社会福祉施設等名簿'!$F$2515</definedName>
    <definedName name="category5_2">'080401 三重県社会福祉施設等名簿'!$F$1859</definedName>
    <definedName name="category5_3">'080401 三重県社会福祉施設等名簿'!$F$1863</definedName>
    <definedName name="category5_4">'080401 三重県社会福祉施設等名簿'!$F$1868</definedName>
    <definedName name="category5_5">'080401 三重県社会福祉施設等名簿'!$F$1872</definedName>
    <definedName name="category5_6">'080401 三重県社会福祉施設等名簿'!$F$1914</definedName>
    <definedName name="category5_7">'080401 三重県社会福祉施設等名簿'!$F$1921</definedName>
    <definedName name="category5_8">'080401 三重県社会福祉施設等名簿'!$F$2140</definedName>
    <definedName name="category5_9">'080401 三重県社会福祉施設等名簿'!$F$2337</definedName>
    <definedName name="category6_1">'080401 三重県社会福祉施設等名簿'!$F$2896</definedName>
    <definedName name="category6_2">'080401 三重県社会福祉施設等名簿'!$F$3161</definedName>
    <definedName name="_xlnm.Print_Area" localSheetId="1">'080401 三重県社会福祉施設等名簿'!$A$1:$O$3535</definedName>
    <definedName name="_xlnm.Print_Area" localSheetId="0">'080401 三重県社会福祉施設等名簿　 (表紙・目次)'!$A$1:$C$80</definedName>
    <definedName name="QW_Excel">#REF!</definedName>
    <definedName name="Z_B6579D8D_ECE5_4FE2_8C2F_9E6B08465DD2_.wvu.FilterData" localSheetId="1" hidden="1">'080401 三重県社会福祉施設等名簿'!$A$1:$Y$49</definedName>
    <definedName name="Z_B6579D8D_ECE5_4FE2_8C2F_9E6B08465DD2_.wvu.PrintArea" localSheetId="1" hidden="1">'080401 三重県社会福祉施設等名簿'!$A$1:$O$3535</definedName>
    <definedName name="Z_B6579D8D_ECE5_4FE2_8C2F_9E6B08465DD2_.wvu.PrintArea" localSheetId="0" hidden="1">'080401 三重県社会福祉施設等名簿　 (表紙・目次)'!$A$1:$C$81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05" i="1" l="1"/>
  <c r="C1626" i="1"/>
  <c r="D1626" i="1"/>
  <c r="B1626" i="1" s="1"/>
  <c r="E1626" i="1"/>
  <c r="O1626" i="1"/>
  <c r="C1627" i="1"/>
  <c r="D1627" i="1"/>
  <c r="B1627" i="1" s="1"/>
  <c r="E1627" i="1"/>
  <c r="O1627" i="1"/>
  <c r="O1594" i="1"/>
  <c r="E1594" i="1"/>
  <c r="D1594" i="1"/>
  <c r="B1594" i="1" s="1"/>
  <c r="C1594" i="1"/>
  <c r="C1572" i="1"/>
  <c r="D1572" i="1"/>
  <c r="B1572" i="1" s="1"/>
  <c r="E1572" i="1"/>
  <c r="O1572" i="1"/>
  <c r="O1542" i="1"/>
  <c r="O1541" i="1"/>
  <c r="C1541" i="1"/>
  <c r="D1541" i="1"/>
  <c r="B1541" i="1" s="1"/>
  <c r="E1541" i="1"/>
  <c r="C1542" i="1"/>
  <c r="D1542" i="1"/>
  <c r="B1542" i="1" s="1"/>
  <c r="E1542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5" i="1"/>
  <c r="C1505" i="1"/>
  <c r="D1505" i="1"/>
  <c r="B1505" i="1" s="1"/>
  <c r="E1505" i="1"/>
  <c r="C1506" i="1"/>
  <c r="D1506" i="1"/>
  <c r="B1506" i="1" s="1"/>
  <c r="E1506" i="1"/>
  <c r="C1507" i="1"/>
  <c r="D1507" i="1"/>
  <c r="B1507" i="1" s="1"/>
  <c r="E1507" i="1"/>
  <c r="C1468" i="1"/>
  <c r="D1468" i="1"/>
  <c r="B1468" i="1" s="1"/>
  <c r="E1468" i="1"/>
  <c r="C1469" i="1"/>
  <c r="C1470" i="1"/>
  <c r="C1471" i="1"/>
  <c r="C1472" i="1"/>
  <c r="D1469" i="1"/>
  <c r="B1469" i="1" s="1"/>
  <c r="D1470" i="1"/>
  <c r="B1470" i="1" s="1"/>
  <c r="D1471" i="1"/>
  <c r="B1471" i="1" s="1"/>
  <c r="D1472" i="1"/>
  <c r="B1472" i="1" s="1"/>
  <c r="E1469" i="1"/>
  <c r="E1470" i="1"/>
  <c r="E1471" i="1"/>
  <c r="E1472" i="1"/>
  <c r="C1473" i="1"/>
  <c r="C1474" i="1"/>
  <c r="D1473" i="1"/>
  <c r="B1473" i="1" s="1"/>
  <c r="D1474" i="1"/>
  <c r="B1474" i="1" s="1"/>
  <c r="E1473" i="1"/>
  <c r="E1474" i="1"/>
  <c r="C1475" i="1"/>
  <c r="D1475" i="1"/>
  <c r="B1475" i="1" s="1"/>
  <c r="E1475" i="1"/>
  <c r="C1476" i="1"/>
  <c r="D1476" i="1"/>
  <c r="B1476" i="1" s="1"/>
  <c r="E1476" i="1"/>
  <c r="C1412" i="1"/>
  <c r="D1412" i="1"/>
  <c r="B1412" i="1" s="1"/>
  <c r="E1412" i="1"/>
  <c r="C1413" i="1"/>
  <c r="D1413" i="1"/>
  <c r="B1413" i="1" s="1"/>
  <c r="E1413" i="1"/>
  <c r="C1377" i="1"/>
  <c r="D1377" i="1"/>
  <c r="B1377" i="1" s="1"/>
  <c r="E1377" i="1"/>
  <c r="C1378" i="1"/>
  <c r="C1379" i="1"/>
  <c r="D1378" i="1"/>
  <c r="B1378" i="1" s="1"/>
  <c r="D1379" i="1"/>
  <c r="B1379" i="1" s="1"/>
  <c r="E1378" i="1"/>
  <c r="E1379" i="1"/>
  <c r="C1380" i="1"/>
  <c r="D1380" i="1"/>
  <c r="B1380" i="1" s="1"/>
  <c r="E1380" i="1"/>
  <c r="C1381" i="1"/>
  <c r="D1381" i="1"/>
  <c r="B1381" i="1" s="1"/>
  <c r="E1381" i="1"/>
  <c r="C1326" i="1"/>
  <c r="D1326" i="1"/>
  <c r="B1326" i="1" s="1"/>
  <c r="E1326" i="1"/>
  <c r="C1317" i="1"/>
  <c r="D1317" i="1"/>
  <c r="B1317" i="1" s="1"/>
  <c r="E1317" i="1"/>
  <c r="C1318" i="1"/>
  <c r="D1318" i="1"/>
  <c r="B1318" i="1" s="1"/>
  <c r="E1318" i="1"/>
  <c r="O1109" i="1"/>
  <c r="C1109" i="1"/>
  <c r="D1109" i="1"/>
  <c r="B1109" i="1" s="1"/>
  <c r="E1109" i="1"/>
  <c r="O1081" i="1"/>
  <c r="C1081" i="1"/>
  <c r="D1081" i="1"/>
  <c r="B1081" i="1" s="1"/>
  <c r="E1081" i="1"/>
  <c r="O1039" i="1"/>
  <c r="O1038" i="1"/>
  <c r="O1037" i="1"/>
  <c r="O1036" i="1"/>
  <c r="C1036" i="1"/>
  <c r="D1036" i="1"/>
  <c r="B1036" i="1" s="1"/>
  <c r="E1036" i="1"/>
  <c r="C1037" i="1"/>
  <c r="D1037" i="1"/>
  <c r="B1037" i="1" s="1"/>
  <c r="E1037" i="1"/>
  <c r="C1038" i="1"/>
  <c r="D1038" i="1"/>
  <c r="B1038" i="1" s="1"/>
  <c r="E1038" i="1"/>
  <c r="C1039" i="1"/>
  <c r="D1039" i="1"/>
  <c r="B1039" i="1" s="1"/>
  <c r="E1039" i="1"/>
  <c r="O987" i="1"/>
  <c r="C987" i="1"/>
  <c r="D987" i="1"/>
  <c r="B987" i="1" s="1"/>
  <c r="E987" i="1"/>
  <c r="O970" i="1"/>
  <c r="O969" i="1"/>
  <c r="C969" i="1"/>
  <c r="D969" i="1"/>
  <c r="B969" i="1" s="1"/>
  <c r="E969" i="1"/>
  <c r="C970" i="1"/>
  <c r="D970" i="1"/>
  <c r="B970" i="1" s="1"/>
  <c r="E970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C923" i="1"/>
  <c r="D923" i="1"/>
  <c r="B923" i="1" s="1"/>
  <c r="E923" i="1"/>
  <c r="C924" i="1"/>
  <c r="D924" i="1"/>
  <c r="B924" i="1" s="1"/>
  <c r="E924" i="1"/>
  <c r="C925" i="1"/>
  <c r="D925" i="1"/>
  <c r="B925" i="1" s="1"/>
  <c r="E925" i="1"/>
  <c r="O3534" i="1" l="1"/>
  <c r="O3533" i="1"/>
  <c r="O3532" i="1"/>
  <c r="C3532" i="1"/>
  <c r="D3532" i="1"/>
  <c r="B3532" i="1" s="1"/>
  <c r="C3533" i="1"/>
  <c r="D3533" i="1"/>
  <c r="B3533" i="1" s="1"/>
  <c r="O3518" i="1" l="1"/>
  <c r="O3517" i="1"/>
  <c r="O3516" i="1"/>
  <c r="O3515" i="1"/>
  <c r="O3514" i="1"/>
  <c r="O3513" i="1"/>
  <c r="O3512" i="1"/>
  <c r="O3511" i="1"/>
  <c r="O3510" i="1"/>
  <c r="O3509" i="1"/>
  <c r="O3508" i="1"/>
  <c r="O3507" i="1"/>
  <c r="O3506" i="1"/>
  <c r="O3505" i="1"/>
  <c r="O3504" i="1"/>
  <c r="O3503" i="1"/>
  <c r="O3502" i="1"/>
  <c r="O3501" i="1"/>
  <c r="O3500" i="1"/>
  <c r="O3499" i="1"/>
  <c r="O3498" i="1"/>
  <c r="O3497" i="1"/>
  <c r="O3496" i="1"/>
  <c r="O3495" i="1"/>
  <c r="O3494" i="1"/>
  <c r="O3493" i="1"/>
  <c r="O3492" i="1"/>
  <c r="O3491" i="1"/>
  <c r="O3490" i="1"/>
  <c r="O3489" i="1"/>
  <c r="O3488" i="1"/>
  <c r="O3487" i="1"/>
  <c r="O3486" i="1"/>
  <c r="O3485" i="1"/>
  <c r="O3484" i="1"/>
  <c r="O3483" i="1"/>
  <c r="O3482" i="1"/>
  <c r="O3481" i="1"/>
  <c r="O3480" i="1"/>
  <c r="O3479" i="1"/>
  <c r="O3478" i="1"/>
  <c r="O3477" i="1"/>
  <c r="O3476" i="1"/>
  <c r="O3475" i="1"/>
  <c r="O3474" i="1"/>
  <c r="O3473" i="1"/>
  <c r="O3472" i="1"/>
  <c r="O3471" i="1"/>
  <c r="O3470" i="1"/>
  <c r="O3469" i="1"/>
  <c r="O3468" i="1"/>
  <c r="O3467" i="1"/>
  <c r="O3466" i="1"/>
  <c r="O3465" i="1"/>
  <c r="O3464" i="1"/>
  <c r="O3463" i="1"/>
  <c r="O3462" i="1"/>
  <c r="O3461" i="1"/>
  <c r="O3460" i="1"/>
  <c r="O3459" i="1"/>
  <c r="O3458" i="1"/>
  <c r="O3457" i="1"/>
  <c r="O3456" i="1"/>
  <c r="O3455" i="1"/>
  <c r="O3454" i="1"/>
  <c r="O3453" i="1"/>
  <c r="O3452" i="1"/>
  <c r="O3451" i="1"/>
  <c r="O3450" i="1"/>
  <c r="O3449" i="1"/>
  <c r="O3448" i="1"/>
  <c r="O3447" i="1"/>
  <c r="O3446" i="1"/>
  <c r="O3445" i="1"/>
  <c r="O3444" i="1"/>
  <c r="O3443" i="1"/>
  <c r="O3442" i="1"/>
  <c r="O3441" i="1"/>
  <c r="O3440" i="1"/>
  <c r="O3439" i="1"/>
  <c r="O3438" i="1"/>
  <c r="O3437" i="1"/>
  <c r="O3436" i="1"/>
  <c r="O3435" i="1"/>
  <c r="O3434" i="1"/>
  <c r="O3433" i="1"/>
  <c r="O3432" i="1"/>
  <c r="O3431" i="1"/>
  <c r="O3430" i="1"/>
  <c r="O3429" i="1"/>
  <c r="O3428" i="1"/>
  <c r="O3427" i="1"/>
  <c r="O3426" i="1"/>
  <c r="O3425" i="1"/>
  <c r="O3424" i="1"/>
  <c r="O3423" i="1"/>
  <c r="O3422" i="1"/>
  <c r="O3421" i="1"/>
  <c r="O3420" i="1"/>
  <c r="O3419" i="1"/>
  <c r="O3418" i="1"/>
  <c r="O3417" i="1"/>
  <c r="O3416" i="1"/>
  <c r="O3415" i="1"/>
  <c r="O3414" i="1"/>
  <c r="O3413" i="1"/>
  <c r="O3412" i="1"/>
  <c r="O3411" i="1"/>
  <c r="O3410" i="1"/>
  <c r="O3409" i="1"/>
  <c r="O3408" i="1"/>
  <c r="O3407" i="1"/>
  <c r="O3406" i="1"/>
  <c r="O3405" i="1"/>
  <c r="O3404" i="1"/>
  <c r="O3403" i="1"/>
  <c r="O3402" i="1"/>
  <c r="O3401" i="1"/>
  <c r="O3400" i="1"/>
  <c r="O3399" i="1"/>
  <c r="O3398" i="1"/>
  <c r="O3397" i="1"/>
  <c r="O3396" i="1"/>
  <c r="O3395" i="1"/>
  <c r="O3394" i="1"/>
  <c r="O3393" i="1"/>
  <c r="O3392" i="1"/>
  <c r="O3391" i="1"/>
  <c r="O3390" i="1"/>
  <c r="O3389" i="1"/>
  <c r="O3388" i="1"/>
  <c r="O3387" i="1"/>
  <c r="O3386" i="1"/>
  <c r="O3385" i="1"/>
  <c r="O3384" i="1"/>
  <c r="O3383" i="1"/>
  <c r="O3382" i="1"/>
  <c r="O3381" i="1"/>
  <c r="O3380" i="1"/>
  <c r="O3379" i="1"/>
  <c r="O3378" i="1"/>
  <c r="O3377" i="1"/>
  <c r="O3376" i="1"/>
  <c r="O3375" i="1"/>
  <c r="O3374" i="1"/>
  <c r="O3373" i="1"/>
  <c r="O3372" i="1"/>
  <c r="O3371" i="1"/>
  <c r="O3370" i="1"/>
  <c r="O3369" i="1"/>
  <c r="O3368" i="1"/>
  <c r="O3367" i="1"/>
  <c r="O3366" i="1"/>
  <c r="O3365" i="1"/>
  <c r="O3364" i="1"/>
  <c r="O3363" i="1"/>
  <c r="O3362" i="1"/>
  <c r="O3361" i="1"/>
  <c r="O3360" i="1"/>
  <c r="O3359" i="1"/>
  <c r="O3358" i="1"/>
  <c r="O3357" i="1"/>
  <c r="O3356" i="1"/>
  <c r="O3355" i="1"/>
  <c r="O3354" i="1"/>
  <c r="O3353" i="1"/>
  <c r="O3352" i="1"/>
  <c r="O3351" i="1"/>
  <c r="O3350" i="1"/>
  <c r="O3349" i="1"/>
  <c r="O3348" i="1"/>
  <c r="O3347" i="1"/>
  <c r="O3346" i="1"/>
  <c r="O3345" i="1"/>
  <c r="O3344" i="1"/>
  <c r="O3343" i="1"/>
  <c r="O3342" i="1"/>
  <c r="O3341" i="1"/>
  <c r="O3340" i="1"/>
  <c r="O3339" i="1"/>
  <c r="O3338" i="1"/>
  <c r="O3337" i="1"/>
  <c r="O3336" i="1"/>
  <c r="O3335" i="1"/>
  <c r="O3334" i="1"/>
  <c r="O3333" i="1"/>
  <c r="O3332" i="1"/>
  <c r="O3331" i="1"/>
  <c r="O3330" i="1"/>
  <c r="O3329" i="1"/>
  <c r="O3328" i="1"/>
  <c r="O3327" i="1"/>
  <c r="O3326" i="1"/>
  <c r="O3325" i="1"/>
  <c r="O3324" i="1"/>
  <c r="O3323" i="1"/>
  <c r="O3322" i="1"/>
  <c r="O3321" i="1"/>
  <c r="O3320" i="1"/>
  <c r="O3319" i="1"/>
  <c r="O3318" i="1"/>
  <c r="O3317" i="1"/>
  <c r="O3316" i="1"/>
  <c r="O3315" i="1"/>
  <c r="O3314" i="1"/>
  <c r="O3313" i="1"/>
  <c r="O3312" i="1"/>
  <c r="O3311" i="1"/>
  <c r="O3310" i="1"/>
  <c r="O3309" i="1"/>
  <c r="O3308" i="1"/>
  <c r="O3307" i="1"/>
  <c r="O3306" i="1"/>
  <c r="O3305" i="1"/>
  <c r="O3304" i="1"/>
  <c r="O3303" i="1"/>
  <c r="O3302" i="1"/>
  <c r="O3301" i="1"/>
  <c r="O3300" i="1"/>
  <c r="O3299" i="1"/>
  <c r="O3298" i="1"/>
  <c r="O3297" i="1"/>
  <c r="O3296" i="1"/>
  <c r="O3295" i="1"/>
  <c r="O3294" i="1"/>
  <c r="O3293" i="1"/>
  <c r="O3292" i="1"/>
  <c r="O3291" i="1"/>
  <c r="O3290" i="1"/>
  <c r="O3289" i="1"/>
  <c r="O3288" i="1"/>
  <c r="O3287" i="1"/>
  <c r="O3286" i="1"/>
  <c r="O3285" i="1"/>
  <c r="O3284" i="1"/>
  <c r="O3283" i="1"/>
  <c r="O3282" i="1"/>
  <c r="O3281" i="1"/>
  <c r="O3280" i="1"/>
  <c r="O3279" i="1"/>
  <c r="O3278" i="1"/>
  <c r="O3277" i="1"/>
  <c r="O3276" i="1"/>
  <c r="O3275" i="1"/>
  <c r="O3274" i="1"/>
  <c r="O3273" i="1"/>
  <c r="O3272" i="1"/>
  <c r="O3271" i="1"/>
  <c r="O3270" i="1"/>
  <c r="O3269" i="1"/>
  <c r="O3268" i="1"/>
  <c r="O3267" i="1"/>
  <c r="O3266" i="1"/>
  <c r="O3265" i="1"/>
  <c r="O3264" i="1"/>
  <c r="O3263" i="1"/>
  <c r="O3262" i="1"/>
  <c r="O3261" i="1"/>
  <c r="O3260" i="1"/>
  <c r="O3259" i="1"/>
  <c r="O3258" i="1"/>
  <c r="O3257" i="1"/>
  <c r="O3256" i="1"/>
  <c r="O3255" i="1"/>
  <c r="O3254" i="1"/>
  <c r="O3253" i="1"/>
  <c r="O3252" i="1"/>
  <c r="O3251" i="1"/>
  <c r="O3250" i="1"/>
  <c r="O3249" i="1"/>
  <c r="O3248" i="1"/>
  <c r="O3247" i="1"/>
  <c r="O3246" i="1"/>
  <c r="O3245" i="1"/>
  <c r="O3244" i="1"/>
  <c r="O3243" i="1"/>
  <c r="O3242" i="1"/>
  <c r="O3241" i="1"/>
  <c r="O3240" i="1"/>
  <c r="O3239" i="1"/>
  <c r="O3238" i="1"/>
  <c r="O3237" i="1"/>
  <c r="O3236" i="1"/>
  <c r="O3235" i="1"/>
  <c r="O3234" i="1"/>
  <c r="O3233" i="1"/>
  <c r="O3232" i="1"/>
  <c r="O3231" i="1"/>
  <c r="O3230" i="1"/>
  <c r="O3229" i="1"/>
  <c r="O3228" i="1"/>
  <c r="O3227" i="1"/>
  <c r="O3226" i="1"/>
  <c r="O3225" i="1"/>
  <c r="O3224" i="1"/>
  <c r="O3223" i="1"/>
  <c r="O3222" i="1"/>
  <c r="O3221" i="1"/>
  <c r="O3220" i="1"/>
  <c r="O3219" i="1"/>
  <c r="O3218" i="1"/>
  <c r="O3217" i="1"/>
  <c r="O3216" i="1"/>
  <c r="O3215" i="1"/>
  <c r="O3214" i="1"/>
  <c r="O3213" i="1"/>
  <c r="O3212" i="1"/>
  <c r="O3211" i="1"/>
  <c r="O3210" i="1"/>
  <c r="O3209" i="1"/>
  <c r="O3208" i="1"/>
  <c r="O3207" i="1"/>
  <c r="O3206" i="1"/>
  <c r="O3205" i="1"/>
  <c r="O3204" i="1"/>
  <c r="O3203" i="1"/>
  <c r="O3202" i="1"/>
  <c r="O3201" i="1"/>
  <c r="O3200" i="1"/>
  <c r="O3199" i="1"/>
  <c r="O3198" i="1"/>
  <c r="O3197" i="1"/>
  <c r="O3196" i="1"/>
  <c r="O3195" i="1"/>
  <c r="O3194" i="1"/>
  <c r="O3193" i="1"/>
  <c r="O3192" i="1"/>
  <c r="O3191" i="1"/>
  <c r="O3190" i="1"/>
  <c r="O3189" i="1"/>
  <c r="O3188" i="1"/>
  <c r="O3187" i="1"/>
  <c r="O3186" i="1"/>
  <c r="O3185" i="1"/>
  <c r="O3184" i="1"/>
  <c r="O3183" i="1"/>
  <c r="O3182" i="1"/>
  <c r="O3181" i="1"/>
  <c r="O3180" i="1"/>
  <c r="O3179" i="1"/>
  <c r="O3178" i="1"/>
  <c r="O3177" i="1"/>
  <c r="O3176" i="1"/>
  <c r="O3175" i="1"/>
  <c r="O3174" i="1"/>
  <c r="O3173" i="1"/>
  <c r="O3172" i="1"/>
  <c r="O3171" i="1"/>
  <c r="O3170" i="1"/>
  <c r="O3169" i="1"/>
  <c r="O3168" i="1"/>
  <c r="O3167" i="1"/>
  <c r="O3166" i="1"/>
  <c r="O3165" i="1"/>
  <c r="O3164" i="1"/>
  <c r="O3163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3519" i="1"/>
  <c r="C3502" i="1"/>
  <c r="C3503" i="1"/>
  <c r="C3504" i="1"/>
  <c r="C3505" i="1"/>
  <c r="D3502" i="1"/>
  <c r="B3502" i="1" s="1"/>
  <c r="D3503" i="1"/>
  <c r="B3503" i="1" s="1"/>
  <c r="D3504" i="1"/>
  <c r="B3504" i="1" s="1"/>
  <c r="D3505" i="1"/>
  <c r="B3505" i="1" s="1"/>
  <c r="E3502" i="1"/>
  <c r="E3503" i="1"/>
  <c r="E3504" i="1"/>
  <c r="E3505" i="1"/>
  <c r="C3506" i="1"/>
  <c r="C3507" i="1"/>
  <c r="C3508" i="1"/>
  <c r="C3509" i="1"/>
  <c r="C3510" i="1"/>
  <c r="D3506" i="1"/>
  <c r="B3506" i="1" s="1"/>
  <c r="D3507" i="1"/>
  <c r="B3507" i="1" s="1"/>
  <c r="D3508" i="1"/>
  <c r="B3508" i="1" s="1"/>
  <c r="D3509" i="1"/>
  <c r="B3509" i="1" s="1"/>
  <c r="D3510" i="1"/>
  <c r="B3510" i="1" s="1"/>
  <c r="E3506" i="1"/>
  <c r="E3507" i="1"/>
  <c r="E3508" i="1"/>
  <c r="E3509" i="1"/>
  <c r="E3510" i="1"/>
  <c r="C3511" i="1"/>
  <c r="C3512" i="1"/>
  <c r="D3511" i="1"/>
  <c r="B3511" i="1" s="1"/>
  <c r="D3512" i="1"/>
  <c r="B3512" i="1" s="1"/>
  <c r="E3511" i="1"/>
  <c r="E3512" i="1"/>
  <c r="C3513" i="1"/>
  <c r="C3514" i="1"/>
  <c r="D3513" i="1"/>
  <c r="B3513" i="1" s="1"/>
  <c r="D3514" i="1"/>
  <c r="B3514" i="1" s="1"/>
  <c r="E3513" i="1"/>
  <c r="E3514" i="1"/>
  <c r="C3515" i="1"/>
  <c r="C3516" i="1"/>
  <c r="D3515" i="1"/>
  <c r="B3515" i="1" s="1"/>
  <c r="D3516" i="1"/>
  <c r="B3516" i="1" s="1"/>
  <c r="E3515" i="1"/>
  <c r="E3516" i="1"/>
  <c r="O614" i="1" l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C679" i="1"/>
  <c r="D679" i="1"/>
  <c r="B679" i="1" s="1"/>
  <c r="E679" i="1"/>
  <c r="O610" i="1"/>
  <c r="E610" i="1"/>
  <c r="C610" i="1"/>
  <c r="O609" i="1"/>
  <c r="E609" i="1"/>
  <c r="C609" i="1"/>
  <c r="O608" i="1"/>
  <c r="E608" i="1"/>
  <c r="C608" i="1"/>
  <c r="O607" i="1"/>
  <c r="E607" i="1"/>
  <c r="C607" i="1"/>
  <c r="O606" i="1"/>
  <c r="E606" i="1"/>
  <c r="C606" i="1"/>
  <c r="O605" i="1"/>
  <c r="E605" i="1"/>
  <c r="C605" i="1"/>
  <c r="O604" i="1"/>
  <c r="E604" i="1"/>
  <c r="C604" i="1"/>
  <c r="O603" i="1"/>
  <c r="E603" i="1"/>
  <c r="C603" i="1"/>
  <c r="O602" i="1"/>
  <c r="E602" i="1"/>
  <c r="C602" i="1"/>
  <c r="O601" i="1"/>
  <c r="E601" i="1"/>
  <c r="C601" i="1"/>
  <c r="O600" i="1"/>
  <c r="E600" i="1"/>
  <c r="C600" i="1"/>
  <c r="O599" i="1"/>
  <c r="E599" i="1"/>
  <c r="C599" i="1"/>
  <c r="O598" i="1"/>
  <c r="E598" i="1"/>
  <c r="C598" i="1"/>
  <c r="O597" i="1"/>
  <c r="E597" i="1"/>
  <c r="C597" i="1"/>
  <c r="O596" i="1"/>
  <c r="E596" i="1"/>
  <c r="C596" i="1"/>
  <c r="O595" i="1"/>
  <c r="E595" i="1"/>
  <c r="C595" i="1"/>
  <c r="O594" i="1"/>
  <c r="E594" i="1"/>
  <c r="C594" i="1"/>
  <c r="O593" i="1"/>
  <c r="E593" i="1"/>
  <c r="C593" i="1"/>
  <c r="O592" i="1"/>
  <c r="E592" i="1"/>
  <c r="C592" i="1"/>
  <c r="O591" i="1"/>
  <c r="D609" i="1" s="1"/>
  <c r="B609" i="1" s="1"/>
  <c r="E591" i="1"/>
  <c r="C591" i="1"/>
  <c r="O3159" i="1"/>
  <c r="O3158" i="1"/>
  <c r="O3157" i="1"/>
  <c r="O3156" i="1"/>
  <c r="O3155" i="1"/>
  <c r="O3154" i="1"/>
  <c r="O3153" i="1"/>
  <c r="O3152" i="1"/>
  <c r="O3151" i="1"/>
  <c r="O3150" i="1"/>
  <c r="O3149" i="1"/>
  <c r="O3148" i="1"/>
  <c r="O3147" i="1"/>
  <c r="O3146" i="1"/>
  <c r="O3145" i="1"/>
  <c r="O3144" i="1"/>
  <c r="O3143" i="1"/>
  <c r="O3142" i="1"/>
  <c r="O3141" i="1"/>
  <c r="O3140" i="1"/>
  <c r="O3139" i="1"/>
  <c r="O3138" i="1"/>
  <c r="O3137" i="1"/>
  <c r="O3136" i="1"/>
  <c r="O3135" i="1"/>
  <c r="C3146" i="1"/>
  <c r="C3147" i="1"/>
  <c r="C3148" i="1"/>
  <c r="C3149" i="1"/>
  <c r="D3146" i="1"/>
  <c r="B3146" i="1" s="1"/>
  <c r="D3147" i="1"/>
  <c r="B3147" i="1" s="1"/>
  <c r="D3148" i="1"/>
  <c r="B3148" i="1" s="1"/>
  <c r="D3149" i="1"/>
  <c r="B3149" i="1" s="1"/>
  <c r="E3146" i="1"/>
  <c r="E3147" i="1"/>
  <c r="E3148" i="1"/>
  <c r="E3149" i="1"/>
  <c r="C3150" i="1"/>
  <c r="C3151" i="1"/>
  <c r="C3152" i="1"/>
  <c r="C3153" i="1"/>
  <c r="D3150" i="1"/>
  <c r="B3150" i="1" s="1"/>
  <c r="D3151" i="1"/>
  <c r="B3151" i="1" s="1"/>
  <c r="D3152" i="1"/>
  <c r="B3152" i="1" s="1"/>
  <c r="D3153" i="1"/>
  <c r="B3153" i="1" s="1"/>
  <c r="E3150" i="1"/>
  <c r="E3151" i="1"/>
  <c r="E3152" i="1"/>
  <c r="E3153" i="1"/>
  <c r="C3154" i="1"/>
  <c r="D3154" i="1"/>
  <c r="B3154" i="1" s="1"/>
  <c r="E3154" i="1"/>
  <c r="C3155" i="1"/>
  <c r="C3156" i="1"/>
  <c r="D3155" i="1"/>
  <c r="B3155" i="1" s="1"/>
  <c r="D3156" i="1"/>
  <c r="B3156" i="1" s="1"/>
  <c r="E3155" i="1"/>
  <c r="E3156" i="1"/>
  <c r="C3157" i="1"/>
  <c r="D3157" i="1"/>
  <c r="B3157" i="1" s="1"/>
  <c r="E3157" i="1"/>
  <c r="O3134" i="1"/>
  <c r="O3133" i="1"/>
  <c r="O3132" i="1"/>
  <c r="O3131" i="1"/>
  <c r="O3130" i="1"/>
  <c r="O3129" i="1"/>
  <c r="O3128" i="1"/>
  <c r="O3127" i="1"/>
  <c r="O3126" i="1"/>
  <c r="O3125" i="1"/>
  <c r="O3124" i="1"/>
  <c r="O3123" i="1"/>
  <c r="O3122" i="1"/>
  <c r="O3121" i="1"/>
  <c r="O3120" i="1"/>
  <c r="O3119" i="1"/>
  <c r="O3118" i="1"/>
  <c r="O3117" i="1"/>
  <c r="O3116" i="1"/>
  <c r="O3115" i="1"/>
  <c r="O3114" i="1"/>
  <c r="O3113" i="1"/>
  <c r="O3112" i="1"/>
  <c r="O3111" i="1"/>
  <c r="O3110" i="1"/>
  <c r="O3109" i="1"/>
  <c r="O3108" i="1"/>
  <c r="O3107" i="1"/>
  <c r="O3106" i="1"/>
  <c r="O3105" i="1"/>
  <c r="O3104" i="1"/>
  <c r="O3103" i="1"/>
  <c r="O3102" i="1"/>
  <c r="O3101" i="1"/>
  <c r="O3100" i="1"/>
  <c r="O3099" i="1"/>
  <c r="O3098" i="1"/>
  <c r="O3097" i="1"/>
  <c r="O3096" i="1"/>
  <c r="O3095" i="1"/>
  <c r="O3094" i="1"/>
  <c r="O3093" i="1"/>
  <c r="O3092" i="1"/>
  <c r="O3091" i="1"/>
  <c r="O3090" i="1"/>
  <c r="O3089" i="1"/>
  <c r="O3088" i="1"/>
  <c r="O3087" i="1"/>
  <c r="O3086" i="1"/>
  <c r="O3085" i="1"/>
  <c r="O3084" i="1"/>
  <c r="O3083" i="1"/>
  <c r="O3082" i="1"/>
  <c r="O3081" i="1"/>
  <c r="O3080" i="1"/>
  <c r="O3079" i="1"/>
  <c r="O3078" i="1"/>
  <c r="O3077" i="1"/>
  <c r="O3076" i="1"/>
  <c r="O3075" i="1"/>
  <c r="O3074" i="1"/>
  <c r="O3073" i="1"/>
  <c r="O3072" i="1"/>
  <c r="O3071" i="1"/>
  <c r="O3070" i="1"/>
  <c r="O3069" i="1"/>
  <c r="O3068" i="1"/>
  <c r="O3067" i="1"/>
  <c r="O3066" i="1"/>
  <c r="O3065" i="1"/>
  <c r="O3064" i="1"/>
  <c r="O3063" i="1"/>
  <c r="O3062" i="1"/>
  <c r="O3061" i="1"/>
  <c r="O3060" i="1"/>
  <c r="O3059" i="1"/>
  <c r="O3058" i="1"/>
  <c r="O3057" i="1"/>
  <c r="O3056" i="1"/>
  <c r="O3055" i="1"/>
  <c r="O3054" i="1"/>
  <c r="O3053" i="1"/>
  <c r="O3052" i="1"/>
  <c r="O3051" i="1"/>
  <c r="O3050" i="1"/>
  <c r="O3049" i="1"/>
  <c r="O3048" i="1"/>
  <c r="O3047" i="1"/>
  <c r="O3046" i="1"/>
  <c r="O3045" i="1"/>
  <c r="O3044" i="1"/>
  <c r="O3043" i="1"/>
  <c r="O3042" i="1"/>
  <c r="O3041" i="1"/>
  <c r="O3040" i="1"/>
  <c r="O3039" i="1"/>
  <c r="O3038" i="1"/>
  <c r="O3037" i="1"/>
  <c r="O3036" i="1"/>
  <c r="O3035" i="1"/>
  <c r="O3034" i="1"/>
  <c r="O3033" i="1"/>
  <c r="O3032" i="1"/>
  <c r="O3031" i="1"/>
  <c r="O3030" i="1"/>
  <c r="O3029" i="1"/>
  <c r="O3028" i="1"/>
  <c r="O3027" i="1"/>
  <c r="O3026" i="1"/>
  <c r="O3025" i="1"/>
  <c r="O3024" i="1"/>
  <c r="O3023" i="1"/>
  <c r="O3022" i="1"/>
  <c r="O3021" i="1"/>
  <c r="O3020" i="1"/>
  <c r="O3019" i="1"/>
  <c r="O3018" i="1"/>
  <c r="O3017" i="1"/>
  <c r="O3016" i="1"/>
  <c r="O3015" i="1"/>
  <c r="O3014" i="1"/>
  <c r="O3013" i="1"/>
  <c r="O3012" i="1"/>
  <c r="O3011" i="1"/>
  <c r="O3010" i="1"/>
  <c r="O3009" i="1"/>
  <c r="O3008" i="1"/>
  <c r="O3007" i="1"/>
  <c r="O3006" i="1"/>
  <c r="O3005" i="1"/>
  <c r="O3004" i="1"/>
  <c r="O3003" i="1"/>
  <c r="O3002" i="1"/>
  <c r="O3001" i="1"/>
  <c r="O3000" i="1"/>
  <c r="O2999" i="1"/>
  <c r="O2998" i="1"/>
  <c r="O2997" i="1"/>
  <c r="O2996" i="1"/>
  <c r="O2995" i="1"/>
  <c r="O2994" i="1"/>
  <c r="O2993" i="1"/>
  <c r="O2992" i="1"/>
  <c r="O2991" i="1"/>
  <c r="O2990" i="1"/>
  <c r="O2989" i="1"/>
  <c r="O2988" i="1"/>
  <c r="O2987" i="1"/>
  <c r="O2986" i="1"/>
  <c r="O2985" i="1"/>
  <c r="O2984" i="1"/>
  <c r="O2983" i="1"/>
  <c r="O2982" i="1"/>
  <c r="O2981" i="1"/>
  <c r="O2980" i="1"/>
  <c r="O2979" i="1"/>
  <c r="O2978" i="1"/>
  <c r="O2977" i="1"/>
  <c r="O2976" i="1"/>
  <c r="O2975" i="1"/>
  <c r="O2974" i="1"/>
  <c r="O2973" i="1"/>
  <c r="O2972" i="1"/>
  <c r="O2971" i="1"/>
  <c r="O2970" i="1"/>
  <c r="O2969" i="1"/>
  <c r="O2968" i="1"/>
  <c r="O2967" i="1"/>
  <c r="O2966" i="1"/>
  <c r="O2965" i="1"/>
  <c r="O2964" i="1"/>
  <c r="O2963" i="1"/>
  <c r="O2962" i="1"/>
  <c r="O2961" i="1"/>
  <c r="O2960" i="1"/>
  <c r="O2959" i="1"/>
  <c r="O2958" i="1"/>
  <c r="O2957" i="1"/>
  <c r="O2956" i="1"/>
  <c r="O2955" i="1"/>
  <c r="O2954" i="1"/>
  <c r="O2953" i="1"/>
  <c r="O2952" i="1"/>
  <c r="O2951" i="1"/>
  <c r="O2950" i="1"/>
  <c r="O2949" i="1"/>
  <c r="O2948" i="1"/>
  <c r="O2947" i="1"/>
  <c r="O2946" i="1"/>
  <c r="O2945" i="1"/>
  <c r="O2944" i="1"/>
  <c r="O2943" i="1"/>
  <c r="O2942" i="1"/>
  <c r="O2941" i="1"/>
  <c r="O2940" i="1"/>
  <c r="O2939" i="1"/>
  <c r="O2938" i="1"/>
  <c r="O2937" i="1"/>
  <c r="O2936" i="1"/>
  <c r="O2935" i="1"/>
  <c r="O2934" i="1"/>
  <c r="O2933" i="1"/>
  <c r="O2932" i="1"/>
  <c r="O2931" i="1"/>
  <c r="O2930" i="1"/>
  <c r="O2929" i="1"/>
  <c r="O2928" i="1"/>
  <c r="O2927" i="1"/>
  <c r="O2926" i="1"/>
  <c r="O2925" i="1"/>
  <c r="O2924" i="1"/>
  <c r="O2923" i="1"/>
  <c r="O2922" i="1"/>
  <c r="O2921" i="1"/>
  <c r="O2920" i="1"/>
  <c r="O2919" i="1"/>
  <c r="O2918" i="1"/>
  <c r="O291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893" i="1"/>
  <c r="O2892" i="1"/>
  <c r="O2891" i="1"/>
  <c r="O2890" i="1"/>
  <c r="O2889" i="1"/>
  <c r="O2888" i="1"/>
  <c r="O2887" i="1"/>
  <c r="O2886" i="1"/>
  <c r="O2885" i="1"/>
  <c r="O2884" i="1"/>
  <c r="O2883" i="1"/>
  <c r="O2882" i="1"/>
  <c r="O2881" i="1"/>
  <c r="O2880" i="1"/>
  <c r="O2879" i="1"/>
  <c r="O2878" i="1"/>
  <c r="O2877" i="1"/>
  <c r="O2876" i="1"/>
  <c r="O2875" i="1"/>
  <c r="O2874" i="1"/>
  <c r="O2873" i="1"/>
  <c r="O2872" i="1"/>
  <c r="O2871" i="1"/>
  <c r="O2870" i="1"/>
  <c r="O2869" i="1"/>
  <c r="C2892" i="1"/>
  <c r="D2892" i="1"/>
  <c r="B2892" i="1" s="1"/>
  <c r="E2892" i="1"/>
  <c r="C2893" i="1"/>
  <c r="D2893" i="1"/>
  <c r="B2893" i="1" s="1"/>
  <c r="E2893" i="1"/>
  <c r="C2869" i="1"/>
  <c r="C2870" i="1"/>
  <c r="C2871" i="1"/>
  <c r="C2872" i="1"/>
  <c r="C2873" i="1"/>
  <c r="C2874" i="1"/>
  <c r="C2875" i="1"/>
  <c r="C2876" i="1"/>
  <c r="D2869" i="1"/>
  <c r="B2869" i="1" s="1"/>
  <c r="D2870" i="1"/>
  <c r="B2870" i="1" s="1"/>
  <c r="D2871" i="1"/>
  <c r="B2871" i="1" s="1"/>
  <c r="D2872" i="1"/>
  <c r="B2872" i="1" s="1"/>
  <c r="D2873" i="1"/>
  <c r="B2873" i="1" s="1"/>
  <c r="D2874" i="1"/>
  <c r="B2874" i="1" s="1"/>
  <c r="D2875" i="1"/>
  <c r="B2875" i="1" s="1"/>
  <c r="D2876" i="1"/>
  <c r="B2876" i="1" s="1"/>
  <c r="E2869" i="1"/>
  <c r="E2870" i="1"/>
  <c r="E2871" i="1"/>
  <c r="E2872" i="1"/>
  <c r="E2873" i="1"/>
  <c r="E2874" i="1"/>
  <c r="E2875" i="1"/>
  <c r="E2876" i="1"/>
  <c r="C2877" i="1"/>
  <c r="C2878" i="1"/>
  <c r="C2879" i="1"/>
  <c r="C2880" i="1"/>
  <c r="C2881" i="1"/>
  <c r="C2882" i="1"/>
  <c r="C2883" i="1"/>
  <c r="C2884" i="1"/>
  <c r="D2877" i="1"/>
  <c r="B2877" i="1" s="1"/>
  <c r="D2878" i="1"/>
  <c r="B2878" i="1" s="1"/>
  <c r="D2879" i="1"/>
  <c r="B2879" i="1" s="1"/>
  <c r="D2880" i="1"/>
  <c r="B2880" i="1" s="1"/>
  <c r="D2881" i="1"/>
  <c r="B2881" i="1" s="1"/>
  <c r="D2882" i="1"/>
  <c r="B2882" i="1" s="1"/>
  <c r="D2883" i="1"/>
  <c r="B2883" i="1" s="1"/>
  <c r="D2884" i="1"/>
  <c r="B2884" i="1" s="1"/>
  <c r="E2877" i="1"/>
  <c r="E2878" i="1"/>
  <c r="E2879" i="1"/>
  <c r="E2880" i="1"/>
  <c r="E2881" i="1"/>
  <c r="E2882" i="1"/>
  <c r="E2883" i="1"/>
  <c r="E2884" i="1"/>
  <c r="C2885" i="1"/>
  <c r="C2886" i="1"/>
  <c r="C2887" i="1"/>
  <c r="C2888" i="1"/>
  <c r="D2885" i="1"/>
  <c r="B2885" i="1" s="1"/>
  <c r="D2886" i="1"/>
  <c r="B2886" i="1" s="1"/>
  <c r="D2887" i="1"/>
  <c r="B2887" i="1" s="1"/>
  <c r="D2888" i="1"/>
  <c r="B2888" i="1" s="1"/>
  <c r="E2885" i="1"/>
  <c r="E2886" i="1"/>
  <c r="E2887" i="1"/>
  <c r="E2888" i="1"/>
  <c r="C2889" i="1"/>
  <c r="C2890" i="1"/>
  <c r="D2889" i="1"/>
  <c r="B2889" i="1" s="1"/>
  <c r="D2890" i="1"/>
  <c r="B2890" i="1" s="1"/>
  <c r="E2889" i="1"/>
  <c r="E2890" i="1"/>
  <c r="C2891" i="1"/>
  <c r="D2891" i="1"/>
  <c r="B2891" i="1" s="1"/>
  <c r="E2891" i="1"/>
  <c r="O2868" i="1"/>
  <c r="O2867" i="1"/>
  <c r="O2866" i="1"/>
  <c r="O2865" i="1"/>
  <c r="O2864" i="1"/>
  <c r="O2863" i="1"/>
  <c r="O2862" i="1"/>
  <c r="O2861" i="1"/>
  <c r="O2860" i="1"/>
  <c r="O2859" i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36" i="1"/>
  <c r="O2435" i="1"/>
  <c r="O2434" i="1"/>
  <c r="O2433" i="1"/>
  <c r="O2432" i="1"/>
  <c r="O2431" i="1"/>
  <c r="O2430" i="1"/>
  <c r="O2429" i="1"/>
  <c r="O2428" i="1"/>
  <c r="O2427" i="1"/>
  <c r="O2421" i="1"/>
  <c r="O2422" i="1"/>
  <c r="O2423" i="1"/>
  <c r="O2424" i="1"/>
  <c r="O2425" i="1"/>
  <c r="O2426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77" i="1"/>
  <c r="O2376" i="1"/>
  <c r="O2375" i="1"/>
  <c r="O2374" i="1"/>
  <c r="O2373" i="1"/>
  <c r="O2372" i="1"/>
  <c r="C2372" i="1"/>
  <c r="D2372" i="1"/>
  <c r="B2372" i="1" s="1"/>
  <c r="E2372" i="1"/>
  <c r="C2373" i="1"/>
  <c r="D2373" i="1"/>
  <c r="B2373" i="1" s="1"/>
  <c r="E2373" i="1"/>
  <c r="C2374" i="1"/>
  <c r="D2374" i="1"/>
  <c r="B2374" i="1" s="1"/>
  <c r="E2374" i="1"/>
  <c r="C2375" i="1"/>
  <c r="D2375" i="1"/>
  <c r="B2375" i="1" s="1"/>
  <c r="E2375" i="1"/>
  <c r="C2376" i="1"/>
  <c r="D2376" i="1"/>
  <c r="B2376" i="1" s="1"/>
  <c r="E2376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D595" i="1" l="1"/>
  <c r="B595" i="1" s="1"/>
  <c r="D591" i="1"/>
  <c r="B591" i="1" s="1"/>
  <c r="D592" i="1"/>
  <c r="B592" i="1" s="1"/>
  <c r="D596" i="1"/>
  <c r="B596" i="1" s="1"/>
  <c r="D600" i="1"/>
  <c r="B600" i="1" s="1"/>
  <c r="D604" i="1"/>
  <c r="B604" i="1" s="1"/>
  <c r="D608" i="1"/>
  <c r="B608" i="1" s="1"/>
  <c r="D599" i="1"/>
  <c r="B599" i="1" s="1"/>
  <c r="D603" i="1"/>
  <c r="B603" i="1" s="1"/>
  <c r="D607" i="1"/>
  <c r="B607" i="1" s="1"/>
  <c r="D594" i="1"/>
  <c r="B594" i="1" s="1"/>
  <c r="D598" i="1"/>
  <c r="B598" i="1" s="1"/>
  <c r="D602" i="1"/>
  <c r="B602" i="1" s="1"/>
  <c r="D606" i="1"/>
  <c r="B606" i="1" s="1"/>
  <c r="D610" i="1"/>
  <c r="B610" i="1" s="1"/>
  <c r="D593" i="1"/>
  <c r="B593" i="1" s="1"/>
  <c r="D597" i="1"/>
  <c r="B597" i="1" s="1"/>
  <c r="D601" i="1"/>
  <c r="B601" i="1" s="1"/>
  <c r="D605" i="1"/>
  <c r="B605" i="1" s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C2334" i="1"/>
  <c r="D2334" i="1"/>
  <c r="B2334" i="1" s="1"/>
  <c r="E2334" i="1"/>
  <c r="C2326" i="1"/>
  <c r="C2327" i="1"/>
  <c r="C2328" i="1"/>
  <c r="C2329" i="1"/>
  <c r="D2326" i="1"/>
  <c r="B2326" i="1" s="1"/>
  <c r="D2327" i="1"/>
  <c r="B2327" i="1" s="1"/>
  <c r="D2328" i="1"/>
  <c r="B2328" i="1" s="1"/>
  <c r="D2329" i="1"/>
  <c r="B2329" i="1" s="1"/>
  <c r="E2326" i="1"/>
  <c r="E2327" i="1"/>
  <c r="E2328" i="1"/>
  <c r="E2329" i="1"/>
  <c r="C2330" i="1"/>
  <c r="C2331" i="1"/>
  <c r="D2330" i="1"/>
  <c r="B2330" i="1" s="1"/>
  <c r="D2331" i="1"/>
  <c r="B2331" i="1" s="1"/>
  <c r="E2330" i="1"/>
  <c r="E2331" i="1"/>
  <c r="C2332" i="1"/>
  <c r="D2332" i="1"/>
  <c r="B2332" i="1" s="1"/>
  <c r="E2332" i="1"/>
  <c r="C2333" i="1"/>
  <c r="D2333" i="1"/>
  <c r="B2333" i="1" s="1"/>
  <c r="E2333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C2142" i="1"/>
  <c r="D2142" i="1"/>
  <c r="B2142" i="1" s="1"/>
  <c r="A2142" i="1" s="1"/>
  <c r="E2142" i="1"/>
  <c r="C2143" i="1"/>
  <c r="D2143" i="1"/>
  <c r="B2143" i="1" s="1"/>
  <c r="E2143" i="1"/>
  <c r="C2144" i="1"/>
  <c r="D2144" i="1"/>
  <c r="B2144" i="1" s="1"/>
  <c r="E2144" i="1"/>
  <c r="C2145" i="1"/>
  <c r="D2145" i="1"/>
  <c r="B2145" i="1" s="1"/>
  <c r="E2145" i="1"/>
  <c r="C2146" i="1"/>
  <c r="D2146" i="1"/>
  <c r="B2146" i="1" s="1"/>
  <c r="E2146" i="1"/>
  <c r="C2147" i="1"/>
  <c r="D2147" i="1"/>
  <c r="B2147" i="1" s="1"/>
  <c r="E2147" i="1"/>
  <c r="C2148" i="1"/>
  <c r="D2148" i="1"/>
  <c r="B2148" i="1" s="1"/>
  <c r="E2148" i="1"/>
  <c r="C2149" i="1"/>
  <c r="D2149" i="1"/>
  <c r="B2149" i="1" s="1"/>
  <c r="E2149" i="1"/>
  <c r="C2150" i="1"/>
  <c r="D2150" i="1"/>
  <c r="B2150" i="1" s="1"/>
  <c r="E2150" i="1"/>
  <c r="C2151" i="1"/>
  <c r="D2151" i="1"/>
  <c r="B2151" i="1" s="1"/>
  <c r="E2151" i="1"/>
  <c r="C2152" i="1"/>
  <c r="D2152" i="1"/>
  <c r="B2152" i="1" s="1"/>
  <c r="E2152" i="1"/>
  <c r="C2153" i="1"/>
  <c r="D2153" i="1"/>
  <c r="B2153" i="1" s="1"/>
  <c r="E2153" i="1"/>
  <c r="C2154" i="1"/>
  <c r="D2154" i="1"/>
  <c r="B2154" i="1" s="1"/>
  <c r="E2154" i="1"/>
  <c r="C2155" i="1"/>
  <c r="D2155" i="1"/>
  <c r="B2155" i="1" s="1"/>
  <c r="E2155" i="1"/>
  <c r="C2156" i="1"/>
  <c r="D2156" i="1"/>
  <c r="B2156" i="1" s="1"/>
  <c r="E2156" i="1"/>
  <c r="C2157" i="1"/>
  <c r="D2157" i="1"/>
  <c r="B2157" i="1" s="1"/>
  <c r="E2157" i="1"/>
  <c r="C2158" i="1"/>
  <c r="D2158" i="1"/>
  <c r="B2158" i="1" s="1"/>
  <c r="E2158" i="1"/>
  <c r="C2159" i="1"/>
  <c r="D2159" i="1"/>
  <c r="B2159" i="1" s="1"/>
  <c r="E2159" i="1"/>
  <c r="C2160" i="1"/>
  <c r="D2160" i="1"/>
  <c r="B2160" i="1" s="1"/>
  <c r="E2160" i="1"/>
  <c r="C2161" i="1"/>
  <c r="D2161" i="1"/>
  <c r="B2161" i="1" s="1"/>
  <c r="E2161" i="1"/>
  <c r="C2162" i="1"/>
  <c r="D2162" i="1"/>
  <c r="B2162" i="1" s="1"/>
  <c r="E2162" i="1"/>
  <c r="C2163" i="1"/>
  <c r="D2163" i="1"/>
  <c r="B2163" i="1" s="1"/>
  <c r="E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35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35" i="1"/>
  <c r="O2121" i="1"/>
  <c r="E2121" i="1"/>
  <c r="C2121" i="1"/>
  <c r="O2120" i="1"/>
  <c r="E2120" i="1"/>
  <c r="C2120" i="1"/>
  <c r="O2085" i="1"/>
  <c r="E2085" i="1"/>
  <c r="C2085" i="1"/>
  <c r="O2084" i="1"/>
  <c r="E2084" i="1"/>
  <c r="C2084" i="1"/>
  <c r="O2083" i="1"/>
  <c r="E2083" i="1"/>
  <c r="C2083" i="1"/>
  <c r="O2082" i="1"/>
  <c r="E2082" i="1"/>
  <c r="C2082" i="1"/>
  <c r="O2054" i="1"/>
  <c r="E2054" i="1"/>
  <c r="C2054" i="1"/>
  <c r="O2053" i="1"/>
  <c r="E2053" i="1"/>
  <c r="C2053" i="1"/>
  <c r="O2047" i="1"/>
  <c r="E2047" i="1"/>
  <c r="C2047" i="1"/>
  <c r="O2012" i="1"/>
  <c r="E2012" i="1"/>
  <c r="C2012" i="1"/>
  <c r="O2011" i="1"/>
  <c r="E2011" i="1"/>
  <c r="C2011" i="1"/>
  <c r="O2010" i="1"/>
  <c r="E2010" i="1"/>
  <c r="C2010" i="1"/>
  <c r="O2009" i="1"/>
  <c r="E2009" i="1"/>
  <c r="C2009" i="1"/>
  <c r="O2008" i="1"/>
  <c r="E2008" i="1"/>
  <c r="C2008" i="1"/>
  <c r="O2007" i="1"/>
  <c r="E2007" i="1"/>
  <c r="C2007" i="1"/>
  <c r="O2006" i="1"/>
  <c r="E2006" i="1"/>
  <c r="C2006" i="1"/>
  <c r="O2005" i="1"/>
  <c r="E2005" i="1"/>
  <c r="C2005" i="1"/>
  <c r="O2004" i="1"/>
  <c r="E2004" i="1"/>
  <c r="C2004" i="1"/>
  <c r="O2003" i="1"/>
  <c r="E2003" i="1"/>
  <c r="C2003" i="1"/>
  <c r="O2002" i="1"/>
  <c r="E2002" i="1"/>
  <c r="C2002" i="1"/>
  <c r="O2001" i="1"/>
  <c r="E2001" i="1"/>
  <c r="C2001" i="1"/>
  <c r="O1984" i="1"/>
  <c r="E1984" i="1"/>
  <c r="C1984" i="1"/>
  <c r="O1983" i="1"/>
  <c r="E1983" i="1"/>
  <c r="C1983" i="1"/>
  <c r="O1978" i="1"/>
  <c r="E1978" i="1"/>
  <c r="C1978" i="1"/>
  <c r="O1977" i="1"/>
  <c r="E1977" i="1"/>
  <c r="C1977" i="1"/>
  <c r="O1976" i="1"/>
  <c r="E1976" i="1"/>
  <c r="C1976" i="1"/>
  <c r="O1975" i="1"/>
  <c r="E1975" i="1"/>
  <c r="C1975" i="1"/>
  <c r="O1974" i="1"/>
  <c r="E1974" i="1"/>
  <c r="C1974" i="1"/>
  <c r="O1973" i="1"/>
  <c r="E1973" i="1"/>
  <c r="C1973" i="1"/>
  <c r="O1972" i="1"/>
  <c r="E1972" i="1"/>
  <c r="C1972" i="1"/>
  <c r="O1971" i="1"/>
  <c r="E1971" i="1"/>
  <c r="C1971" i="1"/>
  <c r="O1970" i="1"/>
  <c r="E1970" i="1"/>
  <c r="C1970" i="1"/>
  <c r="O1969" i="1"/>
  <c r="E1969" i="1"/>
  <c r="C1969" i="1"/>
  <c r="O1968" i="1"/>
  <c r="E1968" i="1"/>
  <c r="C1968" i="1"/>
  <c r="A608" i="1" l="1"/>
  <c r="A604" i="1"/>
  <c r="A596" i="1"/>
  <c r="A600" i="1"/>
  <c r="A592" i="1"/>
  <c r="A605" i="1"/>
  <c r="A601" i="1"/>
  <c r="A597" i="1"/>
  <c r="A593" i="1"/>
  <c r="A609" i="1"/>
  <c r="A606" i="1"/>
  <c r="A610" i="1"/>
  <c r="A602" i="1"/>
  <c r="A598" i="1"/>
  <c r="A594" i="1"/>
  <c r="A607" i="1"/>
  <c r="A603" i="1"/>
  <c r="A599" i="1"/>
  <c r="A595" i="1"/>
  <c r="A591" i="1"/>
  <c r="A2146" i="1"/>
  <c r="A2163" i="1"/>
  <c r="A2159" i="1"/>
  <c r="A2155" i="1"/>
  <c r="A2151" i="1"/>
  <c r="A2147" i="1"/>
  <c r="A2143" i="1"/>
  <c r="A2160" i="1"/>
  <c r="A2156" i="1"/>
  <c r="A2152" i="1"/>
  <c r="A2148" i="1"/>
  <c r="A2144" i="1"/>
  <c r="A2161" i="1"/>
  <c r="A2157" i="1"/>
  <c r="A2153" i="1"/>
  <c r="A2149" i="1"/>
  <c r="A2145" i="1"/>
  <c r="A2162" i="1"/>
  <c r="A2158" i="1"/>
  <c r="A2154" i="1"/>
  <c r="A2150" i="1"/>
  <c r="O1934" i="1" l="1"/>
  <c r="E1934" i="1"/>
  <c r="C1934" i="1"/>
  <c r="O1933" i="1"/>
  <c r="E1933" i="1"/>
  <c r="C1933" i="1"/>
  <c r="O1932" i="1"/>
  <c r="E1932" i="1"/>
  <c r="C1932" i="1"/>
  <c r="O1931" i="1"/>
  <c r="E1931" i="1"/>
  <c r="C1931" i="1"/>
  <c r="O75" i="1" l="1"/>
  <c r="O76" i="1"/>
  <c r="O77" i="1"/>
  <c r="C76" i="1"/>
  <c r="D76" i="1"/>
  <c r="B76" i="1" s="1"/>
  <c r="E76" i="1"/>
  <c r="C580" i="1"/>
  <c r="D580" i="1"/>
  <c r="B580" i="1" s="1"/>
  <c r="O579" i="1"/>
  <c r="O580" i="1"/>
  <c r="C579" i="1"/>
  <c r="D579" i="1"/>
  <c r="B579" i="1" s="1"/>
  <c r="E579" i="1"/>
  <c r="C558" i="1"/>
  <c r="D558" i="1"/>
  <c r="B558" i="1" s="1"/>
  <c r="E558" i="1"/>
  <c r="C559" i="1"/>
  <c r="D559" i="1"/>
  <c r="B559" i="1" s="1"/>
  <c r="E559" i="1"/>
  <c r="C560" i="1"/>
  <c r="D560" i="1"/>
  <c r="B560" i="1" s="1"/>
  <c r="E560" i="1"/>
  <c r="C561" i="1"/>
  <c r="D561" i="1"/>
  <c r="B561" i="1" s="1"/>
  <c r="E561" i="1"/>
  <c r="C563" i="1"/>
  <c r="D563" i="1"/>
  <c r="B563" i="1" s="1"/>
  <c r="E563" i="1"/>
  <c r="C564" i="1"/>
  <c r="D564" i="1"/>
  <c r="B564" i="1" s="1"/>
  <c r="E564" i="1"/>
  <c r="C557" i="1"/>
  <c r="D557" i="1"/>
  <c r="B557" i="1" s="1"/>
  <c r="E557" i="1"/>
  <c r="C562" i="1"/>
  <c r="D562" i="1"/>
  <c r="B562" i="1" s="1"/>
  <c r="E562" i="1"/>
  <c r="C556" i="1"/>
  <c r="D556" i="1"/>
  <c r="B556" i="1" s="1"/>
  <c r="E556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E28" i="1"/>
  <c r="D28" i="1"/>
  <c r="B28" i="1" s="1"/>
  <c r="C28" i="1"/>
  <c r="A580" i="1" l="1"/>
  <c r="O3525" i="1"/>
  <c r="O3526" i="1"/>
  <c r="O3527" i="1"/>
  <c r="O2381" i="1"/>
  <c r="O2382" i="1"/>
  <c r="O2383" i="1"/>
  <c r="O2339" i="1"/>
  <c r="O2340" i="1"/>
  <c r="O2341" i="1"/>
  <c r="O2342" i="1"/>
  <c r="O2343" i="1"/>
  <c r="O2344" i="1"/>
  <c r="O2345" i="1"/>
  <c r="O1923" i="1"/>
  <c r="O1924" i="1"/>
  <c r="O1925" i="1"/>
  <c r="O1926" i="1"/>
  <c r="O1927" i="1"/>
  <c r="O1928" i="1"/>
  <c r="O1929" i="1"/>
  <c r="O1930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79" i="1"/>
  <c r="O1980" i="1"/>
  <c r="O1981" i="1"/>
  <c r="O1982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8" i="1"/>
  <c r="O2049" i="1"/>
  <c r="O2050" i="1"/>
  <c r="O2051" i="1"/>
  <c r="O2052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1916" i="1"/>
  <c r="O1917" i="1"/>
  <c r="O1918" i="1"/>
  <c r="O1919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870" i="1"/>
  <c r="O1865" i="1"/>
  <c r="O1866" i="1"/>
  <c r="O1861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599" i="1"/>
  <c r="O1600" i="1"/>
  <c r="O1601" i="1"/>
  <c r="O1602" i="1"/>
  <c r="O1603" i="1"/>
  <c r="O1604" i="1"/>
  <c r="O1605" i="1"/>
  <c r="O1606" i="1"/>
  <c r="O1607" i="1"/>
  <c r="O1278" i="1"/>
  <c r="O1279" i="1"/>
  <c r="O1280" i="1"/>
  <c r="O1281" i="1"/>
  <c r="O1282" i="1"/>
  <c r="O1283" i="1"/>
  <c r="O1284" i="1"/>
  <c r="O1285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5" i="1"/>
  <c r="O1266" i="1"/>
  <c r="O1267" i="1"/>
  <c r="O1271" i="1"/>
  <c r="O1272" i="1"/>
  <c r="O1273" i="1"/>
  <c r="O1274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897" i="1"/>
  <c r="O898" i="1"/>
  <c r="O899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26" i="1"/>
  <c r="O827" i="1"/>
  <c r="O828" i="1"/>
  <c r="O829" i="1"/>
  <c r="O830" i="1"/>
  <c r="O585" i="1"/>
  <c r="O586" i="1"/>
  <c r="O569" i="1"/>
  <c r="O570" i="1"/>
  <c r="O571" i="1"/>
  <c r="O572" i="1"/>
  <c r="O573" i="1"/>
  <c r="O574" i="1"/>
  <c r="O575" i="1"/>
  <c r="O422" i="1"/>
  <c r="O423" i="1"/>
  <c r="O424" i="1"/>
  <c r="O425" i="1"/>
  <c r="O426" i="1"/>
  <c r="O427" i="1"/>
  <c r="O428" i="1"/>
  <c r="O429" i="1"/>
  <c r="O430" i="1"/>
  <c r="O432" i="1"/>
  <c r="O433" i="1"/>
  <c r="O434" i="1"/>
  <c r="O435" i="1"/>
  <c r="O436" i="1"/>
  <c r="O437" i="1"/>
  <c r="O438" i="1"/>
  <c r="O439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9" i="1"/>
  <c r="O480" i="1"/>
  <c r="O481" i="1"/>
  <c r="O482" i="1"/>
  <c r="O483" i="1"/>
  <c r="O484" i="1"/>
  <c r="O485" i="1"/>
  <c r="O486" i="1"/>
  <c r="O487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8" i="1"/>
  <c r="O519" i="1"/>
  <c r="O520" i="1"/>
  <c r="O521" i="1"/>
  <c r="O522" i="1"/>
  <c r="O523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 a="1"/>
  <c r="O190" i="1" s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126" i="1"/>
  <c r="O127" i="1"/>
  <c r="O128" i="1"/>
  <c r="O129" i="1"/>
  <c r="O130" i="1"/>
  <c r="O131" i="1"/>
  <c r="O132" i="1"/>
  <c r="O133" i="1"/>
  <c r="O134" i="1"/>
  <c r="O135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71" i="1"/>
  <c r="O67" i="1"/>
  <c r="O60" i="1"/>
  <c r="O53" i="1"/>
  <c r="O54" i="1"/>
  <c r="O55" i="1"/>
  <c r="O56" i="1"/>
  <c r="O38" i="1"/>
  <c r="O32" i="1"/>
  <c r="O33" i="1"/>
  <c r="O34" i="1"/>
  <c r="O10" i="1"/>
  <c r="O5" i="1"/>
  <c r="O6" i="1"/>
  <c r="O61" i="1"/>
  <c r="O62" i="1"/>
  <c r="O63" i="1"/>
  <c r="O39" i="1"/>
  <c r="O40" i="1"/>
  <c r="O41" i="1"/>
  <c r="O42" i="1"/>
  <c r="O43" i="1"/>
  <c r="O44" i="1"/>
  <c r="O45" i="1"/>
  <c r="O46" i="1"/>
  <c r="O47" i="1"/>
  <c r="O48" i="1"/>
  <c r="D2120" i="1" l="1"/>
  <c r="B2120" i="1" s="1"/>
  <c r="D2121" i="1"/>
  <c r="B2121" i="1" s="1"/>
  <c r="D2084" i="1"/>
  <c r="B2084" i="1" s="1"/>
  <c r="D2085" i="1"/>
  <c r="B2085" i="1" s="1"/>
  <c r="D2082" i="1"/>
  <c r="B2082" i="1" s="1"/>
  <c r="D2083" i="1"/>
  <c r="B2083" i="1" s="1"/>
  <c r="D2047" i="1"/>
  <c r="B2047" i="1" s="1"/>
  <c r="D2053" i="1"/>
  <c r="B2053" i="1" s="1"/>
  <c r="D2054" i="1"/>
  <c r="B2054" i="1" s="1"/>
  <c r="D2011" i="1"/>
  <c r="B2011" i="1" s="1"/>
  <c r="D2007" i="1"/>
  <c r="B2007" i="1" s="1"/>
  <c r="D2012" i="1"/>
  <c r="B2012" i="1" s="1"/>
  <c r="D2008" i="1"/>
  <c r="B2008" i="1" s="1"/>
  <c r="D2004" i="1"/>
  <c r="B2004" i="1" s="1"/>
  <c r="D2009" i="1"/>
  <c r="B2009" i="1" s="1"/>
  <c r="D2005" i="1"/>
  <c r="B2005" i="1" s="1"/>
  <c r="D2001" i="1"/>
  <c r="B2001" i="1" s="1"/>
  <c r="D2010" i="1"/>
  <c r="B2010" i="1" s="1"/>
  <c r="D2006" i="1"/>
  <c r="B2006" i="1" s="1"/>
  <c r="D2002" i="1"/>
  <c r="B2002" i="1" s="1"/>
  <c r="D2003" i="1"/>
  <c r="B2003" i="1" s="1"/>
  <c r="D1983" i="1"/>
  <c r="B1983" i="1" s="1"/>
  <c r="D1984" i="1"/>
  <c r="B1984" i="1" s="1"/>
  <c r="D1977" i="1"/>
  <c r="B1977" i="1" s="1"/>
  <c r="D1973" i="1"/>
  <c r="B1973" i="1" s="1"/>
  <c r="D1974" i="1"/>
  <c r="B1974" i="1" s="1"/>
  <c r="D1968" i="1"/>
  <c r="B1968" i="1" s="1"/>
  <c r="D1978" i="1"/>
  <c r="B1978" i="1" s="1"/>
  <c r="D1970" i="1"/>
  <c r="B1970" i="1" s="1"/>
  <c r="D1975" i="1"/>
  <c r="B1975" i="1" s="1"/>
  <c r="D1971" i="1"/>
  <c r="B1971" i="1" s="1"/>
  <c r="D1976" i="1"/>
  <c r="B1976" i="1" s="1"/>
  <c r="D1969" i="1"/>
  <c r="B1969" i="1" s="1"/>
  <c r="D1972" i="1"/>
  <c r="B1972" i="1" s="1"/>
  <c r="D1931" i="1"/>
  <c r="B1931" i="1" s="1"/>
  <c r="D1934" i="1"/>
  <c r="B1934" i="1" s="1"/>
  <c r="D1932" i="1"/>
  <c r="B1932" i="1" s="1"/>
  <c r="D1933" i="1"/>
  <c r="B1933" i="1" s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17" i="1"/>
  <c r="E3518" i="1"/>
  <c r="E3519" i="1"/>
  <c r="E3163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58" i="1"/>
  <c r="E3159" i="1"/>
  <c r="E2898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517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440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06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387" i="1"/>
  <c r="E2382" i="1"/>
  <c r="E2383" i="1"/>
  <c r="E2381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7" i="1"/>
  <c r="E2349" i="1"/>
  <c r="E2340" i="1"/>
  <c r="E2341" i="1"/>
  <c r="E2342" i="1"/>
  <c r="E2343" i="1"/>
  <c r="E2344" i="1"/>
  <c r="E2345" i="1"/>
  <c r="E2339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35" i="1"/>
  <c r="E1924" i="1"/>
  <c r="E1925" i="1"/>
  <c r="E1926" i="1"/>
  <c r="E1927" i="1"/>
  <c r="E1928" i="1"/>
  <c r="E1929" i="1"/>
  <c r="E1930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79" i="1"/>
  <c r="E1980" i="1"/>
  <c r="E1981" i="1"/>
  <c r="E1982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8" i="1"/>
  <c r="E2049" i="1"/>
  <c r="E2050" i="1"/>
  <c r="E2051" i="1"/>
  <c r="E2052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1923" i="1"/>
  <c r="E1917" i="1"/>
  <c r="E1918" i="1"/>
  <c r="E1919" i="1"/>
  <c r="E1916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874" i="1"/>
  <c r="E1870" i="1"/>
  <c r="E1866" i="1"/>
  <c r="E1865" i="1"/>
  <c r="E1861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19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611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9" i="1"/>
  <c r="E1320" i="1"/>
  <c r="E1321" i="1"/>
  <c r="E1322" i="1"/>
  <c r="E1323" i="1"/>
  <c r="E1324" i="1"/>
  <c r="E1325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5" i="1"/>
  <c r="E1289" i="1"/>
  <c r="E1279" i="1"/>
  <c r="E1280" i="1"/>
  <c r="E1281" i="1"/>
  <c r="E1282" i="1"/>
  <c r="E1283" i="1"/>
  <c r="E1284" i="1"/>
  <c r="E1285" i="1"/>
  <c r="E1278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00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48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903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68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34" i="1"/>
  <c r="E827" i="1"/>
  <c r="E828" i="1"/>
  <c r="E829" i="1"/>
  <c r="E830" i="1"/>
  <c r="E826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614" i="1"/>
  <c r="E586" i="1"/>
  <c r="E585" i="1"/>
  <c r="E570" i="1"/>
  <c r="E571" i="1"/>
  <c r="E572" i="1"/>
  <c r="E573" i="1"/>
  <c r="E574" i="1"/>
  <c r="E575" i="1"/>
  <c r="E569" i="1"/>
  <c r="E140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422" i="1"/>
  <c r="E127" i="1"/>
  <c r="E128" i="1"/>
  <c r="E129" i="1"/>
  <c r="E130" i="1"/>
  <c r="E131" i="1"/>
  <c r="E132" i="1"/>
  <c r="E133" i="1"/>
  <c r="E134" i="1"/>
  <c r="E135" i="1"/>
  <c r="E126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81" i="1"/>
  <c r="E77" i="1"/>
  <c r="E75" i="1"/>
  <c r="E71" i="1"/>
  <c r="E67" i="1"/>
  <c r="E61" i="1"/>
  <c r="E62" i="1"/>
  <c r="E63" i="1"/>
  <c r="E60" i="1"/>
  <c r="E54" i="1"/>
  <c r="E55" i="1"/>
  <c r="E56" i="1"/>
  <c r="E53" i="1"/>
  <c r="E39" i="1"/>
  <c r="E40" i="1"/>
  <c r="E41" i="1"/>
  <c r="E42" i="1"/>
  <c r="E43" i="1"/>
  <c r="E44" i="1"/>
  <c r="E45" i="1"/>
  <c r="E46" i="1"/>
  <c r="E47" i="1"/>
  <c r="E48" i="1"/>
  <c r="E38" i="1"/>
  <c r="E33" i="1"/>
  <c r="E34" i="1"/>
  <c r="E32" i="1"/>
  <c r="E16" i="1"/>
  <c r="E17" i="1"/>
  <c r="E18" i="1"/>
  <c r="E19" i="1"/>
  <c r="E20" i="1"/>
  <c r="E21" i="1"/>
  <c r="E22" i="1"/>
  <c r="E23" i="1"/>
  <c r="E24" i="1"/>
  <c r="E25" i="1"/>
  <c r="E26" i="1"/>
  <c r="E27" i="1"/>
  <c r="E15" i="1"/>
  <c r="E10" i="1"/>
  <c r="E5" i="1"/>
  <c r="E6" i="1"/>
  <c r="E4" i="1"/>
  <c r="D3534" i="1" l="1"/>
  <c r="B3534" i="1" s="1"/>
  <c r="A3534" i="1" s="1"/>
  <c r="C3534" i="1"/>
  <c r="D3527" i="1"/>
  <c r="B3527" i="1" s="1"/>
  <c r="C3527" i="1"/>
  <c r="D3526" i="1"/>
  <c r="B3526" i="1" s="1"/>
  <c r="C3526" i="1"/>
  <c r="D3525" i="1"/>
  <c r="B3525" i="1" s="1"/>
  <c r="C3525" i="1"/>
  <c r="D3519" i="1"/>
  <c r="B3519" i="1" s="1"/>
  <c r="C3519" i="1"/>
  <c r="D3518" i="1"/>
  <c r="B3518" i="1" s="1"/>
  <c r="C3518" i="1"/>
  <c r="D3517" i="1"/>
  <c r="B3517" i="1" s="1"/>
  <c r="C3517" i="1"/>
  <c r="D3501" i="1"/>
  <c r="B3501" i="1" s="1"/>
  <c r="C3501" i="1"/>
  <c r="D3500" i="1"/>
  <c r="B3500" i="1" s="1"/>
  <c r="C3500" i="1"/>
  <c r="D3499" i="1"/>
  <c r="B3499" i="1" s="1"/>
  <c r="C3499" i="1"/>
  <c r="D3498" i="1"/>
  <c r="B3498" i="1" s="1"/>
  <c r="C3498" i="1"/>
  <c r="D3497" i="1"/>
  <c r="B3497" i="1" s="1"/>
  <c r="C3497" i="1"/>
  <c r="D3496" i="1"/>
  <c r="B3496" i="1" s="1"/>
  <c r="C3496" i="1"/>
  <c r="D3495" i="1"/>
  <c r="B3495" i="1" s="1"/>
  <c r="C3495" i="1"/>
  <c r="D3494" i="1"/>
  <c r="B3494" i="1" s="1"/>
  <c r="C3494" i="1"/>
  <c r="D3493" i="1"/>
  <c r="B3493" i="1" s="1"/>
  <c r="C3493" i="1"/>
  <c r="D3492" i="1"/>
  <c r="B3492" i="1" s="1"/>
  <c r="C3492" i="1"/>
  <c r="D3491" i="1"/>
  <c r="B3491" i="1" s="1"/>
  <c r="C3491" i="1"/>
  <c r="D3490" i="1"/>
  <c r="B3490" i="1" s="1"/>
  <c r="C3490" i="1"/>
  <c r="D3489" i="1"/>
  <c r="B3489" i="1" s="1"/>
  <c r="C3489" i="1"/>
  <c r="D3488" i="1"/>
  <c r="B3488" i="1" s="1"/>
  <c r="C3488" i="1"/>
  <c r="D3487" i="1"/>
  <c r="B3487" i="1" s="1"/>
  <c r="C3487" i="1"/>
  <c r="D3486" i="1"/>
  <c r="B3486" i="1" s="1"/>
  <c r="C3486" i="1"/>
  <c r="D3485" i="1"/>
  <c r="B3485" i="1" s="1"/>
  <c r="C3485" i="1"/>
  <c r="D3484" i="1"/>
  <c r="B3484" i="1" s="1"/>
  <c r="C3484" i="1"/>
  <c r="D3483" i="1"/>
  <c r="B3483" i="1" s="1"/>
  <c r="C3483" i="1"/>
  <c r="D3482" i="1"/>
  <c r="B3482" i="1" s="1"/>
  <c r="C3482" i="1"/>
  <c r="D3481" i="1"/>
  <c r="B3481" i="1" s="1"/>
  <c r="C3481" i="1"/>
  <c r="D3480" i="1"/>
  <c r="B3480" i="1" s="1"/>
  <c r="C3480" i="1"/>
  <c r="D3479" i="1"/>
  <c r="B3479" i="1" s="1"/>
  <c r="C3479" i="1"/>
  <c r="D3478" i="1"/>
  <c r="B3478" i="1" s="1"/>
  <c r="C3478" i="1"/>
  <c r="D3477" i="1"/>
  <c r="B3477" i="1" s="1"/>
  <c r="C3477" i="1"/>
  <c r="D3476" i="1"/>
  <c r="B3476" i="1" s="1"/>
  <c r="C3476" i="1"/>
  <c r="D3475" i="1"/>
  <c r="B3475" i="1" s="1"/>
  <c r="C3475" i="1"/>
  <c r="D3474" i="1"/>
  <c r="B3474" i="1" s="1"/>
  <c r="C3474" i="1"/>
  <c r="D3473" i="1"/>
  <c r="B3473" i="1" s="1"/>
  <c r="C3473" i="1"/>
  <c r="D3472" i="1"/>
  <c r="B3472" i="1" s="1"/>
  <c r="C3472" i="1"/>
  <c r="D3471" i="1"/>
  <c r="B3471" i="1" s="1"/>
  <c r="C3471" i="1"/>
  <c r="D3470" i="1"/>
  <c r="B3470" i="1" s="1"/>
  <c r="C3470" i="1"/>
  <c r="D3469" i="1"/>
  <c r="B3469" i="1" s="1"/>
  <c r="C3469" i="1"/>
  <c r="D3468" i="1"/>
  <c r="B3468" i="1" s="1"/>
  <c r="C3468" i="1"/>
  <c r="D3467" i="1"/>
  <c r="B3467" i="1" s="1"/>
  <c r="C3467" i="1"/>
  <c r="D3466" i="1"/>
  <c r="B3466" i="1" s="1"/>
  <c r="C3466" i="1"/>
  <c r="D3465" i="1"/>
  <c r="B3465" i="1" s="1"/>
  <c r="C3465" i="1"/>
  <c r="D3464" i="1"/>
  <c r="B3464" i="1" s="1"/>
  <c r="C3464" i="1"/>
  <c r="D3463" i="1"/>
  <c r="B3463" i="1" s="1"/>
  <c r="C3463" i="1"/>
  <c r="D3462" i="1"/>
  <c r="B3462" i="1" s="1"/>
  <c r="C3462" i="1"/>
  <c r="D3461" i="1"/>
  <c r="B3461" i="1" s="1"/>
  <c r="C3461" i="1"/>
  <c r="D3460" i="1"/>
  <c r="B3460" i="1" s="1"/>
  <c r="C3460" i="1"/>
  <c r="D3459" i="1"/>
  <c r="B3459" i="1" s="1"/>
  <c r="C3459" i="1"/>
  <c r="D3458" i="1"/>
  <c r="B3458" i="1" s="1"/>
  <c r="C3458" i="1"/>
  <c r="D3457" i="1"/>
  <c r="B3457" i="1" s="1"/>
  <c r="C3457" i="1"/>
  <c r="D3456" i="1"/>
  <c r="B3456" i="1" s="1"/>
  <c r="C3456" i="1"/>
  <c r="D3455" i="1"/>
  <c r="B3455" i="1" s="1"/>
  <c r="C3455" i="1"/>
  <c r="D3454" i="1"/>
  <c r="B3454" i="1" s="1"/>
  <c r="C3454" i="1"/>
  <c r="D3453" i="1"/>
  <c r="B3453" i="1" s="1"/>
  <c r="C3453" i="1"/>
  <c r="D3452" i="1"/>
  <c r="B3452" i="1" s="1"/>
  <c r="C3452" i="1"/>
  <c r="D3451" i="1"/>
  <c r="B3451" i="1" s="1"/>
  <c r="C3451" i="1"/>
  <c r="D3450" i="1"/>
  <c r="B3450" i="1" s="1"/>
  <c r="C3450" i="1"/>
  <c r="D3449" i="1"/>
  <c r="B3449" i="1" s="1"/>
  <c r="C3449" i="1"/>
  <c r="D3448" i="1"/>
  <c r="B3448" i="1" s="1"/>
  <c r="C3448" i="1"/>
  <c r="D3447" i="1"/>
  <c r="B3447" i="1" s="1"/>
  <c r="C3447" i="1"/>
  <c r="D3446" i="1"/>
  <c r="B3446" i="1" s="1"/>
  <c r="C3446" i="1"/>
  <c r="D3445" i="1"/>
  <c r="B3445" i="1" s="1"/>
  <c r="C3445" i="1"/>
  <c r="D3444" i="1"/>
  <c r="B3444" i="1" s="1"/>
  <c r="C3444" i="1"/>
  <c r="D3443" i="1"/>
  <c r="B3443" i="1" s="1"/>
  <c r="C3443" i="1"/>
  <c r="D3442" i="1"/>
  <c r="B3442" i="1" s="1"/>
  <c r="C3442" i="1"/>
  <c r="D3441" i="1"/>
  <c r="B3441" i="1" s="1"/>
  <c r="C3441" i="1"/>
  <c r="D3440" i="1"/>
  <c r="B3440" i="1" s="1"/>
  <c r="C3440" i="1"/>
  <c r="D3439" i="1"/>
  <c r="B3439" i="1" s="1"/>
  <c r="C3439" i="1"/>
  <c r="D3438" i="1"/>
  <c r="B3438" i="1" s="1"/>
  <c r="C3438" i="1"/>
  <c r="D3437" i="1"/>
  <c r="B3437" i="1" s="1"/>
  <c r="C3437" i="1"/>
  <c r="D3436" i="1"/>
  <c r="B3436" i="1" s="1"/>
  <c r="C3436" i="1"/>
  <c r="D3435" i="1"/>
  <c r="B3435" i="1" s="1"/>
  <c r="C3435" i="1"/>
  <c r="D3434" i="1"/>
  <c r="B3434" i="1" s="1"/>
  <c r="C3434" i="1"/>
  <c r="D3433" i="1"/>
  <c r="B3433" i="1" s="1"/>
  <c r="C3433" i="1"/>
  <c r="D3432" i="1"/>
  <c r="B3432" i="1" s="1"/>
  <c r="C3432" i="1"/>
  <c r="D3431" i="1"/>
  <c r="B3431" i="1" s="1"/>
  <c r="C3431" i="1"/>
  <c r="D3430" i="1"/>
  <c r="B3430" i="1" s="1"/>
  <c r="C3430" i="1"/>
  <c r="D3429" i="1"/>
  <c r="B3429" i="1" s="1"/>
  <c r="C3429" i="1"/>
  <c r="D3428" i="1"/>
  <c r="B3428" i="1" s="1"/>
  <c r="C3428" i="1"/>
  <c r="D3427" i="1"/>
  <c r="B3427" i="1" s="1"/>
  <c r="C3427" i="1"/>
  <c r="D3426" i="1"/>
  <c r="B3426" i="1" s="1"/>
  <c r="C3426" i="1"/>
  <c r="D3425" i="1"/>
  <c r="B3425" i="1" s="1"/>
  <c r="C3425" i="1"/>
  <c r="D3424" i="1"/>
  <c r="B3424" i="1" s="1"/>
  <c r="C3424" i="1"/>
  <c r="D3423" i="1"/>
  <c r="B3423" i="1" s="1"/>
  <c r="C3423" i="1"/>
  <c r="D3422" i="1"/>
  <c r="B3422" i="1" s="1"/>
  <c r="C3422" i="1"/>
  <c r="D3421" i="1"/>
  <c r="B3421" i="1" s="1"/>
  <c r="C3421" i="1"/>
  <c r="D3420" i="1"/>
  <c r="B3420" i="1" s="1"/>
  <c r="C3420" i="1"/>
  <c r="D3419" i="1"/>
  <c r="B3419" i="1" s="1"/>
  <c r="C3419" i="1"/>
  <c r="D3418" i="1"/>
  <c r="B3418" i="1" s="1"/>
  <c r="C3418" i="1"/>
  <c r="D3417" i="1"/>
  <c r="B3417" i="1" s="1"/>
  <c r="C3417" i="1"/>
  <c r="D3416" i="1"/>
  <c r="B3416" i="1" s="1"/>
  <c r="C3416" i="1"/>
  <c r="D3415" i="1"/>
  <c r="B3415" i="1" s="1"/>
  <c r="C3415" i="1"/>
  <c r="D3414" i="1"/>
  <c r="B3414" i="1" s="1"/>
  <c r="C3414" i="1"/>
  <c r="D3413" i="1"/>
  <c r="B3413" i="1" s="1"/>
  <c r="C3413" i="1"/>
  <c r="D3412" i="1"/>
  <c r="B3412" i="1" s="1"/>
  <c r="C3412" i="1"/>
  <c r="D3411" i="1"/>
  <c r="B3411" i="1" s="1"/>
  <c r="C3411" i="1"/>
  <c r="D3410" i="1"/>
  <c r="B3410" i="1" s="1"/>
  <c r="C3410" i="1"/>
  <c r="D3409" i="1"/>
  <c r="B3409" i="1" s="1"/>
  <c r="C3409" i="1"/>
  <c r="D3408" i="1"/>
  <c r="B3408" i="1" s="1"/>
  <c r="C3408" i="1"/>
  <c r="D3407" i="1"/>
  <c r="B3407" i="1" s="1"/>
  <c r="C3407" i="1"/>
  <c r="D3406" i="1"/>
  <c r="B3406" i="1" s="1"/>
  <c r="C3406" i="1"/>
  <c r="D3405" i="1"/>
  <c r="B3405" i="1" s="1"/>
  <c r="C3405" i="1"/>
  <c r="D3404" i="1"/>
  <c r="B3404" i="1" s="1"/>
  <c r="C3404" i="1"/>
  <c r="D3403" i="1"/>
  <c r="B3403" i="1" s="1"/>
  <c r="C3403" i="1"/>
  <c r="D3402" i="1"/>
  <c r="B3402" i="1" s="1"/>
  <c r="C3402" i="1"/>
  <c r="D3401" i="1"/>
  <c r="B3401" i="1" s="1"/>
  <c r="C3401" i="1"/>
  <c r="D3400" i="1"/>
  <c r="B3400" i="1" s="1"/>
  <c r="C3400" i="1"/>
  <c r="D3399" i="1"/>
  <c r="B3399" i="1" s="1"/>
  <c r="C3399" i="1"/>
  <c r="D3398" i="1"/>
  <c r="B3398" i="1" s="1"/>
  <c r="C3398" i="1"/>
  <c r="D3397" i="1"/>
  <c r="B3397" i="1" s="1"/>
  <c r="C3397" i="1"/>
  <c r="D3396" i="1"/>
  <c r="B3396" i="1" s="1"/>
  <c r="C3396" i="1"/>
  <c r="D3395" i="1"/>
  <c r="B3395" i="1" s="1"/>
  <c r="C3395" i="1"/>
  <c r="D3394" i="1"/>
  <c r="B3394" i="1" s="1"/>
  <c r="C3394" i="1"/>
  <c r="D3393" i="1"/>
  <c r="B3393" i="1" s="1"/>
  <c r="C3393" i="1"/>
  <c r="D3392" i="1"/>
  <c r="B3392" i="1" s="1"/>
  <c r="C3392" i="1"/>
  <c r="D3391" i="1"/>
  <c r="B3391" i="1" s="1"/>
  <c r="C3391" i="1"/>
  <c r="D3390" i="1"/>
  <c r="B3390" i="1" s="1"/>
  <c r="C3390" i="1"/>
  <c r="D3389" i="1"/>
  <c r="B3389" i="1" s="1"/>
  <c r="C3389" i="1"/>
  <c r="D3388" i="1"/>
  <c r="B3388" i="1" s="1"/>
  <c r="C3388" i="1"/>
  <c r="D3387" i="1"/>
  <c r="B3387" i="1" s="1"/>
  <c r="C3387" i="1"/>
  <c r="D3386" i="1"/>
  <c r="B3386" i="1" s="1"/>
  <c r="C3386" i="1"/>
  <c r="D3385" i="1"/>
  <c r="B3385" i="1" s="1"/>
  <c r="C3385" i="1"/>
  <c r="D3384" i="1"/>
  <c r="B3384" i="1" s="1"/>
  <c r="C3384" i="1"/>
  <c r="D3383" i="1"/>
  <c r="B3383" i="1" s="1"/>
  <c r="C3383" i="1"/>
  <c r="D3382" i="1"/>
  <c r="B3382" i="1" s="1"/>
  <c r="C3382" i="1"/>
  <c r="D3381" i="1"/>
  <c r="B3381" i="1" s="1"/>
  <c r="C3381" i="1"/>
  <c r="D3380" i="1"/>
  <c r="B3380" i="1" s="1"/>
  <c r="C3380" i="1"/>
  <c r="D3379" i="1"/>
  <c r="B3379" i="1" s="1"/>
  <c r="C3379" i="1"/>
  <c r="D3378" i="1"/>
  <c r="B3378" i="1" s="1"/>
  <c r="C3378" i="1"/>
  <c r="D3377" i="1"/>
  <c r="B3377" i="1" s="1"/>
  <c r="C3377" i="1"/>
  <c r="D3376" i="1"/>
  <c r="B3376" i="1" s="1"/>
  <c r="C3376" i="1"/>
  <c r="D3375" i="1"/>
  <c r="B3375" i="1" s="1"/>
  <c r="C3375" i="1"/>
  <c r="D3374" i="1"/>
  <c r="B3374" i="1" s="1"/>
  <c r="C3374" i="1"/>
  <c r="D3373" i="1"/>
  <c r="B3373" i="1" s="1"/>
  <c r="C3373" i="1"/>
  <c r="D3372" i="1"/>
  <c r="B3372" i="1" s="1"/>
  <c r="C3372" i="1"/>
  <c r="D3371" i="1"/>
  <c r="B3371" i="1" s="1"/>
  <c r="C3371" i="1"/>
  <c r="D3370" i="1"/>
  <c r="B3370" i="1" s="1"/>
  <c r="C3370" i="1"/>
  <c r="D3369" i="1"/>
  <c r="B3369" i="1" s="1"/>
  <c r="C3369" i="1"/>
  <c r="D3368" i="1"/>
  <c r="B3368" i="1" s="1"/>
  <c r="C3368" i="1"/>
  <c r="D3367" i="1"/>
  <c r="B3367" i="1" s="1"/>
  <c r="C3367" i="1"/>
  <c r="D3366" i="1"/>
  <c r="B3366" i="1" s="1"/>
  <c r="C3366" i="1"/>
  <c r="D3365" i="1"/>
  <c r="B3365" i="1" s="1"/>
  <c r="C3365" i="1"/>
  <c r="D3364" i="1"/>
  <c r="B3364" i="1" s="1"/>
  <c r="C3364" i="1"/>
  <c r="D3363" i="1"/>
  <c r="B3363" i="1" s="1"/>
  <c r="C3363" i="1"/>
  <c r="D3362" i="1"/>
  <c r="B3362" i="1" s="1"/>
  <c r="C3362" i="1"/>
  <c r="D3361" i="1"/>
  <c r="B3361" i="1" s="1"/>
  <c r="C3361" i="1"/>
  <c r="D3360" i="1"/>
  <c r="B3360" i="1" s="1"/>
  <c r="C3360" i="1"/>
  <c r="D3359" i="1"/>
  <c r="B3359" i="1" s="1"/>
  <c r="C3359" i="1"/>
  <c r="D3358" i="1"/>
  <c r="B3358" i="1" s="1"/>
  <c r="C3358" i="1"/>
  <c r="D3357" i="1"/>
  <c r="B3357" i="1" s="1"/>
  <c r="C3357" i="1"/>
  <c r="D3356" i="1"/>
  <c r="B3356" i="1" s="1"/>
  <c r="C3356" i="1"/>
  <c r="D3355" i="1"/>
  <c r="B3355" i="1" s="1"/>
  <c r="C3355" i="1"/>
  <c r="D3354" i="1"/>
  <c r="B3354" i="1" s="1"/>
  <c r="C3354" i="1"/>
  <c r="D3353" i="1"/>
  <c r="B3353" i="1" s="1"/>
  <c r="C3353" i="1"/>
  <c r="D3352" i="1"/>
  <c r="B3352" i="1" s="1"/>
  <c r="C3352" i="1"/>
  <c r="D3351" i="1"/>
  <c r="B3351" i="1" s="1"/>
  <c r="C3351" i="1"/>
  <c r="D3350" i="1"/>
  <c r="B3350" i="1" s="1"/>
  <c r="C3350" i="1"/>
  <c r="D3349" i="1"/>
  <c r="B3349" i="1" s="1"/>
  <c r="C3349" i="1"/>
  <c r="D3348" i="1"/>
  <c r="B3348" i="1" s="1"/>
  <c r="C3348" i="1"/>
  <c r="D3347" i="1"/>
  <c r="B3347" i="1" s="1"/>
  <c r="C3347" i="1"/>
  <c r="D3346" i="1"/>
  <c r="B3346" i="1" s="1"/>
  <c r="C3346" i="1"/>
  <c r="D3345" i="1"/>
  <c r="B3345" i="1" s="1"/>
  <c r="C3345" i="1"/>
  <c r="D3344" i="1"/>
  <c r="B3344" i="1" s="1"/>
  <c r="C3344" i="1"/>
  <c r="D3343" i="1"/>
  <c r="B3343" i="1" s="1"/>
  <c r="C3343" i="1"/>
  <c r="D3342" i="1"/>
  <c r="B3342" i="1" s="1"/>
  <c r="C3342" i="1"/>
  <c r="D3341" i="1"/>
  <c r="B3341" i="1" s="1"/>
  <c r="C3341" i="1"/>
  <c r="D3340" i="1"/>
  <c r="B3340" i="1" s="1"/>
  <c r="C3340" i="1"/>
  <c r="D3339" i="1"/>
  <c r="B3339" i="1" s="1"/>
  <c r="C3339" i="1"/>
  <c r="D3338" i="1"/>
  <c r="B3338" i="1" s="1"/>
  <c r="C3338" i="1"/>
  <c r="D3337" i="1"/>
  <c r="B3337" i="1" s="1"/>
  <c r="C3337" i="1"/>
  <c r="D3336" i="1"/>
  <c r="B3336" i="1" s="1"/>
  <c r="C3336" i="1"/>
  <c r="D3335" i="1"/>
  <c r="B3335" i="1" s="1"/>
  <c r="C3335" i="1"/>
  <c r="D3334" i="1"/>
  <c r="B3334" i="1" s="1"/>
  <c r="C3334" i="1"/>
  <c r="D3333" i="1"/>
  <c r="B3333" i="1" s="1"/>
  <c r="C3333" i="1"/>
  <c r="D3332" i="1"/>
  <c r="B3332" i="1" s="1"/>
  <c r="C3332" i="1"/>
  <c r="D3331" i="1"/>
  <c r="B3331" i="1" s="1"/>
  <c r="C3331" i="1"/>
  <c r="D3330" i="1"/>
  <c r="B3330" i="1" s="1"/>
  <c r="C3330" i="1"/>
  <c r="D3329" i="1"/>
  <c r="B3329" i="1" s="1"/>
  <c r="C3329" i="1"/>
  <c r="D3328" i="1"/>
  <c r="B3328" i="1" s="1"/>
  <c r="C3328" i="1"/>
  <c r="D3327" i="1"/>
  <c r="B3327" i="1" s="1"/>
  <c r="C3327" i="1"/>
  <c r="D3326" i="1"/>
  <c r="B3326" i="1" s="1"/>
  <c r="C3326" i="1"/>
  <c r="D3325" i="1"/>
  <c r="B3325" i="1" s="1"/>
  <c r="C3325" i="1"/>
  <c r="D3324" i="1"/>
  <c r="B3324" i="1" s="1"/>
  <c r="C3324" i="1"/>
  <c r="D3323" i="1"/>
  <c r="B3323" i="1" s="1"/>
  <c r="C3323" i="1"/>
  <c r="D3322" i="1"/>
  <c r="B3322" i="1" s="1"/>
  <c r="C3322" i="1"/>
  <c r="D3321" i="1"/>
  <c r="B3321" i="1" s="1"/>
  <c r="C3321" i="1"/>
  <c r="D3320" i="1"/>
  <c r="B3320" i="1" s="1"/>
  <c r="C3320" i="1"/>
  <c r="D3319" i="1"/>
  <c r="B3319" i="1" s="1"/>
  <c r="C3319" i="1"/>
  <c r="D3318" i="1"/>
  <c r="B3318" i="1" s="1"/>
  <c r="C3318" i="1"/>
  <c r="D3317" i="1"/>
  <c r="B3317" i="1" s="1"/>
  <c r="C3317" i="1"/>
  <c r="D3316" i="1"/>
  <c r="B3316" i="1" s="1"/>
  <c r="C3316" i="1"/>
  <c r="D3315" i="1"/>
  <c r="B3315" i="1" s="1"/>
  <c r="C3315" i="1"/>
  <c r="D3314" i="1"/>
  <c r="B3314" i="1" s="1"/>
  <c r="C3314" i="1"/>
  <c r="D3313" i="1"/>
  <c r="B3313" i="1" s="1"/>
  <c r="C3313" i="1"/>
  <c r="D3312" i="1"/>
  <c r="B3312" i="1" s="1"/>
  <c r="C3312" i="1"/>
  <c r="D3311" i="1"/>
  <c r="B3311" i="1" s="1"/>
  <c r="C3311" i="1"/>
  <c r="D3310" i="1"/>
  <c r="B3310" i="1" s="1"/>
  <c r="C3310" i="1"/>
  <c r="D3309" i="1"/>
  <c r="B3309" i="1" s="1"/>
  <c r="C3309" i="1"/>
  <c r="D3308" i="1"/>
  <c r="B3308" i="1" s="1"/>
  <c r="C3308" i="1"/>
  <c r="D3307" i="1"/>
  <c r="B3307" i="1" s="1"/>
  <c r="C3307" i="1"/>
  <c r="D3306" i="1"/>
  <c r="B3306" i="1" s="1"/>
  <c r="C3306" i="1"/>
  <c r="D3305" i="1"/>
  <c r="B3305" i="1" s="1"/>
  <c r="C3305" i="1"/>
  <c r="D3304" i="1"/>
  <c r="B3304" i="1" s="1"/>
  <c r="C3304" i="1"/>
  <c r="D3303" i="1"/>
  <c r="B3303" i="1" s="1"/>
  <c r="C3303" i="1"/>
  <c r="D3302" i="1"/>
  <c r="B3302" i="1" s="1"/>
  <c r="C3302" i="1"/>
  <c r="D3301" i="1"/>
  <c r="B3301" i="1" s="1"/>
  <c r="C3301" i="1"/>
  <c r="D3300" i="1"/>
  <c r="B3300" i="1" s="1"/>
  <c r="C3300" i="1"/>
  <c r="D3299" i="1"/>
  <c r="B3299" i="1" s="1"/>
  <c r="C3299" i="1"/>
  <c r="D3298" i="1"/>
  <c r="B3298" i="1" s="1"/>
  <c r="C3298" i="1"/>
  <c r="D3297" i="1"/>
  <c r="B3297" i="1" s="1"/>
  <c r="C3297" i="1"/>
  <c r="D3296" i="1"/>
  <c r="B3296" i="1" s="1"/>
  <c r="C3296" i="1"/>
  <c r="D3295" i="1"/>
  <c r="B3295" i="1" s="1"/>
  <c r="C3295" i="1"/>
  <c r="D3294" i="1"/>
  <c r="B3294" i="1" s="1"/>
  <c r="C3294" i="1"/>
  <c r="D3293" i="1"/>
  <c r="B3293" i="1" s="1"/>
  <c r="C3293" i="1"/>
  <c r="D3292" i="1"/>
  <c r="B3292" i="1" s="1"/>
  <c r="C3292" i="1"/>
  <c r="D3291" i="1"/>
  <c r="B3291" i="1" s="1"/>
  <c r="C3291" i="1"/>
  <c r="D3290" i="1"/>
  <c r="B3290" i="1" s="1"/>
  <c r="C3290" i="1"/>
  <c r="D3289" i="1"/>
  <c r="B3289" i="1" s="1"/>
  <c r="C3289" i="1"/>
  <c r="D3288" i="1"/>
  <c r="B3288" i="1" s="1"/>
  <c r="C3288" i="1"/>
  <c r="D3287" i="1"/>
  <c r="B3287" i="1" s="1"/>
  <c r="C3287" i="1"/>
  <c r="D3286" i="1"/>
  <c r="B3286" i="1" s="1"/>
  <c r="C3286" i="1"/>
  <c r="D3285" i="1"/>
  <c r="B3285" i="1" s="1"/>
  <c r="C3285" i="1"/>
  <c r="D3284" i="1"/>
  <c r="B3284" i="1" s="1"/>
  <c r="C3284" i="1"/>
  <c r="D3283" i="1"/>
  <c r="B3283" i="1" s="1"/>
  <c r="C3283" i="1"/>
  <c r="D3282" i="1"/>
  <c r="B3282" i="1" s="1"/>
  <c r="C3282" i="1"/>
  <c r="D3281" i="1"/>
  <c r="B3281" i="1" s="1"/>
  <c r="C3281" i="1"/>
  <c r="D3280" i="1"/>
  <c r="B3280" i="1" s="1"/>
  <c r="C3280" i="1"/>
  <c r="D3279" i="1"/>
  <c r="B3279" i="1" s="1"/>
  <c r="C3279" i="1"/>
  <c r="D3278" i="1"/>
  <c r="B3278" i="1" s="1"/>
  <c r="C3278" i="1"/>
  <c r="D3277" i="1"/>
  <c r="B3277" i="1" s="1"/>
  <c r="C3277" i="1"/>
  <c r="D3276" i="1"/>
  <c r="B3276" i="1" s="1"/>
  <c r="C3276" i="1"/>
  <c r="D3275" i="1"/>
  <c r="B3275" i="1" s="1"/>
  <c r="C3275" i="1"/>
  <c r="D3274" i="1"/>
  <c r="B3274" i="1" s="1"/>
  <c r="C3274" i="1"/>
  <c r="D3273" i="1"/>
  <c r="B3273" i="1" s="1"/>
  <c r="C3273" i="1"/>
  <c r="D3272" i="1"/>
  <c r="B3272" i="1" s="1"/>
  <c r="C3272" i="1"/>
  <c r="D3271" i="1"/>
  <c r="B3271" i="1" s="1"/>
  <c r="C3271" i="1"/>
  <c r="D3270" i="1"/>
  <c r="B3270" i="1" s="1"/>
  <c r="C3270" i="1"/>
  <c r="D3269" i="1"/>
  <c r="B3269" i="1" s="1"/>
  <c r="C3269" i="1"/>
  <c r="D3268" i="1"/>
  <c r="B3268" i="1" s="1"/>
  <c r="C3268" i="1"/>
  <c r="D3267" i="1"/>
  <c r="B3267" i="1" s="1"/>
  <c r="C3267" i="1"/>
  <c r="D3266" i="1"/>
  <c r="B3266" i="1" s="1"/>
  <c r="C3266" i="1"/>
  <c r="D3265" i="1"/>
  <c r="B3265" i="1" s="1"/>
  <c r="C3265" i="1"/>
  <c r="D3264" i="1"/>
  <c r="B3264" i="1" s="1"/>
  <c r="C3264" i="1"/>
  <c r="D3263" i="1"/>
  <c r="B3263" i="1" s="1"/>
  <c r="C3263" i="1"/>
  <c r="D3262" i="1"/>
  <c r="B3262" i="1" s="1"/>
  <c r="C3262" i="1"/>
  <c r="D3261" i="1"/>
  <c r="B3261" i="1" s="1"/>
  <c r="C3261" i="1"/>
  <c r="D3260" i="1"/>
  <c r="B3260" i="1" s="1"/>
  <c r="C3260" i="1"/>
  <c r="D3259" i="1"/>
  <c r="B3259" i="1" s="1"/>
  <c r="C3259" i="1"/>
  <c r="D3258" i="1"/>
  <c r="B3258" i="1" s="1"/>
  <c r="C3258" i="1"/>
  <c r="D3257" i="1"/>
  <c r="B3257" i="1" s="1"/>
  <c r="C3257" i="1"/>
  <c r="D3256" i="1"/>
  <c r="B3256" i="1" s="1"/>
  <c r="C3256" i="1"/>
  <c r="D3255" i="1"/>
  <c r="B3255" i="1" s="1"/>
  <c r="C3255" i="1"/>
  <c r="D3254" i="1"/>
  <c r="B3254" i="1" s="1"/>
  <c r="C3254" i="1"/>
  <c r="D3253" i="1"/>
  <c r="B3253" i="1" s="1"/>
  <c r="C3253" i="1"/>
  <c r="D3252" i="1"/>
  <c r="B3252" i="1" s="1"/>
  <c r="C3252" i="1"/>
  <c r="D3251" i="1"/>
  <c r="B3251" i="1" s="1"/>
  <c r="C3251" i="1"/>
  <c r="D3250" i="1"/>
  <c r="B3250" i="1" s="1"/>
  <c r="C3250" i="1"/>
  <c r="D3249" i="1"/>
  <c r="B3249" i="1" s="1"/>
  <c r="C3249" i="1"/>
  <c r="D3248" i="1"/>
  <c r="B3248" i="1" s="1"/>
  <c r="C3248" i="1"/>
  <c r="D3247" i="1"/>
  <c r="B3247" i="1" s="1"/>
  <c r="C3247" i="1"/>
  <c r="D3246" i="1"/>
  <c r="B3246" i="1" s="1"/>
  <c r="C3246" i="1"/>
  <c r="D3245" i="1"/>
  <c r="B3245" i="1" s="1"/>
  <c r="C3245" i="1"/>
  <c r="D3244" i="1"/>
  <c r="B3244" i="1" s="1"/>
  <c r="C3244" i="1"/>
  <c r="D3243" i="1"/>
  <c r="B3243" i="1" s="1"/>
  <c r="C3243" i="1"/>
  <c r="D3242" i="1"/>
  <c r="B3242" i="1" s="1"/>
  <c r="C3242" i="1"/>
  <c r="D3241" i="1"/>
  <c r="B3241" i="1" s="1"/>
  <c r="C3241" i="1"/>
  <c r="D3240" i="1"/>
  <c r="B3240" i="1" s="1"/>
  <c r="C3240" i="1"/>
  <c r="D3239" i="1"/>
  <c r="B3239" i="1" s="1"/>
  <c r="C3239" i="1"/>
  <c r="D3238" i="1"/>
  <c r="B3238" i="1" s="1"/>
  <c r="C3238" i="1"/>
  <c r="D3237" i="1"/>
  <c r="B3237" i="1" s="1"/>
  <c r="C3237" i="1"/>
  <c r="D3236" i="1"/>
  <c r="B3236" i="1" s="1"/>
  <c r="C3236" i="1"/>
  <c r="D3235" i="1"/>
  <c r="B3235" i="1" s="1"/>
  <c r="C3235" i="1"/>
  <c r="D3234" i="1"/>
  <c r="B3234" i="1" s="1"/>
  <c r="C3234" i="1"/>
  <c r="D3233" i="1"/>
  <c r="B3233" i="1" s="1"/>
  <c r="C3233" i="1"/>
  <c r="D3232" i="1"/>
  <c r="B3232" i="1" s="1"/>
  <c r="C3232" i="1"/>
  <c r="D3231" i="1"/>
  <c r="B3231" i="1" s="1"/>
  <c r="C3231" i="1"/>
  <c r="D3230" i="1"/>
  <c r="B3230" i="1" s="1"/>
  <c r="C3230" i="1"/>
  <c r="D3229" i="1"/>
  <c r="B3229" i="1" s="1"/>
  <c r="C3229" i="1"/>
  <c r="D3228" i="1"/>
  <c r="B3228" i="1" s="1"/>
  <c r="C3228" i="1"/>
  <c r="D3227" i="1"/>
  <c r="B3227" i="1" s="1"/>
  <c r="C3227" i="1"/>
  <c r="D3226" i="1"/>
  <c r="B3226" i="1" s="1"/>
  <c r="C3226" i="1"/>
  <c r="D3225" i="1"/>
  <c r="B3225" i="1" s="1"/>
  <c r="C3225" i="1"/>
  <c r="D3224" i="1"/>
  <c r="B3224" i="1" s="1"/>
  <c r="C3224" i="1"/>
  <c r="D3223" i="1"/>
  <c r="B3223" i="1" s="1"/>
  <c r="C3223" i="1"/>
  <c r="D3222" i="1"/>
  <c r="B3222" i="1" s="1"/>
  <c r="C3222" i="1"/>
  <c r="D3221" i="1"/>
  <c r="B3221" i="1" s="1"/>
  <c r="C3221" i="1"/>
  <c r="D3220" i="1"/>
  <c r="B3220" i="1" s="1"/>
  <c r="C3220" i="1"/>
  <c r="D3219" i="1"/>
  <c r="B3219" i="1" s="1"/>
  <c r="C3219" i="1"/>
  <c r="D3218" i="1"/>
  <c r="B3218" i="1" s="1"/>
  <c r="C3218" i="1"/>
  <c r="D3217" i="1"/>
  <c r="B3217" i="1" s="1"/>
  <c r="C3217" i="1"/>
  <c r="D3216" i="1"/>
  <c r="B3216" i="1" s="1"/>
  <c r="C3216" i="1"/>
  <c r="D3215" i="1"/>
  <c r="B3215" i="1" s="1"/>
  <c r="C3215" i="1"/>
  <c r="D3214" i="1"/>
  <c r="B3214" i="1" s="1"/>
  <c r="C3214" i="1"/>
  <c r="D3213" i="1"/>
  <c r="B3213" i="1" s="1"/>
  <c r="C3213" i="1"/>
  <c r="D3212" i="1"/>
  <c r="B3212" i="1" s="1"/>
  <c r="C3212" i="1"/>
  <c r="D3211" i="1"/>
  <c r="B3211" i="1" s="1"/>
  <c r="C3211" i="1"/>
  <c r="D3210" i="1"/>
  <c r="B3210" i="1" s="1"/>
  <c r="C3210" i="1"/>
  <c r="D3209" i="1"/>
  <c r="B3209" i="1" s="1"/>
  <c r="C3209" i="1"/>
  <c r="D3208" i="1"/>
  <c r="B3208" i="1" s="1"/>
  <c r="C3208" i="1"/>
  <c r="D3207" i="1"/>
  <c r="B3207" i="1" s="1"/>
  <c r="C3207" i="1"/>
  <c r="D3206" i="1"/>
  <c r="B3206" i="1" s="1"/>
  <c r="C3206" i="1"/>
  <c r="D3205" i="1"/>
  <c r="B3205" i="1" s="1"/>
  <c r="C3205" i="1"/>
  <c r="D3204" i="1"/>
  <c r="B3204" i="1" s="1"/>
  <c r="C3204" i="1"/>
  <c r="D3203" i="1"/>
  <c r="B3203" i="1" s="1"/>
  <c r="C3203" i="1"/>
  <c r="D3202" i="1"/>
  <c r="B3202" i="1" s="1"/>
  <c r="C3202" i="1"/>
  <c r="D3201" i="1"/>
  <c r="B3201" i="1" s="1"/>
  <c r="C3201" i="1"/>
  <c r="D3200" i="1"/>
  <c r="B3200" i="1" s="1"/>
  <c r="C3200" i="1"/>
  <c r="D3199" i="1"/>
  <c r="B3199" i="1" s="1"/>
  <c r="C3199" i="1"/>
  <c r="D3198" i="1"/>
  <c r="B3198" i="1" s="1"/>
  <c r="C3198" i="1"/>
  <c r="D3197" i="1"/>
  <c r="B3197" i="1" s="1"/>
  <c r="C3197" i="1"/>
  <c r="D3196" i="1"/>
  <c r="B3196" i="1" s="1"/>
  <c r="C3196" i="1"/>
  <c r="D3195" i="1"/>
  <c r="B3195" i="1" s="1"/>
  <c r="C3195" i="1"/>
  <c r="D3194" i="1"/>
  <c r="B3194" i="1" s="1"/>
  <c r="C3194" i="1"/>
  <c r="D3193" i="1"/>
  <c r="B3193" i="1" s="1"/>
  <c r="C3193" i="1"/>
  <c r="D3192" i="1"/>
  <c r="B3192" i="1" s="1"/>
  <c r="C3192" i="1"/>
  <c r="D3191" i="1"/>
  <c r="B3191" i="1" s="1"/>
  <c r="C3191" i="1"/>
  <c r="D3190" i="1"/>
  <c r="B3190" i="1" s="1"/>
  <c r="C3190" i="1"/>
  <c r="D3189" i="1"/>
  <c r="B3189" i="1" s="1"/>
  <c r="C3189" i="1"/>
  <c r="D3188" i="1"/>
  <c r="B3188" i="1" s="1"/>
  <c r="C3188" i="1"/>
  <c r="D3187" i="1"/>
  <c r="B3187" i="1" s="1"/>
  <c r="C3187" i="1"/>
  <c r="D3186" i="1"/>
  <c r="B3186" i="1" s="1"/>
  <c r="C3186" i="1"/>
  <c r="D3185" i="1"/>
  <c r="B3185" i="1" s="1"/>
  <c r="C3185" i="1"/>
  <c r="D3184" i="1"/>
  <c r="B3184" i="1" s="1"/>
  <c r="C3184" i="1"/>
  <c r="D3183" i="1"/>
  <c r="B3183" i="1" s="1"/>
  <c r="C3183" i="1"/>
  <c r="D3182" i="1"/>
  <c r="B3182" i="1" s="1"/>
  <c r="C3182" i="1"/>
  <c r="D3181" i="1"/>
  <c r="B3181" i="1" s="1"/>
  <c r="C3181" i="1"/>
  <c r="D3180" i="1"/>
  <c r="B3180" i="1" s="1"/>
  <c r="C3180" i="1"/>
  <c r="D3179" i="1"/>
  <c r="B3179" i="1" s="1"/>
  <c r="C3179" i="1"/>
  <c r="D3178" i="1"/>
  <c r="B3178" i="1" s="1"/>
  <c r="C3178" i="1"/>
  <c r="D3177" i="1"/>
  <c r="B3177" i="1" s="1"/>
  <c r="C3177" i="1"/>
  <c r="D3176" i="1"/>
  <c r="B3176" i="1" s="1"/>
  <c r="C3176" i="1"/>
  <c r="D3175" i="1"/>
  <c r="B3175" i="1" s="1"/>
  <c r="C3175" i="1"/>
  <c r="D3174" i="1"/>
  <c r="B3174" i="1" s="1"/>
  <c r="C3174" i="1"/>
  <c r="D3173" i="1"/>
  <c r="B3173" i="1" s="1"/>
  <c r="C3173" i="1"/>
  <c r="D3172" i="1"/>
  <c r="B3172" i="1" s="1"/>
  <c r="C3172" i="1"/>
  <c r="D3171" i="1"/>
  <c r="B3171" i="1" s="1"/>
  <c r="C3171" i="1"/>
  <c r="D3170" i="1"/>
  <c r="B3170" i="1" s="1"/>
  <c r="C3170" i="1"/>
  <c r="D3169" i="1"/>
  <c r="B3169" i="1" s="1"/>
  <c r="C3169" i="1"/>
  <c r="D3168" i="1"/>
  <c r="B3168" i="1" s="1"/>
  <c r="C3168" i="1"/>
  <c r="D3167" i="1"/>
  <c r="B3167" i="1" s="1"/>
  <c r="C3167" i="1"/>
  <c r="D3166" i="1"/>
  <c r="B3166" i="1" s="1"/>
  <c r="C3166" i="1"/>
  <c r="D3165" i="1"/>
  <c r="B3165" i="1" s="1"/>
  <c r="C3165" i="1"/>
  <c r="D3164" i="1"/>
  <c r="B3164" i="1" s="1"/>
  <c r="C3164" i="1"/>
  <c r="D3163" i="1"/>
  <c r="B3163" i="1" s="1"/>
  <c r="C3163" i="1"/>
  <c r="D3159" i="1"/>
  <c r="B3159" i="1" s="1"/>
  <c r="C3159" i="1"/>
  <c r="D3158" i="1"/>
  <c r="B3158" i="1" s="1"/>
  <c r="C3158" i="1"/>
  <c r="D3145" i="1"/>
  <c r="B3145" i="1" s="1"/>
  <c r="C3145" i="1"/>
  <c r="D3144" i="1"/>
  <c r="B3144" i="1" s="1"/>
  <c r="C3144" i="1"/>
  <c r="D3143" i="1"/>
  <c r="B3143" i="1" s="1"/>
  <c r="C3143" i="1"/>
  <c r="D3142" i="1"/>
  <c r="B3142" i="1" s="1"/>
  <c r="C3142" i="1"/>
  <c r="D3141" i="1"/>
  <c r="B3141" i="1" s="1"/>
  <c r="C3141" i="1"/>
  <c r="D3140" i="1"/>
  <c r="B3140" i="1" s="1"/>
  <c r="C3140" i="1"/>
  <c r="D3139" i="1"/>
  <c r="B3139" i="1" s="1"/>
  <c r="C3139" i="1"/>
  <c r="D3138" i="1"/>
  <c r="B3138" i="1" s="1"/>
  <c r="C3138" i="1"/>
  <c r="D3137" i="1"/>
  <c r="B3137" i="1" s="1"/>
  <c r="C3137" i="1"/>
  <c r="D3136" i="1"/>
  <c r="B3136" i="1" s="1"/>
  <c r="C3136" i="1"/>
  <c r="D3135" i="1"/>
  <c r="B3135" i="1" s="1"/>
  <c r="C3135" i="1"/>
  <c r="D3134" i="1"/>
  <c r="B3134" i="1" s="1"/>
  <c r="C3134" i="1"/>
  <c r="D3133" i="1"/>
  <c r="B3133" i="1" s="1"/>
  <c r="C3133" i="1"/>
  <c r="D3132" i="1"/>
  <c r="B3132" i="1" s="1"/>
  <c r="C3132" i="1"/>
  <c r="D3131" i="1"/>
  <c r="B3131" i="1" s="1"/>
  <c r="C3131" i="1"/>
  <c r="D3130" i="1"/>
  <c r="B3130" i="1" s="1"/>
  <c r="C3130" i="1"/>
  <c r="D3129" i="1"/>
  <c r="B3129" i="1" s="1"/>
  <c r="C3129" i="1"/>
  <c r="D3128" i="1"/>
  <c r="B3128" i="1" s="1"/>
  <c r="C3128" i="1"/>
  <c r="D3127" i="1"/>
  <c r="B3127" i="1" s="1"/>
  <c r="C3127" i="1"/>
  <c r="D3126" i="1"/>
  <c r="B3126" i="1" s="1"/>
  <c r="C3126" i="1"/>
  <c r="D3125" i="1"/>
  <c r="B3125" i="1" s="1"/>
  <c r="C3125" i="1"/>
  <c r="D3124" i="1"/>
  <c r="B3124" i="1" s="1"/>
  <c r="C3124" i="1"/>
  <c r="D3123" i="1"/>
  <c r="B3123" i="1" s="1"/>
  <c r="C3123" i="1"/>
  <c r="D3122" i="1"/>
  <c r="B3122" i="1" s="1"/>
  <c r="C3122" i="1"/>
  <c r="D3121" i="1"/>
  <c r="B3121" i="1" s="1"/>
  <c r="C3121" i="1"/>
  <c r="D3120" i="1"/>
  <c r="B3120" i="1" s="1"/>
  <c r="C3120" i="1"/>
  <c r="D3119" i="1"/>
  <c r="B3119" i="1" s="1"/>
  <c r="C3119" i="1"/>
  <c r="D3118" i="1"/>
  <c r="B3118" i="1" s="1"/>
  <c r="C3118" i="1"/>
  <c r="D3117" i="1"/>
  <c r="B3117" i="1" s="1"/>
  <c r="C3117" i="1"/>
  <c r="D3116" i="1"/>
  <c r="B3116" i="1" s="1"/>
  <c r="C3116" i="1"/>
  <c r="D3115" i="1"/>
  <c r="B3115" i="1" s="1"/>
  <c r="C3115" i="1"/>
  <c r="D3114" i="1"/>
  <c r="B3114" i="1" s="1"/>
  <c r="C3114" i="1"/>
  <c r="D3113" i="1"/>
  <c r="B3113" i="1" s="1"/>
  <c r="C3113" i="1"/>
  <c r="D3112" i="1"/>
  <c r="B3112" i="1" s="1"/>
  <c r="C3112" i="1"/>
  <c r="D3111" i="1"/>
  <c r="B3111" i="1" s="1"/>
  <c r="C3111" i="1"/>
  <c r="D3110" i="1"/>
  <c r="B3110" i="1" s="1"/>
  <c r="C3110" i="1"/>
  <c r="D3109" i="1"/>
  <c r="B3109" i="1" s="1"/>
  <c r="C3109" i="1"/>
  <c r="D3108" i="1"/>
  <c r="B3108" i="1" s="1"/>
  <c r="C3108" i="1"/>
  <c r="D3107" i="1"/>
  <c r="B3107" i="1" s="1"/>
  <c r="C3107" i="1"/>
  <c r="D3106" i="1"/>
  <c r="B3106" i="1" s="1"/>
  <c r="C3106" i="1"/>
  <c r="D3105" i="1"/>
  <c r="B3105" i="1" s="1"/>
  <c r="C3105" i="1"/>
  <c r="D3104" i="1"/>
  <c r="B3104" i="1" s="1"/>
  <c r="C3104" i="1"/>
  <c r="D3103" i="1"/>
  <c r="B3103" i="1" s="1"/>
  <c r="C3103" i="1"/>
  <c r="D3102" i="1"/>
  <c r="B3102" i="1" s="1"/>
  <c r="C3102" i="1"/>
  <c r="D3101" i="1"/>
  <c r="B3101" i="1" s="1"/>
  <c r="C3101" i="1"/>
  <c r="D3100" i="1"/>
  <c r="B3100" i="1" s="1"/>
  <c r="C3100" i="1"/>
  <c r="D3099" i="1"/>
  <c r="B3099" i="1" s="1"/>
  <c r="C3099" i="1"/>
  <c r="D3098" i="1"/>
  <c r="B3098" i="1" s="1"/>
  <c r="C3098" i="1"/>
  <c r="D3097" i="1"/>
  <c r="B3097" i="1" s="1"/>
  <c r="C3097" i="1"/>
  <c r="D3096" i="1"/>
  <c r="B3096" i="1" s="1"/>
  <c r="C3096" i="1"/>
  <c r="D3095" i="1"/>
  <c r="B3095" i="1" s="1"/>
  <c r="C3095" i="1"/>
  <c r="D3094" i="1"/>
  <c r="B3094" i="1" s="1"/>
  <c r="C3094" i="1"/>
  <c r="D3093" i="1"/>
  <c r="B3093" i="1" s="1"/>
  <c r="C3093" i="1"/>
  <c r="D3092" i="1"/>
  <c r="B3092" i="1" s="1"/>
  <c r="C3092" i="1"/>
  <c r="D3091" i="1"/>
  <c r="B3091" i="1" s="1"/>
  <c r="C3091" i="1"/>
  <c r="D3090" i="1"/>
  <c r="B3090" i="1" s="1"/>
  <c r="C3090" i="1"/>
  <c r="D3089" i="1"/>
  <c r="B3089" i="1" s="1"/>
  <c r="C3089" i="1"/>
  <c r="D3088" i="1"/>
  <c r="B3088" i="1" s="1"/>
  <c r="C3088" i="1"/>
  <c r="D3087" i="1"/>
  <c r="B3087" i="1" s="1"/>
  <c r="C3087" i="1"/>
  <c r="D3086" i="1"/>
  <c r="B3086" i="1" s="1"/>
  <c r="C3086" i="1"/>
  <c r="D3085" i="1"/>
  <c r="B3085" i="1" s="1"/>
  <c r="C3085" i="1"/>
  <c r="D3084" i="1"/>
  <c r="B3084" i="1" s="1"/>
  <c r="C3084" i="1"/>
  <c r="D3083" i="1"/>
  <c r="B3083" i="1" s="1"/>
  <c r="C3083" i="1"/>
  <c r="D3082" i="1"/>
  <c r="B3082" i="1" s="1"/>
  <c r="C3082" i="1"/>
  <c r="D3081" i="1"/>
  <c r="B3081" i="1" s="1"/>
  <c r="C3081" i="1"/>
  <c r="D3080" i="1"/>
  <c r="B3080" i="1" s="1"/>
  <c r="C3080" i="1"/>
  <c r="D3079" i="1"/>
  <c r="B3079" i="1" s="1"/>
  <c r="C3079" i="1"/>
  <c r="D3078" i="1"/>
  <c r="B3078" i="1" s="1"/>
  <c r="C3078" i="1"/>
  <c r="D3077" i="1"/>
  <c r="B3077" i="1" s="1"/>
  <c r="C3077" i="1"/>
  <c r="D3076" i="1"/>
  <c r="B3076" i="1" s="1"/>
  <c r="C3076" i="1"/>
  <c r="D3075" i="1"/>
  <c r="B3075" i="1" s="1"/>
  <c r="C3075" i="1"/>
  <c r="D3074" i="1"/>
  <c r="B3074" i="1" s="1"/>
  <c r="C3074" i="1"/>
  <c r="D3073" i="1"/>
  <c r="B3073" i="1" s="1"/>
  <c r="C3073" i="1"/>
  <c r="D3072" i="1"/>
  <c r="B3072" i="1" s="1"/>
  <c r="C3072" i="1"/>
  <c r="D3071" i="1"/>
  <c r="B3071" i="1" s="1"/>
  <c r="C3071" i="1"/>
  <c r="D3070" i="1"/>
  <c r="B3070" i="1" s="1"/>
  <c r="C3070" i="1"/>
  <c r="D3069" i="1"/>
  <c r="B3069" i="1" s="1"/>
  <c r="C3069" i="1"/>
  <c r="D3068" i="1"/>
  <c r="B3068" i="1" s="1"/>
  <c r="C3068" i="1"/>
  <c r="D3067" i="1"/>
  <c r="B3067" i="1" s="1"/>
  <c r="C3067" i="1"/>
  <c r="D3066" i="1"/>
  <c r="B3066" i="1" s="1"/>
  <c r="C3066" i="1"/>
  <c r="D3065" i="1"/>
  <c r="B3065" i="1" s="1"/>
  <c r="C3065" i="1"/>
  <c r="D3064" i="1"/>
  <c r="B3064" i="1" s="1"/>
  <c r="C3064" i="1"/>
  <c r="D3063" i="1"/>
  <c r="B3063" i="1" s="1"/>
  <c r="C3063" i="1"/>
  <c r="D3062" i="1"/>
  <c r="B3062" i="1" s="1"/>
  <c r="C3062" i="1"/>
  <c r="D3061" i="1"/>
  <c r="B3061" i="1" s="1"/>
  <c r="C3061" i="1"/>
  <c r="D3060" i="1"/>
  <c r="B3060" i="1" s="1"/>
  <c r="C3060" i="1"/>
  <c r="D3059" i="1"/>
  <c r="B3059" i="1" s="1"/>
  <c r="C3059" i="1"/>
  <c r="D3058" i="1"/>
  <c r="B3058" i="1" s="1"/>
  <c r="C3058" i="1"/>
  <c r="D3057" i="1"/>
  <c r="B3057" i="1" s="1"/>
  <c r="C3057" i="1"/>
  <c r="D3056" i="1"/>
  <c r="B3056" i="1" s="1"/>
  <c r="C3056" i="1"/>
  <c r="D3055" i="1"/>
  <c r="B3055" i="1" s="1"/>
  <c r="C3055" i="1"/>
  <c r="D3054" i="1"/>
  <c r="B3054" i="1" s="1"/>
  <c r="C3054" i="1"/>
  <c r="D3053" i="1"/>
  <c r="B3053" i="1" s="1"/>
  <c r="C3053" i="1"/>
  <c r="D3052" i="1"/>
  <c r="B3052" i="1" s="1"/>
  <c r="C3052" i="1"/>
  <c r="D3051" i="1"/>
  <c r="B3051" i="1" s="1"/>
  <c r="C3051" i="1"/>
  <c r="D3050" i="1"/>
  <c r="B3050" i="1" s="1"/>
  <c r="C3050" i="1"/>
  <c r="D3049" i="1"/>
  <c r="B3049" i="1" s="1"/>
  <c r="C3049" i="1"/>
  <c r="D3048" i="1"/>
  <c r="B3048" i="1" s="1"/>
  <c r="C3048" i="1"/>
  <c r="D3047" i="1"/>
  <c r="B3047" i="1" s="1"/>
  <c r="C3047" i="1"/>
  <c r="D3046" i="1"/>
  <c r="B3046" i="1" s="1"/>
  <c r="C3046" i="1"/>
  <c r="D3045" i="1"/>
  <c r="B3045" i="1" s="1"/>
  <c r="C3045" i="1"/>
  <c r="D3044" i="1"/>
  <c r="B3044" i="1" s="1"/>
  <c r="C3044" i="1"/>
  <c r="D3043" i="1"/>
  <c r="B3043" i="1" s="1"/>
  <c r="C3043" i="1"/>
  <c r="D3042" i="1"/>
  <c r="B3042" i="1" s="1"/>
  <c r="C3042" i="1"/>
  <c r="D3041" i="1"/>
  <c r="B3041" i="1" s="1"/>
  <c r="C3041" i="1"/>
  <c r="D3040" i="1"/>
  <c r="B3040" i="1" s="1"/>
  <c r="C3040" i="1"/>
  <c r="D3039" i="1"/>
  <c r="B3039" i="1" s="1"/>
  <c r="C3039" i="1"/>
  <c r="D3038" i="1"/>
  <c r="B3038" i="1" s="1"/>
  <c r="C3038" i="1"/>
  <c r="D3037" i="1"/>
  <c r="B3037" i="1" s="1"/>
  <c r="C3037" i="1"/>
  <c r="D3036" i="1"/>
  <c r="B3036" i="1" s="1"/>
  <c r="C3036" i="1"/>
  <c r="D3035" i="1"/>
  <c r="B3035" i="1" s="1"/>
  <c r="C3035" i="1"/>
  <c r="D3034" i="1"/>
  <c r="B3034" i="1" s="1"/>
  <c r="C3034" i="1"/>
  <c r="D3033" i="1"/>
  <c r="B3033" i="1" s="1"/>
  <c r="C3033" i="1"/>
  <c r="D3032" i="1"/>
  <c r="B3032" i="1" s="1"/>
  <c r="C3032" i="1"/>
  <c r="D3031" i="1"/>
  <c r="B3031" i="1" s="1"/>
  <c r="C3031" i="1"/>
  <c r="D3030" i="1"/>
  <c r="B3030" i="1" s="1"/>
  <c r="C3030" i="1"/>
  <c r="D3029" i="1"/>
  <c r="B3029" i="1" s="1"/>
  <c r="C3029" i="1"/>
  <c r="D3028" i="1"/>
  <c r="B3028" i="1" s="1"/>
  <c r="C3028" i="1"/>
  <c r="D3027" i="1"/>
  <c r="B3027" i="1" s="1"/>
  <c r="C3027" i="1"/>
  <c r="D3026" i="1"/>
  <c r="B3026" i="1" s="1"/>
  <c r="C3026" i="1"/>
  <c r="D3025" i="1"/>
  <c r="B3025" i="1" s="1"/>
  <c r="C3025" i="1"/>
  <c r="D3024" i="1"/>
  <c r="B3024" i="1" s="1"/>
  <c r="C3024" i="1"/>
  <c r="D3023" i="1"/>
  <c r="B3023" i="1" s="1"/>
  <c r="C3023" i="1"/>
  <c r="D3022" i="1"/>
  <c r="B3022" i="1" s="1"/>
  <c r="C3022" i="1"/>
  <c r="D3021" i="1"/>
  <c r="B3021" i="1" s="1"/>
  <c r="C3021" i="1"/>
  <c r="D3020" i="1"/>
  <c r="B3020" i="1" s="1"/>
  <c r="C3020" i="1"/>
  <c r="D3019" i="1"/>
  <c r="B3019" i="1" s="1"/>
  <c r="C3019" i="1"/>
  <c r="D3018" i="1"/>
  <c r="B3018" i="1" s="1"/>
  <c r="C3018" i="1"/>
  <c r="D3017" i="1"/>
  <c r="B3017" i="1" s="1"/>
  <c r="C3017" i="1"/>
  <c r="D3016" i="1"/>
  <c r="B3016" i="1" s="1"/>
  <c r="C3016" i="1"/>
  <c r="D3015" i="1"/>
  <c r="B3015" i="1" s="1"/>
  <c r="C3015" i="1"/>
  <c r="D3014" i="1"/>
  <c r="B3014" i="1" s="1"/>
  <c r="C3014" i="1"/>
  <c r="D3013" i="1"/>
  <c r="B3013" i="1" s="1"/>
  <c r="C3013" i="1"/>
  <c r="D3012" i="1"/>
  <c r="B3012" i="1" s="1"/>
  <c r="C3012" i="1"/>
  <c r="D3011" i="1"/>
  <c r="B3011" i="1" s="1"/>
  <c r="C3011" i="1"/>
  <c r="D3010" i="1"/>
  <c r="B3010" i="1" s="1"/>
  <c r="C3010" i="1"/>
  <c r="D3009" i="1"/>
  <c r="B3009" i="1" s="1"/>
  <c r="C3009" i="1"/>
  <c r="D3008" i="1"/>
  <c r="B3008" i="1" s="1"/>
  <c r="C3008" i="1"/>
  <c r="D3007" i="1"/>
  <c r="B3007" i="1" s="1"/>
  <c r="C3007" i="1"/>
  <c r="D3006" i="1"/>
  <c r="B3006" i="1" s="1"/>
  <c r="C3006" i="1"/>
  <c r="D3005" i="1"/>
  <c r="B3005" i="1" s="1"/>
  <c r="C3005" i="1"/>
  <c r="D3004" i="1"/>
  <c r="B3004" i="1" s="1"/>
  <c r="C3004" i="1"/>
  <c r="D3003" i="1"/>
  <c r="B3003" i="1" s="1"/>
  <c r="C3003" i="1"/>
  <c r="D3002" i="1"/>
  <c r="B3002" i="1" s="1"/>
  <c r="C3002" i="1"/>
  <c r="D3001" i="1"/>
  <c r="B3001" i="1" s="1"/>
  <c r="C3001" i="1"/>
  <c r="D3000" i="1"/>
  <c r="B3000" i="1" s="1"/>
  <c r="C3000" i="1"/>
  <c r="D2999" i="1"/>
  <c r="B2999" i="1" s="1"/>
  <c r="C2999" i="1"/>
  <c r="D2998" i="1"/>
  <c r="B2998" i="1" s="1"/>
  <c r="C2998" i="1"/>
  <c r="D2997" i="1"/>
  <c r="B2997" i="1" s="1"/>
  <c r="C2997" i="1"/>
  <c r="D2996" i="1"/>
  <c r="B2996" i="1" s="1"/>
  <c r="C2996" i="1"/>
  <c r="D2995" i="1"/>
  <c r="B2995" i="1" s="1"/>
  <c r="C2995" i="1"/>
  <c r="D2994" i="1"/>
  <c r="B2994" i="1" s="1"/>
  <c r="C2994" i="1"/>
  <c r="D2993" i="1"/>
  <c r="B2993" i="1" s="1"/>
  <c r="C2993" i="1"/>
  <c r="D2992" i="1"/>
  <c r="B2992" i="1" s="1"/>
  <c r="C2992" i="1"/>
  <c r="D2991" i="1"/>
  <c r="B2991" i="1" s="1"/>
  <c r="C2991" i="1"/>
  <c r="D2990" i="1"/>
  <c r="B2990" i="1" s="1"/>
  <c r="C2990" i="1"/>
  <c r="D2989" i="1"/>
  <c r="B2989" i="1" s="1"/>
  <c r="C2989" i="1"/>
  <c r="D2988" i="1"/>
  <c r="B2988" i="1" s="1"/>
  <c r="C2988" i="1"/>
  <c r="D2987" i="1"/>
  <c r="B2987" i="1" s="1"/>
  <c r="C2987" i="1"/>
  <c r="D2986" i="1"/>
  <c r="B2986" i="1" s="1"/>
  <c r="C2986" i="1"/>
  <c r="D2985" i="1"/>
  <c r="B2985" i="1" s="1"/>
  <c r="C2985" i="1"/>
  <c r="D2984" i="1"/>
  <c r="B2984" i="1" s="1"/>
  <c r="C2984" i="1"/>
  <c r="D2983" i="1"/>
  <c r="B2983" i="1" s="1"/>
  <c r="C2983" i="1"/>
  <c r="D2982" i="1"/>
  <c r="B2982" i="1" s="1"/>
  <c r="C2982" i="1"/>
  <c r="D2981" i="1"/>
  <c r="B2981" i="1" s="1"/>
  <c r="C2981" i="1"/>
  <c r="D2980" i="1"/>
  <c r="B2980" i="1" s="1"/>
  <c r="C2980" i="1"/>
  <c r="D2979" i="1"/>
  <c r="B2979" i="1" s="1"/>
  <c r="C2979" i="1"/>
  <c r="D2978" i="1"/>
  <c r="B2978" i="1" s="1"/>
  <c r="C2978" i="1"/>
  <c r="D2977" i="1"/>
  <c r="B2977" i="1" s="1"/>
  <c r="C2977" i="1"/>
  <c r="D2976" i="1"/>
  <c r="B2976" i="1" s="1"/>
  <c r="C2976" i="1"/>
  <c r="D2975" i="1"/>
  <c r="B2975" i="1" s="1"/>
  <c r="C2975" i="1"/>
  <c r="D2974" i="1"/>
  <c r="B2974" i="1" s="1"/>
  <c r="C2974" i="1"/>
  <c r="D2973" i="1"/>
  <c r="B2973" i="1" s="1"/>
  <c r="C2973" i="1"/>
  <c r="D2972" i="1"/>
  <c r="B2972" i="1" s="1"/>
  <c r="C2972" i="1"/>
  <c r="D2971" i="1"/>
  <c r="B2971" i="1" s="1"/>
  <c r="C2971" i="1"/>
  <c r="D2970" i="1"/>
  <c r="B2970" i="1" s="1"/>
  <c r="C2970" i="1"/>
  <c r="D2969" i="1"/>
  <c r="B2969" i="1" s="1"/>
  <c r="C2969" i="1"/>
  <c r="D2968" i="1"/>
  <c r="B2968" i="1" s="1"/>
  <c r="C2968" i="1"/>
  <c r="D2967" i="1"/>
  <c r="B2967" i="1" s="1"/>
  <c r="C2967" i="1"/>
  <c r="D2966" i="1"/>
  <c r="B2966" i="1" s="1"/>
  <c r="C2966" i="1"/>
  <c r="D2965" i="1"/>
  <c r="B2965" i="1" s="1"/>
  <c r="C2965" i="1"/>
  <c r="D2964" i="1"/>
  <c r="B2964" i="1" s="1"/>
  <c r="C2964" i="1"/>
  <c r="D2963" i="1"/>
  <c r="B2963" i="1" s="1"/>
  <c r="C2963" i="1"/>
  <c r="D2962" i="1"/>
  <c r="B2962" i="1" s="1"/>
  <c r="C2962" i="1"/>
  <c r="D2961" i="1"/>
  <c r="B2961" i="1" s="1"/>
  <c r="C2961" i="1"/>
  <c r="D2960" i="1"/>
  <c r="B2960" i="1" s="1"/>
  <c r="C2960" i="1"/>
  <c r="D2959" i="1"/>
  <c r="B2959" i="1" s="1"/>
  <c r="C2959" i="1"/>
  <c r="D2958" i="1"/>
  <c r="B2958" i="1" s="1"/>
  <c r="C2958" i="1"/>
  <c r="D2957" i="1"/>
  <c r="B2957" i="1" s="1"/>
  <c r="C2957" i="1"/>
  <c r="D2956" i="1"/>
  <c r="B2956" i="1" s="1"/>
  <c r="C2956" i="1"/>
  <c r="D2955" i="1"/>
  <c r="B2955" i="1" s="1"/>
  <c r="C2955" i="1"/>
  <c r="D2954" i="1"/>
  <c r="B2954" i="1" s="1"/>
  <c r="C2954" i="1"/>
  <c r="D2953" i="1"/>
  <c r="B2953" i="1" s="1"/>
  <c r="C2953" i="1"/>
  <c r="D2952" i="1"/>
  <c r="B2952" i="1" s="1"/>
  <c r="C2952" i="1"/>
  <c r="D2951" i="1"/>
  <c r="B2951" i="1" s="1"/>
  <c r="C2951" i="1"/>
  <c r="D2950" i="1"/>
  <c r="B2950" i="1" s="1"/>
  <c r="C2950" i="1"/>
  <c r="D2949" i="1"/>
  <c r="B2949" i="1" s="1"/>
  <c r="C2949" i="1"/>
  <c r="D2948" i="1"/>
  <c r="B2948" i="1" s="1"/>
  <c r="C2948" i="1"/>
  <c r="D2947" i="1"/>
  <c r="B2947" i="1" s="1"/>
  <c r="C2947" i="1"/>
  <c r="D2946" i="1"/>
  <c r="B2946" i="1" s="1"/>
  <c r="C2946" i="1"/>
  <c r="D2945" i="1"/>
  <c r="B2945" i="1" s="1"/>
  <c r="C2945" i="1"/>
  <c r="D2944" i="1"/>
  <c r="B2944" i="1" s="1"/>
  <c r="C2944" i="1"/>
  <c r="D2943" i="1"/>
  <c r="B2943" i="1" s="1"/>
  <c r="C2943" i="1"/>
  <c r="D2942" i="1"/>
  <c r="B2942" i="1" s="1"/>
  <c r="C2942" i="1"/>
  <c r="D2941" i="1"/>
  <c r="B2941" i="1" s="1"/>
  <c r="C2941" i="1"/>
  <c r="D2940" i="1"/>
  <c r="B2940" i="1" s="1"/>
  <c r="C2940" i="1"/>
  <c r="D2939" i="1"/>
  <c r="B2939" i="1" s="1"/>
  <c r="C2939" i="1"/>
  <c r="D2938" i="1"/>
  <c r="B2938" i="1" s="1"/>
  <c r="C2938" i="1"/>
  <c r="D2937" i="1"/>
  <c r="B2937" i="1" s="1"/>
  <c r="C2937" i="1"/>
  <c r="D2936" i="1"/>
  <c r="B2936" i="1" s="1"/>
  <c r="C2936" i="1"/>
  <c r="D2935" i="1"/>
  <c r="B2935" i="1" s="1"/>
  <c r="C2935" i="1"/>
  <c r="D2934" i="1"/>
  <c r="B2934" i="1" s="1"/>
  <c r="C2934" i="1"/>
  <c r="D2933" i="1"/>
  <c r="B2933" i="1" s="1"/>
  <c r="C2933" i="1"/>
  <c r="D2932" i="1"/>
  <c r="B2932" i="1" s="1"/>
  <c r="C2932" i="1"/>
  <c r="D2931" i="1"/>
  <c r="B2931" i="1" s="1"/>
  <c r="C2931" i="1"/>
  <c r="D2930" i="1"/>
  <c r="B2930" i="1" s="1"/>
  <c r="C2930" i="1"/>
  <c r="D2929" i="1"/>
  <c r="B2929" i="1" s="1"/>
  <c r="C2929" i="1"/>
  <c r="D2928" i="1"/>
  <c r="B2928" i="1" s="1"/>
  <c r="C2928" i="1"/>
  <c r="D2927" i="1"/>
  <c r="B2927" i="1" s="1"/>
  <c r="C2927" i="1"/>
  <c r="D2926" i="1"/>
  <c r="B2926" i="1" s="1"/>
  <c r="C2926" i="1"/>
  <c r="D2925" i="1"/>
  <c r="B2925" i="1" s="1"/>
  <c r="C2925" i="1"/>
  <c r="D2924" i="1"/>
  <c r="B2924" i="1" s="1"/>
  <c r="C2924" i="1"/>
  <c r="D2923" i="1"/>
  <c r="B2923" i="1" s="1"/>
  <c r="C2923" i="1"/>
  <c r="D2922" i="1"/>
  <c r="B2922" i="1" s="1"/>
  <c r="C2922" i="1"/>
  <c r="D2921" i="1"/>
  <c r="B2921" i="1" s="1"/>
  <c r="C2921" i="1"/>
  <c r="D2920" i="1"/>
  <c r="B2920" i="1" s="1"/>
  <c r="C2920" i="1"/>
  <c r="D2919" i="1"/>
  <c r="B2919" i="1" s="1"/>
  <c r="C2919" i="1"/>
  <c r="D2918" i="1"/>
  <c r="B2918" i="1" s="1"/>
  <c r="C2918" i="1"/>
  <c r="D2917" i="1"/>
  <c r="B2917" i="1" s="1"/>
  <c r="C2917" i="1"/>
  <c r="D2916" i="1"/>
  <c r="B2916" i="1" s="1"/>
  <c r="C2916" i="1"/>
  <c r="D2915" i="1"/>
  <c r="B2915" i="1" s="1"/>
  <c r="C2915" i="1"/>
  <c r="D2914" i="1"/>
  <c r="B2914" i="1" s="1"/>
  <c r="C2914" i="1"/>
  <c r="D2913" i="1"/>
  <c r="B2913" i="1" s="1"/>
  <c r="C2913" i="1"/>
  <c r="D2912" i="1"/>
  <c r="B2912" i="1" s="1"/>
  <c r="C2912" i="1"/>
  <c r="D2911" i="1"/>
  <c r="B2911" i="1" s="1"/>
  <c r="C2911" i="1"/>
  <c r="D2910" i="1"/>
  <c r="B2910" i="1" s="1"/>
  <c r="C2910" i="1"/>
  <c r="D2909" i="1"/>
  <c r="B2909" i="1" s="1"/>
  <c r="C2909" i="1"/>
  <c r="D2908" i="1"/>
  <c r="B2908" i="1" s="1"/>
  <c r="C2908" i="1"/>
  <c r="D2907" i="1"/>
  <c r="B2907" i="1" s="1"/>
  <c r="C2907" i="1"/>
  <c r="D2906" i="1"/>
  <c r="B2906" i="1" s="1"/>
  <c r="C2906" i="1"/>
  <c r="D2905" i="1"/>
  <c r="B2905" i="1" s="1"/>
  <c r="C2905" i="1"/>
  <c r="D2904" i="1"/>
  <c r="B2904" i="1" s="1"/>
  <c r="C2904" i="1"/>
  <c r="D2903" i="1"/>
  <c r="B2903" i="1" s="1"/>
  <c r="C2903" i="1"/>
  <c r="D2902" i="1"/>
  <c r="B2902" i="1" s="1"/>
  <c r="C2902" i="1"/>
  <c r="D2901" i="1"/>
  <c r="B2901" i="1" s="1"/>
  <c r="C2901" i="1"/>
  <c r="D2900" i="1"/>
  <c r="B2900" i="1" s="1"/>
  <c r="C2900" i="1"/>
  <c r="D2899" i="1"/>
  <c r="B2899" i="1" s="1"/>
  <c r="C2899" i="1"/>
  <c r="D2898" i="1"/>
  <c r="B2898" i="1" s="1"/>
  <c r="C2898" i="1"/>
  <c r="D2868" i="1"/>
  <c r="B2868" i="1" s="1"/>
  <c r="C2868" i="1"/>
  <c r="D2867" i="1"/>
  <c r="B2867" i="1" s="1"/>
  <c r="C2867" i="1"/>
  <c r="D2866" i="1"/>
  <c r="B2866" i="1" s="1"/>
  <c r="C2866" i="1"/>
  <c r="D2865" i="1"/>
  <c r="B2865" i="1" s="1"/>
  <c r="C2865" i="1"/>
  <c r="D2864" i="1"/>
  <c r="B2864" i="1" s="1"/>
  <c r="C2864" i="1"/>
  <c r="D2863" i="1"/>
  <c r="B2863" i="1" s="1"/>
  <c r="C2863" i="1"/>
  <c r="D2862" i="1"/>
  <c r="B2862" i="1" s="1"/>
  <c r="C2862" i="1"/>
  <c r="D2861" i="1"/>
  <c r="B2861" i="1" s="1"/>
  <c r="C2861" i="1"/>
  <c r="D2860" i="1"/>
  <c r="B2860" i="1" s="1"/>
  <c r="C2860" i="1"/>
  <c r="D2859" i="1"/>
  <c r="B2859" i="1" s="1"/>
  <c r="C2859" i="1"/>
  <c r="D2858" i="1"/>
  <c r="B2858" i="1" s="1"/>
  <c r="C2858" i="1"/>
  <c r="D2857" i="1"/>
  <c r="B2857" i="1" s="1"/>
  <c r="C2857" i="1"/>
  <c r="D2856" i="1"/>
  <c r="B2856" i="1" s="1"/>
  <c r="C2856" i="1"/>
  <c r="D2855" i="1"/>
  <c r="B2855" i="1" s="1"/>
  <c r="C2855" i="1"/>
  <c r="D2854" i="1"/>
  <c r="B2854" i="1" s="1"/>
  <c r="C2854" i="1"/>
  <c r="D2853" i="1"/>
  <c r="B2853" i="1" s="1"/>
  <c r="C2853" i="1"/>
  <c r="D2852" i="1"/>
  <c r="B2852" i="1" s="1"/>
  <c r="C2852" i="1"/>
  <c r="D2851" i="1"/>
  <c r="B2851" i="1" s="1"/>
  <c r="C2851" i="1"/>
  <c r="D2850" i="1"/>
  <c r="B2850" i="1" s="1"/>
  <c r="C2850" i="1"/>
  <c r="D2849" i="1"/>
  <c r="B2849" i="1" s="1"/>
  <c r="C2849" i="1"/>
  <c r="D2848" i="1"/>
  <c r="B2848" i="1" s="1"/>
  <c r="C2848" i="1"/>
  <c r="D2847" i="1"/>
  <c r="B2847" i="1" s="1"/>
  <c r="C2847" i="1"/>
  <c r="D2846" i="1"/>
  <c r="B2846" i="1" s="1"/>
  <c r="C2846" i="1"/>
  <c r="D2845" i="1"/>
  <c r="B2845" i="1" s="1"/>
  <c r="C2845" i="1"/>
  <c r="D2844" i="1"/>
  <c r="B2844" i="1" s="1"/>
  <c r="C2844" i="1"/>
  <c r="D2843" i="1"/>
  <c r="B2843" i="1" s="1"/>
  <c r="C2843" i="1"/>
  <c r="D2842" i="1"/>
  <c r="B2842" i="1" s="1"/>
  <c r="C2842" i="1"/>
  <c r="D2841" i="1"/>
  <c r="B2841" i="1" s="1"/>
  <c r="C2841" i="1"/>
  <c r="D2840" i="1"/>
  <c r="B2840" i="1" s="1"/>
  <c r="C2840" i="1"/>
  <c r="D2839" i="1"/>
  <c r="B2839" i="1" s="1"/>
  <c r="C2839" i="1"/>
  <c r="D2838" i="1"/>
  <c r="B2838" i="1" s="1"/>
  <c r="C2838" i="1"/>
  <c r="D2837" i="1"/>
  <c r="B2837" i="1" s="1"/>
  <c r="C2837" i="1"/>
  <c r="D2836" i="1"/>
  <c r="B2836" i="1" s="1"/>
  <c r="C2836" i="1"/>
  <c r="D2835" i="1"/>
  <c r="B2835" i="1" s="1"/>
  <c r="C2835" i="1"/>
  <c r="D2834" i="1"/>
  <c r="B2834" i="1" s="1"/>
  <c r="C2834" i="1"/>
  <c r="D2833" i="1"/>
  <c r="B2833" i="1" s="1"/>
  <c r="C2833" i="1"/>
  <c r="D2832" i="1"/>
  <c r="B2832" i="1" s="1"/>
  <c r="C2832" i="1"/>
  <c r="D2831" i="1"/>
  <c r="B2831" i="1" s="1"/>
  <c r="C2831" i="1"/>
  <c r="D2830" i="1"/>
  <c r="B2830" i="1" s="1"/>
  <c r="C2830" i="1"/>
  <c r="D2829" i="1"/>
  <c r="B2829" i="1" s="1"/>
  <c r="C2829" i="1"/>
  <c r="D2828" i="1"/>
  <c r="B2828" i="1" s="1"/>
  <c r="C2828" i="1"/>
  <c r="D2827" i="1"/>
  <c r="B2827" i="1" s="1"/>
  <c r="C2827" i="1"/>
  <c r="D2826" i="1"/>
  <c r="B2826" i="1" s="1"/>
  <c r="C2826" i="1"/>
  <c r="D2825" i="1"/>
  <c r="B2825" i="1" s="1"/>
  <c r="C2825" i="1"/>
  <c r="D2824" i="1"/>
  <c r="B2824" i="1" s="1"/>
  <c r="C2824" i="1"/>
  <c r="D2823" i="1"/>
  <c r="B2823" i="1" s="1"/>
  <c r="C2823" i="1"/>
  <c r="D2822" i="1"/>
  <c r="B2822" i="1" s="1"/>
  <c r="C2822" i="1"/>
  <c r="D2821" i="1"/>
  <c r="B2821" i="1" s="1"/>
  <c r="C2821" i="1"/>
  <c r="D2820" i="1"/>
  <c r="B2820" i="1" s="1"/>
  <c r="C2820" i="1"/>
  <c r="D2819" i="1"/>
  <c r="B2819" i="1" s="1"/>
  <c r="C2819" i="1"/>
  <c r="D2818" i="1"/>
  <c r="B2818" i="1" s="1"/>
  <c r="C2818" i="1"/>
  <c r="D2817" i="1"/>
  <c r="B2817" i="1" s="1"/>
  <c r="C2817" i="1"/>
  <c r="D2816" i="1"/>
  <c r="B2816" i="1" s="1"/>
  <c r="C2816" i="1"/>
  <c r="D2815" i="1"/>
  <c r="B2815" i="1" s="1"/>
  <c r="C2815" i="1"/>
  <c r="D2814" i="1"/>
  <c r="B2814" i="1" s="1"/>
  <c r="C2814" i="1"/>
  <c r="D2813" i="1"/>
  <c r="B2813" i="1" s="1"/>
  <c r="C2813" i="1"/>
  <c r="D2812" i="1"/>
  <c r="B2812" i="1" s="1"/>
  <c r="C2812" i="1"/>
  <c r="D2811" i="1"/>
  <c r="B2811" i="1" s="1"/>
  <c r="C2811" i="1"/>
  <c r="D2810" i="1"/>
  <c r="B2810" i="1" s="1"/>
  <c r="C2810" i="1"/>
  <c r="D2809" i="1"/>
  <c r="B2809" i="1" s="1"/>
  <c r="C2809" i="1"/>
  <c r="D2808" i="1"/>
  <c r="B2808" i="1" s="1"/>
  <c r="C2808" i="1"/>
  <c r="D2807" i="1"/>
  <c r="B2807" i="1" s="1"/>
  <c r="C2807" i="1"/>
  <c r="D2806" i="1"/>
  <c r="B2806" i="1" s="1"/>
  <c r="C2806" i="1"/>
  <c r="D2805" i="1"/>
  <c r="B2805" i="1" s="1"/>
  <c r="C2805" i="1"/>
  <c r="D2804" i="1"/>
  <c r="B2804" i="1" s="1"/>
  <c r="C2804" i="1"/>
  <c r="D2803" i="1"/>
  <c r="B2803" i="1" s="1"/>
  <c r="C2803" i="1"/>
  <c r="D2802" i="1"/>
  <c r="B2802" i="1" s="1"/>
  <c r="C2802" i="1"/>
  <c r="D2801" i="1"/>
  <c r="B2801" i="1" s="1"/>
  <c r="C2801" i="1"/>
  <c r="D2800" i="1"/>
  <c r="B2800" i="1" s="1"/>
  <c r="C2800" i="1"/>
  <c r="D2799" i="1"/>
  <c r="B2799" i="1" s="1"/>
  <c r="C2799" i="1"/>
  <c r="D2798" i="1"/>
  <c r="B2798" i="1" s="1"/>
  <c r="C2798" i="1"/>
  <c r="D2797" i="1"/>
  <c r="B2797" i="1" s="1"/>
  <c r="C2797" i="1"/>
  <c r="D2796" i="1"/>
  <c r="B2796" i="1" s="1"/>
  <c r="C2796" i="1"/>
  <c r="D2795" i="1"/>
  <c r="B2795" i="1" s="1"/>
  <c r="C2795" i="1"/>
  <c r="D2794" i="1"/>
  <c r="B2794" i="1" s="1"/>
  <c r="C2794" i="1"/>
  <c r="D2793" i="1"/>
  <c r="B2793" i="1" s="1"/>
  <c r="C2793" i="1"/>
  <c r="D2792" i="1"/>
  <c r="B2792" i="1" s="1"/>
  <c r="C2792" i="1"/>
  <c r="D2791" i="1"/>
  <c r="B2791" i="1" s="1"/>
  <c r="C2791" i="1"/>
  <c r="D2790" i="1"/>
  <c r="B2790" i="1" s="1"/>
  <c r="C2790" i="1"/>
  <c r="D2789" i="1"/>
  <c r="B2789" i="1" s="1"/>
  <c r="C2789" i="1"/>
  <c r="D2788" i="1"/>
  <c r="B2788" i="1" s="1"/>
  <c r="C2788" i="1"/>
  <c r="D2787" i="1"/>
  <c r="B2787" i="1" s="1"/>
  <c r="C2787" i="1"/>
  <c r="D2786" i="1"/>
  <c r="B2786" i="1" s="1"/>
  <c r="C2786" i="1"/>
  <c r="D2785" i="1"/>
  <c r="B2785" i="1" s="1"/>
  <c r="C2785" i="1"/>
  <c r="D2784" i="1"/>
  <c r="B2784" i="1" s="1"/>
  <c r="C2784" i="1"/>
  <c r="D2783" i="1"/>
  <c r="B2783" i="1" s="1"/>
  <c r="C2783" i="1"/>
  <c r="D2782" i="1"/>
  <c r="B2782" i="1" s="1"/>
  <c r="C2782" i="1"/>
  <c r="D2781" i="1"/>
  <c r="B2781" i="1" s="1"/>
  <c r="C2781" i="1"/>
  <c r="D2780" i="1"/>
  <c r="B2780" i="1" s="1"/>
  <c r="C2780" i="1"/>
  <c r="D2779" i="1"/>
  <c r="B2779" i="1" s="1"/>
  <c r="C2779" i="1"/>
  <c r="D2778" i="1"/>
  <c r="B2778" i="1" s="1"/>
  <c r="C2778" i="1"/>
  <c r="D2777" i="1"/>
  <c r="B2777" i="1" s="1"/>
  <c r="C2777" i="1"/>
  <c r="D2776" i="1"/>
  <c r="B2776" i="1" s="1"/>
  <c r="C2776" i="1"/>
  <c r="D2775" i="1"/>
  <c r="B2775" i="1" s="1"/>
  <c r="C2775" i="1"/>
  <c r="D2774" i="1"/>
  <c r="B2774" i="1" s="1"/>
  <c r="C2774" i="1"/>
  <c r="D2773" i="1"/>
  <c r="B2773" i="1" s="1"/>
  <c r="C2773" i="1"/>
  <c r="D2772" i="1"/>
  <c r="B2772" i="1" s="1"/>
  <c r="C2772" i="1"/>
  <c r="D2771" i="1"/>
  <c r="B2771" i="1" s="1"/>
  <c r="C2771" i="1"/>
  <c r="D2770" i="1"/>
  <c r="B2770" i="1" s="1"/>
  <c r="C2770" i="1"/>
  <c r="D2769" i="1"/>
  <c r="B2769" i="1" s="1"/>
  <c r="C2769" i="1"/>
  <c r="D2768" i="1"/>
  <c r="B2768" i="1" s="1"/>
  <c r="C2768" i="1"/>
  <c r="D2767" i="1"/>
  <c r="B2767" i="1" s="1"/>
  <c r="C2767" i="1"/>
  <c r="D2766" i="1"/>
  <c r="B2766" i="1" s="1"/>
  <c r="C2766" i="1"/>
  <c r="D2765" i="1"/>
  <c r="B2765" i="1" s="1"/>
  <c r="C2765" i="1"/>
  <c r="D2764" i="1"/>
  <c r="B2764" i="1" s="1"/>
  <c r="C2764" i="1"/>
  <c r="D2763" i="1"/>
  <c r="B2763" i="1" s="1"/>
  <c r="C2763" i="1"/>
  <c r="D2762" i="1"/>
  <c r="B2762" i="1" s="1"/>
  <c r="C2762" i="1"/>
  <c r="D2761" i="1"/>
  <c r="B2761" i="1" s="1"/>
  <c r="C2761" i="1"/>
  <c r="D2760" i="1"/>
  <c r="B2760" i="1" s="1"/>
  <c r="C2760" i="1"/>
  <c r="D2759" i="1"/>
  <c r="B2759" i="1" s="1"/>
  <c r="C2759" i="1"/>
  <c r="D2758" i="1"/>
  <c r="B2758" i="1" s="1"/>
  <c r="C2758" i="1"/>
  <c r="D2757" i="1"/>
  <c r="B2757" i="1" s="1"/>
  <c r="C2757" i="1"/>
  <c r="D2756" i="1"/>
  <c r="B2756" i="1" s="1"/>
  <c r="C2756" i="1"/>
  <c r="D2755" i="1"/>
  <c r="B2755" i="1" s="1"/>
  <c r="C2755" i="1"/>
  <c r="D2754" i="1"/>
  <c r="B2754" i="1" s="1"/>
  <c r="C2754" i="1"/>
  <c r="D2753" i="1"/>
  <c r="B2753" i="1" s="1"/>
  <c r="C2753" i="1"/>
  <c r="D2752" i="1"/>
  <c r="B2752" i="1" s="1"/>
  <c r="C2752" i="1"/>
  <c r="D2751" i="1"/>
  <c r="B2751" i="1" s="1"/>
  <c r="C2751" i="1"/>
  <c r="D2750" i="1"/>
  <c r="B2750" i="1" s="1"/>
  <c r="C2750" i="1"/>
  <c r="D2749" i="1"/>
  <c r="B2749" i="1" s="1"/>
  <c r="C2749" i="1"/>
  <c r="D2748" i="1"/>
  <c r="B2748" i="1" s="1"/>
  <c r="C2748" i="1"/>
  <c r="D2747" i="1"/>
  <c r="B2747" i="1" s="1"/>
  <c r="C2747" i="1"/>
  <c r="D2746" i="1"/>
  <c r="B2746" i="1" s="1"/>
  <c r="C2746" i="1"/>
  <c r="D2745" i="1"/>
  <c r="B2745" i="1" s="1"/>
  <c r="C2745" i="1"/>
  <c r="D2744" i="1"/>
  <c r="B2744" i="1" s="1"/>
  <c r="C2744" i="1"/>
  <c r="D2743" i="1"/>
  <c r="B2743" i="1" s="1"/>
  <c r="C2743" i="1"/>
  <c r="D2742" i="1"/>
  <c r="B2742" i="1" s="1"/>
  <c r="C2742" i="1"/>
  <c r="D2741" i="1"/>
  <c r="B2741" i="1" s="1"/>
  <c r="C2741" i="1"/>
  <c r="D2740" i="1"/>
  <c r="B2740" i="1" s="1"/>
  <c r="C2740" i="1"/>
  <c r="D2739" i="1"/>
  <c r="B2739" i="1" s="1"/>
  <c r="C2739" i="1"/>
  <c r="D2738" i="1"/>
  <c r="B2738" i="1" s="1"/>
  <c r="C2738" i="1"/>
  <c r="D2737" i="1"/>
  <c r="B2737" i="1" s="1"/>
  <c r="C2737" i="1"/>
  <c r="D2736" i="1"/>
  <c r="B2736" i="1" s="1"/>
  <c r="C2736" i="1"/>
  <c r="D2735" i="1"/>
  <c r="B2735" i="1" s="1"/>
  <c r="C2735" i="1"/>
  <c r="D2734" i="1"/>
  <c r="B2734" i="1" s="1"/>
  <c r="C2734" i="1"/>
  <c r="D2733" i="1"/>
  <c r="B2733" i="1" s="1"/>
  <c r="C2733" i="1"/>
  <c r="D2732" i="1"/>
  <c r="B2732" i="1" s="1"/>
  <c r="C2732" i="1"/>
  <c r="D2731" i="1"/>
  <c r="B2731" i="1" s="1"/>
  <c r="C2731" i="1"/>
  <c r="D2730" i="1"/>
  <c r="B2730" i="1" s="1"/>
  <c r="C2730" i="1"/>
  <c r="D2729" i="1"/>
  <c r="B2729" i="1" s="1"/>
  <c r="C2729" i="1"/>
  <c r="D2728" i="1"/>
  <c r="B2728" i="1" s="1"/>
  <c r="C2728" i="1"/>
  <c r="D2727" i="1"/>
  <c r="B2727" i="1" s="1"/>
  <c r="C2727" i="1"/>
  <c r="D2726" i="1"/>
  <c r="B2726" i="1" s="1"/>
  <c r="C2726" i="1"/>
  <c r="D2725" i="1"/>
  <c r="B2725" i="1" s="1"/>
  <c r="C2725" i="1"/>
  <c r="D2724" i="1"/>
  <c r="B2724" i="1" s="1"/>
  <c r="C2724" i="1"/>
  <c r="D2723" i="1"/>
  <c r="B2723" i="1" s="1"/>
  <c r="C2723" i="1"/>
  <c r="D2722" i="1"/>
  <c r="B2722" i="1" s="1"/>
  <c r="C2722" i="1"/>
  <c r="D2721" i="1"/>
  <c r="B2721" i="1" s="1"/>
  <c r="C2721" i="1"/>
  <c r="D2720" i="1"/>
  <c r="B2720" i="1" s="1"/>
  <c r="C2720" i="1"/>
  <c r="D2719" i="1"/>
  <c r="B2719" i="1" s="1"/>
  <c r="C2719" i="1"/>
  <c r="D2718" i="1"/>
  <c r="B2718" i="1" s="1"/>
  <c r="C2718" i="1"/>
  <c r="D2717" i="1"/>
  <c r="B2717" i="1" s="1"/>
  <c r="C2717" i="1"/>
  <c r="D2716" i="1"/>
  <c r="B2716" i="1" s="1"/>
  <c r="C2716" i="1"/>
  <c r="D2715" i="1"/>
  <c r="B2715" i="1" s="1"/>
  <c r="C2715" i="1"/>
  <c r="D2714" i="1"/>
  <c r="B2714" i="1" s="1"/>
  <c r="C2714" i="1"/>
  <c r="D2713" i="1"/>
  <c r="B2713" i="1" s="1"/>
  <c r="C2713" i="1"/>
  <c r="D2712" i="1"/>
  <c r="B2712" i="1" s="1"/>
  <c r="C2712" i="1"/>
  <c r="D2711" i="1"/>
  <c r="B2711" i="1" s="1"/>
  <c r="C2711" i="1"/>
  <c r="D2710" i="1"/>
  <c r="B2710" i="1" s="1"/>
  <c r="C2710" i="1"/>
  <c r="D2709" i="1"/>
  <c r="B2709" i="1" s="1"/>
  <c r="C2709" i="1"/>
  <c r="D2708" i="1"/>
  <c r="B2708" i="1" s="1"/>
  <c r="C2708" i="1"/>
  <c r="D2707" i="1"/>
  <c r="B2707" i="1" s="1"/>
  <c r="C2707" i="1"/>
  <c r="D2706" i="1"/>
  <c r="B2706" i="1" s="1"/>
  <c r="C2706" i="1"/>
  <c r="D2705" i="1"/>
  <c r="B2705" i="1" s="1"/>
  <c r="C2705" i="1"/>
  <c r="D2704" i="1"/>
  <c r="B2704" i="1" s="1"/>
  <c r="C2704" i="1"/>
  <c r="D2703" i="1"/>
  <c r="B2703" i="1" s="1"/>
  <c r="C2703" i="1"/>
  <c r="D2702" i="1"/>
  <c r="B2702" i="1" s="1"/>
  <c r="C2702" i="1"/>
  <c r="D2701" i="1"/>
  <c r="B2701" i="1" s="1"/>
  <c r="C2701" i="1"/>
  <c r="D2700" i="1"/>
  <c r="B2700" i="1" s="1"/>
  <c r="C2700" i="1"/>
  <c r="D2699" i="1"/>
  <c r="B2699" i="1" s="1"/>
  <c r="C2699" i="1"/>
  <c r="D2698" i="1"/>
  <c r="B2698" i="1" s="1"/>
  <c r="C2698" i="1"/>
  <c r="D2697" i="1"/>
  <c r="B2697" i="1" s="1"/>
  <c r="C2697" i="1"/>
  <c r="D2696" i="1"/>
  <c r="B2696" i="1" s="1"/>
  <c r="C2696" i="1"/>
  <c r="D2695" i="1"/>
  <c r="B2695" i="1" s="1"/>
  <c r="C2695" i="1"/>
  <c r="D2694" i="1"/>
  <c r="B2694" i="1" s="1"/>
  <c r="C2694" i="1"/>
  <c r="D2693" i="1"/>
  <c r="B2693" i="1" s="1"/>
  <c r="C2693" i="1"/>
  <c r="D2692" i="1"/>
  <c r="B2692" i="1" s="1"/>
  <c r="C2692" i="1"/>
  <c r="D2691" i="1"/>
  <c r="B2691" i="1" s="1"/>
  <c r="C2691" i="1"/>
  <c r="D2690" i="1"/>
  <c r="B2690" i="1" s="1"/>
  <c r="C2690" i="1"/>
  <c r="D2689" i="1"/>
  <c r="B2689" i="1" s="1"/>
  <c r="C2689" i="1"/>
  <c r="D2688" i="1"/>
  <c r="B2688" i="1" s="1"/>
  <c r="C2688" i="1"/>
  <c r="D2687" i="1"/>
  <c r="B2687" i="1" s="1"/>
  <c r="C2687" i="1"/>
  <c r="D2686" i="1"/>
  <c r="B2686" i="1" s="1"/>
  <c r="C2686" i="1"/>
  <c r="D2685" i="1"/>
  <c r="B2685" i="1" s="1"/>
  <c r="C2685" i="1"/>
  <c r="D2684" i="1"/>
  <c r="B2684" i="1" s="1"/>
  <c r="C2684" i="1"/>
  <c r="D2683" i="1"/>
  <c r="B2683" i="1" s="1"/>
  <c r="C2683" i="1"/>
  <c r="D2682" i="1"/>
  <c r="B2682" i="1" s="1"/>
  <c r="C2682" i="1"/>
  <c r="D2681" i="1"/>
  <c r="B2681" i="1" s="1"/>
  <c r="C2681" i="1"/>
  <c r="D2680" i="1"/>
  <c r="B2680" i="1" s="1"/>
  <c r="C2680" i="1"/>
  <c r="D2679" i="1"/>
  <c r="B2679" i="1" s="1"/>
  <c r="C2679" i="1"/>
  <c r="D2678" i="1"/>
  <c r="B2678" i="1" s="1"/>
  <c r="C2678" i="1"/>
  <c r="D2677" i="1"/>
  <c r="B2677" i="1" s="1"/>
  <c r="C2677" i="1"/>
  <c r="D2676" i="1"/>
  <c r="B2676" i="1" s="1"/>
  <c r="C2676" i="1"/>
  <c r="D2675" i="1"/>
  <c r="B2675" i="1" s="1"/>
  <c r="C2675" i="1"/>
  <c r="D2674" i="1"/>
  <c r="B2674" i="1" s="1"/>
  <c r="C2674" i="1"/>
  <c r="D2673" i="1"/>
  <c r="B2673" i="1" s="1"/>
  <c r="C2673" i="1"/>
  <c r="D2672" i="1"/>
  <c r="B2672" i="1" s="1"/>
  <c r="C2672" i="1"/>
  <c r="D2671" i="1"/>
  <c r="B2671" i="1" s="1"/>
  <c r="C2671" i="1"/>
  <c r="D2670" i="1"/>
  <c r="B2670" i="1" s="1"/>
  <c r="C2670" i="1"/>
  <c r="D2669" i="1"/>
  <c r="B2669" i="1" s="1"/>
  <c r="C2669" i="1"/>
  <c r="D2668" i="1"/>
  <c r="B2668" i="1" s="1"/>
  <c r="C2668" i="1"/>
  <c r="D2667" i="1"/>
  <c r="B2667" i="1" s="1"/>
  <c r="C2667" i="1"/>
  <c r="D2666" i="1"/>
  <c r="B2666" i="1" s="1"/>
  <c r="C2666" i="1"/>
  <c r="D2665" i="1"/>
  <c r="B2665" i="1" s="1"/>
  <c r="C2665" i="1"/>
  <c r="D2664" i="1"/>
  <c r="B2664" i="1" s="1"/>
  <c r="C2664" i="1"/>
  <c r="D2663" i="1"/>
  <c r="B2663" i="1" s="1"/>
  <c r="C2663" i="1"/>
  <c r="D2662" i="1"/>
  <c r="B2662" i="1" s="1"/>
  <c r="C2662" i="1"/>
  <c r="D2661" i="1"/>
  <c r="B2661" i="1" s="1"/>
  <c r="C2661" i="1"/>
  <c r="D2660" i="1"/>
  <c r="B2660" i="1" s="1"/>
  <c r="C2660" i="1"/>
  <c r="D2659" i="1"/>
  <c r="B2659" i="1" s="1"/>
  <c r="C2659" i="1"/>
  <c r="D2658" i="1"/>
  <c r="B2658" i="1" s="1"/>
  <c r="C2658" i="1"/>
  <c r="D2657" i="1"/>
  <c r="B2657" i="1" s="1"/>
  <c r="C2657" i="1"/>
  <c r="D2656" i="1"/>
  <c r="B2656" i="1" s="1"/>
  <c r="C2656" i="1"/>
  <c r="D2655" i="1"/>
  <c r="B2655" i="1" s="1"/>
  <c r="C2655" i="1"/>
  <c r="D2654" i="1"/>
  <c r="B2654" i="1" s="1"/>
  <c r="C2654" i="1"/>
  <c r="D2653" i="1"/>
  <c r="B2653" i="1" s="1"/>
  <c r="C2653" i="1"/>
  <c r="D2652" i="1"/>
  <c r="B2652" i="1" s="1"/>
  <c r="C2652" i="1"/>
  <c r="D2651" i="1"/>
  <c r="B2651" i="1" s="1"/>
  <c r="C2651" i="1"/>
  <c r="D2650" i="1"/>
  <c r="B2650" i="1" s="1"/>
  <c r="C2650" i="1"/>
  <c r="D2649" i="1"/>
  <c r="B2649" i="1" s="1"/>
  <c r="C2649" i="1"/>
  <c r="D2648" i="1"/>
  <c r="B2648" i="1" s="1"/>
  <c r="C2648" i="1"/>
  <c r="D2647" i="1"/>
  <c r="B2647" i="1" s="1"/>
  <c r="C2647" i="1"/>
  <c r="D2646" i="1"/>
  <c r="B2646" i="1" s="1"/>
  <c r="C2646" i="1"/>
  <c r="D2645" i="1"/>
  <c r="B2645" i="1" s="1"/>
  <c r="C2645" i="1"/>
  <c r="D2644" i="1"/>
  <c r="B2644" i="1" s="1"/>
  <c r="C2644" i="1"/>
  <c r="D2643" i="1"/>
  <c r="B2643" i="1" s="1"/>
  <c r="C2643" i="1"/>
  <c r="D2642" i="1"/>
  <c r="B2642" i="1" s="1"/>
  <c r="C2642" i="1"/>
  <c r="D2641" i="1"/>
  <c r="B2641" i="1" s="1"/>
  <c r="C2641" i="1"/>
  <c r="D2640" i="1"/>
  <c r="B2640" i="1" s="1"/>
  <c r="C2640" i="1"/>
  <c r="D2639" i="1"/>
  <c r="B2639" i="1" s="1"/>
  <c r="C2639" i="1"/>
  <c r="D2638" i="1"/>
  <c r="B2638" i="1" s="1"/>
  <c r="C2638" i="1"/>
  <c r="D2637" i="1"/>
  <c r="B2637" i="1" s="1"/>
  <c r="C2637" i="1"/>
  <c r="D2636" i="1"/>
  <c r="B2636" i="1" s="1"/>
  <c r="C2636" i="1"/>
  <c r="D2635" i="1"/>
  <c r="B2635" i="1" s="1"/>
  <c r="C2635" i="1"/>
  <c r="D2634" i="1"/>
  <c r="B2634" i="1" s="1"/>
  <c r="C2634" i="1"/>
  <c r="D2633" i="1"/>
  <c r="B2633" i="1" s="1"/>
  <c r="C2633" i="1"/>
  <c r="D2632" i="1"/>
  <c r="B2632" i="1" s="1"/>
  <c r="C2632" i="1"/>
  <c r="D2631" i="1"/>
  <c r="B2631" i="1" s="1"/>
  <c r="C2631" i="1"/>
  <c r="D2630" i="1"/>
  <c r="B2630" i="1" s="1"/>
  <c r="C2630" i="1"/>
  <c r="D2629" i="1"/>
  <c r="B2629" i="1" s="1"/>
  <c r="C2629" i="1"/>
  <c r="D2628" i="1"/>
  <c r="B2628" i="1" s="1"/>
  <c r="C2628" i="1"/>
  <c r="D2627" i="1"/>
  <c r="B2627" i="1" s="1"/>
  <c r="C2627" i="1"/>
  <c r="D2626" i="1"/>
  <c r="B2626" i="1" s="1"/>
  <c r="C2626" i="1"/>
  <c r="D2625" i="1"/>
  <c r="B2625" i="1" s="1"/>
  <c r="C2625" i="1"/>
  <c r="D2624" i="1"/>
  <c r="B2624" i="1" s="1"/>
  <c r="C2624" i="1"/>
  <c r="D2623" i="1"/>
  <c r="B2623" i="1" s="1"/>
  <c r="C2623" i="1"/>
  <c r="D2622" i="1"/>
  <c r="B2622" i="1" s="1"/>
  <c r="C2622" i="1"/>
  <c r="D2621" i="1"/>
  <c r="B2621" i="1" s="1"/>
  <c r="C2621" i="1"/>
  <c r="D2620" i="1"/>
  <c r="B2620" i="1" s="1"/>
  <c r="C2620" i="1"/>
  <c r="D2619" i="1"/>
  <c r="B2619" i="1" s="1"/>
  <c r="C2619" i="1"/>
  <c r="D2618" i="1"/>
  <c r="B2618" i="1" s="1"/>
  <c r="C2618" i="1"/>
  <c r="D2617" i="1"/>
  <c r="B2617" i="1" s="1"/>
  <c r="C2617" i="1"/>
  <c r="D2616" i="1"/>
  <c r="B2616" i="1" s="1"/>
  <c r="C2616" i="1"/>
  <c r="D2615" i="1"/>
  <c r="B2615" i="1" s="1"/>
  <c r="C2615" i="1"/>
  <c r="D2614" i="1"/>
  <c r="B2614" i="1" s="1"/>
  <c r="C2614" i="1"/>
  <c r="D2613" i="1"/>
  <c r="B2613" i="1" s="1"/>
  <c r="C2613" i="1"/>
  <c r="D2612" i="1"/>
  <c r="B2612" i="1" s="1"/>
  <c r="C2612" i="1"/>
  <c r="D2611" i="1"/>
  <c r="B2611" i="1" s="1"/>
  <c r="C2611" i="1"/>
  <c r="D2610" i="1"/>
  <c r="B2610" i="1" s="1"/>
  <c r="C2610" i="1"/>
  <c r="D2609" i="1"/>
  <c r="B2609" i="1" s="1"/>
  <c r="C2609" i="1"/>
  <c r="D2608" i="1"/>
  <c r="B2608" i="1" s="1"/>
  <c r="C2608" i="1"/>
  <c r="D2607" i="1"/>
  <c r="B2607" i="1" s="1"/>
  <c r="C2607" i="1"/>
  <c r="D2606" i="1"/>
  <c r="B2606" i="1" s="1"/>
  <c r="C2606" i="1"/>
  <c r="D2605" i="1"/>
  <c r="B2605" i="1" s="1"/>
  <c r="C2605" i="1"/>
  <c r="D2604" i="1"/>
  <c r="B2604" i="1" s="1"/>
  <c r="C2604" i="1"/>
  <c r="D2603" i="1"/>
  <c r="B2603" i="1" s="1"/>
  <c r="C2603" i="1"/>
  <c r="D2602" i="1"/>
  <c r="B2602" i="1" s="1"/>
  <c r="C2602" i="1"/>
  <c r="D2601" i="1"/>
  <c r="B2601" i="1" s="1"/>
  <c r="C2601" i="1"/>
  <c r="D2600" i="1"/>
  <c r="B2600" i="1" s="1"/>
  <c r="C2600" i="1"/>
  <c r="D2599" i="1"/>
  <c r="B2599" i="1" s="1"/>
  <c r="C2599" i="1"/>
  <c r="D2598" i="1"/>
  <c r="B2598" i="1" s="1"/>
  <c r="C2598" i="1"/>
  <c r="D2597" i="1"/>
  <c r="B2597" i="1" s="1"/>
  <c r="C2597" i="1"/>
  <c r="D2596" i="1"/>
  <c r="B2596" i="1" s="1"/>
  <c r="C2596" i="1"/>
  <c r="D2595" i="1"/>
  <c r="B2595" i="1" s="1"/>
  <c r="C2595" i="1"/>
  <c r="D2594" i="1"/>
  <c r="B2594" i="1" s="1"/>
  <c r="C2594" i="1"/>
  <c r="D2593" i="1"/>
  <c r="B2593" i="1" s="1"/>
  <c r="C2593" i="1"/>
  <c r="D2592" i="1"/>
  <c r="B2592" i="1" s="1"/>
  <c r="C2592" i="1"/>
  <c r="D2591" i="1"/>
  <c r="B2591" i="1" s="1"/>
  <c r="C2591" i="1"/>
  <c r="D2590" i="1"/>
  <c r="B2590" i="1" s="1"/>
  <c r="C2590" i="1"/>
  <c r="D2589" i="1"/>
  <c r="B2589" i="1" s="1"/>
  <c r="C2589" i="1"/>
  <c r="D2588" i="1"/>
  <c r="B2588" i="1" s="1"/>
  <c r="C2588" i="1"/>
  <c r="D2587" i="1"/>
  <c r="B2587" i="1" s="1"/>
  <c r="C2587" i="1"/>
  <c r="D2586" i="1"/>
  <c r="B2586" i="1" s="1"/>
  <c r="C2586" i="1"/>
  <c r="D2585" i="1"/>
  <c r="B2585" i="1" s="1"/>
  <c r="C2585" i="1"/>
  <c r="D2584" i="1"/>
  <c r="B2584" i="1" s="1"/>
  <c r="C2584" i="1"/>
  <c r="D2583" i="1"/>
  <c r="B2583" i="1" s="1"/>
  <c r="C2583" i="1"/>
  <c r="D2582" i="1"/>
  <c r="B2582" i="1" s="1"/>
  <c r="C2582" i="1"/>
  <c r="D2581" i="1"/>
  <c r="B2581" i="1" s="1"/>
  <c r="C2581" i="1"/>
  <c r="D2580" i="1"/>
  <c r="B2580" i="1" s="1"/>
  <c r="C2580" i="1"/>
  <c r="D2579" i="1"/>
  <c r="B2579" i="1" s="1"/>
  <c r="C2579" i="1"/>
  <c r="D2578" i="1"/>
  <c r="B2578" i="1" s="1"/>
  <c r="C2578" i="1"/>
  <c r="D2577" i="1"/>
  <c r="B2577" i="1" s="1"/>
  <c r="C2577" i="1"/>
  <c r="D2576" i="1"/>
  <c r="B2576" i="1" s="1"/>
  <c r="C2576" i="1"/>
  <c r="D2575" i="1"/>
  <c r="B2575" i="1" s="1"/>
  <c r="C2575" i="1"/>
  <c r="D2574" i="1"/>
  <c r="B2574" i="1" s="1"/>
  <c r="C2574" i="1"/>
  <c r="D2573" i="1"/>
  <c r="B2573" i="1" s="1"/>
  <c r="C2573" i="1"/>
  <c r="D2572" i="1"/>
  <c r="B2572" i="1" s="1"/>
  <c r="C2572" i="1"/>
  <c r="D2571" i="1"/>
  <c r="B2571" i="1" s="1"/>
  <c r="C2571" i="1"/>
  <c r="D2570" i="1"/>
  <c r="B2570" i="1" s="1"/>
  <c r="C2570" i="1"/>
  <c r="D2569" i="1"/>
  <c r="B2569" i="1" s="1"/>
  <c r="C2569" i="1"/>
  <c r="D2568" i="1"/>
  <c r="B2568" i="1" s="1"/>
  <c r="C2568" i="1"/>
  <c r="D2567" i="1"/>
  <c r="B2567" i="1" s="1"/>
  <c r="C2567" i="1"/>
  <c r="D2566" i="1"/>
  <c r="B2566" i="1" s="1"/>
  <c r="C2566" i="1"/>
  <c r="D2565" i="1"/>
  <c r="B2565" i="1" s="1"/>
  <c r="C2565" i="1"/>
  <c r="D2564" i="1"/>
  <c r="B2564" i="1" s="1"/>
  <c r="C2564" i="1"/>
  <c r="D2563" i="1"/>
  <c r="B2563" i="1" s="1"/>
  <c r="C2563" i="1"/>
  <c r="D2562" i="1"/>
  <c r="B2562" i="1" s="1"/>
  <c r="C2562" i="1"/>
  <c r="D2561" i="1"/>
  <c r="B2561" i="1" s="1"/>
  <c r="C2561" i="1"/>
  <c r="D2560" i="1"/>
  <c r="B2560" i="1" s="1"/>
  <c r="C2560" i="1"/>
  <c r="D2559" i="1"/>
  <c r="B2559" i="1" s="1"/>
  <c r="C2559" i="1"/>
  <c r="D2558" i="1"/>
  <c r="B2558" i="1" s="1"/>
  <c r="C2558" i="1"/>
  <c r="D2557" i="1"/>
  <c r="B2557" i="1" s="1"/>
  <c r="C2557" i="1"/>
  <c r="D2556" i="1"/>
  <c r="B2556" i="1" s="1"/>
  <c r="C2556" i="1"/>
  <c r="D2555" i="1"/>
  <c r="B2555" i="1" s="1"/>
  <c r="C2555" i="1"/>
  <c r="D2554" i="1"/>
  <c r="B2554" i="1" s="1"/>
  <c r="C2554" i="1"/>
  <c r="D2553" i="1"/>
  <c r="B2553" i="1" s="1"/>
  <c r="C2553" i="1"/>
  <c r="D2552" i="1"/>
  <c r="B2552" i="1" s="1"/>
  <c r="C2552" i="1"/>
  <c r="D2551" i="1"/>
  <c r="B2551" i="1" s="1"/>
  <c r="C2551" i="1"/>
  <c r="D2550" i="1"/>
  <c r="B2550" i="1" s="1"/>
  <c r="C2550" i="1"/>
  <c r="D2549" i="1"/>
  <c r="B2549" i="1" s="1"/>
  <c r="C2549" i="1"/>
  <c r="D2548" i="1"/>
  <c r="B2548" i="1" s="1"/>
  <c r="C2548" i="1"/>
  <c r="D2547" i="1"/>
  <c r="B2547" i="1" s="1"/>
  <c r="C2547" i="1"/>
  <c r="D2546" i="1"/>
  <c r="B2546" i="1" s="1"/>
  <c r="C2546" i="1"/>
  <c r="D2545" i="1"/>
  <c r="B2545" i="1" s="1"/>
  <c r="C2545" i="1"/>
  <c r="D2544" i="1"/>
  <c r="B2544" i="1" s="1"/>
  <c r="C2544" i="1"/>
  <c r="D2543" i="1"/>
  <c r="B2543" i="1" s="1"/>
  <c r="C2543" i="1"/>
  <c r="D2542" i="1"/>
  <c r="B2542" i="1" s="1"/>
  <c r="C2542" i="1"/>
  <c r="D2541" i="1"/>
  <c r="B2541" i="1" s="1"/>
  <c r="C2541" i="1"/>
  <c r="D2540" i="1"/>
  <c r="B2540" i="1" s="1"/>
  <c r="C2540" i="1"/>
  <c r="D2539" i="1"/>
  <c r="B2539" i="1" s="1"/>
  <c r="C2539" i="1"/>
  <c r="D2538" i="1"/>
  <c r="B2538" i="1" s="1"/>
  <c r="C2538" i="1"/>
  <c r="D2537" i="1"/>
  <c r="B2537" i="1" s="1"/>
  <c r="C2537" i="1"/>
  <c r="D2536" i="1"/>
  <c r="B2536" i="1" s="1"/>
  <c r="C2536" i="1"/>
  <c r="D2535" i="1"/>
  <c r="B2535" i="1" s="1"/>
  <c r="C2535" i="1"/>
  <c r="D2534" i="1"/>
  <c r="B2534" i="1" s="1"/>
  <c r="C2534" i="1"/>
  <c r="D2533" i="1"/>
  <c r="B2533" i="1" s="1"/>
  <c r="C2533" i="1"/>
  <c r="D2532" i="1"/>
  <c r="B2532" i="1" s="1"/>
  <c r="C2532" i="1"/>
  <c r="D2531" i="1"/>
  <c r="B2531" i="1" s="1"/>
  <c r="C2531" i="1"/>
  <c r="D2530" i="1"/>
  <c r="B2530" i="1" s="1"/>
  <c r="C2530" i="1"/>
  <c r="D2529" i="1"/>
  <c r="B2529" i="1" s="1"/>
  <c r="C2529" i="1"/>
  <c r="D2528" i="1"/>
  <c r="B2528" i="1" s="1"/>
  <c r="C2528" i="1"/>
  <c r="D2527" i="1"/>
  <c r="B2527" i="1" s="1"/>
  <c r="C2527" i="1"/>
  <c r="D2526" i="1"/>
  <c r="B2526" i="1" s="1"/>
  <c r="C2526" i="1"/>
  <c r="D2525" i="1"/>
  <c r="B2525" i="1" s="1"/>
  <c r="C2525" i="1"/>
  <c r="D2524" i="1"/>
  <c r="B2524" i="1" s="1"/>
  <c r="C2524" i="1"/>
  <c r="D2523" i="1"/>
  <c r="B2523" i="1" s="1"/>
  <c r="C2523" i="1"/>
  <c r="D2522" i="1"/>
  <c r="B2522" i="1" s="1"/>
  <c r="C2522" i="1"/>
  <c r="D2521" i="1"/>
  <c r="B2521" i="1" s="1"/>
  <c r="C2521" i="1"/>
  <c r="D2520" i="1"/>
  <c r="B2520" i="1" s="1"/>
  <c r="C2520" i="1"/>
  <c r="D2519" i="1"/>
  <c r="B2519" i="1" s="1"/>
  <c r="C2519" i="1"/>
  <c r="D2518" i="1"/>
  <c r="B2518" i="1" s="1"/>
  <c r="C2518" i="1"/>
  <c r="D2517" i="1"/>
  <c r="B2517" i="1" s="1"/>
  <c r="C2517" i="1"/>
  <c r="D2513" i="1"/>
  <c r="B2513" i="1" s="1"/>
  <c r="C2513" i="1"/>
  <c r="D2512" i="1"/>
  <c r="B2512" i="1" s="1"/>
  <c r="C2512" i="1"/>
  <c r="D2511" i="1"/>
  <c r="B2511" i="1" s="1"/>
  <c r="C2511" i="1"/>
  <c r="D2510" i="1"/>
  <c r="B2510" i="1" s="1"/>
  <c r="C2510" i="1"/>
  <c r="D2509" i="1"/>
  <c r="B2509" i="1" s="1"/>
  <c r="C2509" i="1"/>
  <c r="D2508" i="1"/>
  <c r="B2508" i="1" s="1"/>
  <c r="C2508" i="1"/>
  <c r="D2507" i="1"/>
  <c r="B2507" i="1" s="1"/>
  <c r="C2507" i="1"/>
  <c r="D2506" i="1"/>
  <c r="B2506" i="1" s="1"/>
  <c r="C2506" i="1"/>
  <c r="D2505" i="1"/>
  <c r="B2505" i="1" s="1"/>
  <c r="C2505" i="1"/>
  <c r="D2504" i="1"/>
  <c r="B2504" i="1" s="1"/>
  <c r="C2504" i="1"/>
  <c r="D2503" i="1"/>
  <c r="B2503" i="1" s="1"/>
  <c r="C2503" i="1"/>
  <c r="D2502" i="1"/>
  <c r="B2502" i="1" s="1"/>
  <c r="C2502" i="1"/>
  <c r="D2501" i="1"/>
  <c r="B2501" i="1" s="1"/>
  <c r="C2501" i="1"/>
  <c r="D2500" i="1"/>
  <c r="B2500" i="1" s="1"/>
  <c r="C2500" i="1"/>
  <c r="D2499" i="1"/>
  <c r="B2499" i="1" s="1"/>
  <c r="C2499" i="1"/>
  <c r="D2498" i="1"/>
  <c r="B2498" i="1" s="1"/>
  <c r="C2498" i="1"/>
  <c r="D2497" i="1"/>
  <c r="B2497" i="1" s="1"/>
  <c r="C2497" i="1"/>
  <c r="D2496" i="1"/>
  <c r="B2496" i="1" s="1"/>
  <c r="C2496" i="1"/>
  <c r="D2495" i="1"/>
  <c r="B2495" i="1" s="1"/>
  <c r="C2495" i="1"/>
  <c r="D2494" i="1"/>
  <c r="B2494" i="1" s="1"/>
  <c r="C2494" i="1"/>
  <c r="D2493" i="1"/>
  <c r="B2493" i="1" s="1"/>
  <c r="C2493" i="1"/>
  <c r="D2492" i="1"/>
  <c r="B2492" i="1" s="1"/>
  <c r="C2492" i="1"/>
  <c r="D2491" i="1"/>
  <c r="B2491" i="1" s="1"/>
  <c r="C2491" i="1"/>
  <c r="D2490" i="1"/>
  <c r="B2490" i="1" s="1"/>
  <c r="C2490" i="1"/>
  <c r="D2489" i="1"/>
  <c r="B2489" i="1" s="1"/>
  <c r="C2489" i="1"/>
  <c r="D2488" i="1"/>
  <c r="B2488" i="1" s="1"/>
  <c r="C2488" i="1"/>
  <c r="D2487" i="1"/>
  <c r="B2487" i="1" s="1"/>
  <c r="C2487" i="1"/>
  <c r="D2486" i="1"/>
  <c r="B2486" i="1" s="1"/>
  <c r="C2486" i="1"/>
  <c r="D2485" i="1"/>
  <c r="B2485" i="1" s="1"/>
  <c r="C2485" i="1"/>
  <c r="D2484" i="1"/>
  <c r="B2484" i="1" s="1"/>
  <c r="C2484" i="1"/>
  <c r="D2483" i="1"/>
  <c r="B2483" i="1" s="1"/>
  <c r="C2483" i="1"/>
  <c r="D2482" i="1"/>
  <c r="B2482" i="1" s="1"/>
  <c r="C2482" i="1"/>
  <c r="D2481" i="1"/>
  <c r="B2481" i="1" s="1"/>
  <c r="C2481" i="1"/>
  <c r="D2480" i="1"/>
  <c r="B2480" i="1" s="1"/>
  <c r="C2480" i="1"/>
  <c r="D2479" i="1"/>
  <c r="B2479" i="1" s="1"/>
  <c r="C2479" i="1"/>
  <c r="D2478" i="1"/>
  <c r="B2478" i="1" s="1"/>
  <c r="C2478" i="1"/>
  <c r="D2477" i="1"/>
  <c r="B2477" i="1" s="1"/>
  <c r="C2477" i="1"/>
  <c r="D2476" i="1"/>
  <c r="B2476" i="1" s="1"/>
  <c r="C2476" i="1"/>
  <c r="D2475" i="1"/>
  <c r="B2475" i="1" s="1"/>
  <c r="C2475" i="1"/>
  <c r="D2474" i="1"/>
  <c r="B2474" i="1" s="1"/>
  <c r="C2474" i="1"/>
  <c r="D2473" i="1"/>
  <c r="B2473" i="1" s="1"/>
  <c r="C2473" i="1"/>
  <c r="D2472" i="1"/>
  <c r="B2472" i="1" s="1"/>
  <c r="C2472" i="1"/>
  <c r="D2471" i="1"/>
  <c r="B2471" i="1" s="1"/>
  <c r="C2471" i="1"/>
  <c r="D2470" i="1"/>
  <c r="B2470" i="1" s="1"/>
  <c r="C2470" i="1"/>
  <c r="D2469" i="1"/>
  <c r="B2469" i="1" s="1"/>
  <c r="C2469" i="1"/>
  <c r="D2468" i="1"/>
  <c r="B2468" i="1" s="1"/>
  <c r="C2468" i="1"/>
  <c r="D2467" i="1"/>
  <c r="B2467" i="1" s="1"/>
  <c r="C2467" i="1"/>
  <c r="D2466" i="1"/>
  <c r="B2466" i="1" s="1"/>
  <c r="C2466" i="1"/>
  <c r="D2465" i="1"/>
  <c r="B2465" i="1" s="1"/>
  <c r="C2465" i="1"/>
  <c r="D2464" i="1"/>
  <c r="B2464" i="1" s="1"/>
  <c r="C2464" i="1"/>
  <c r="D2463" i="1"/>
  <c r="B2463" i="1" s="1"/>
  <c r="C2463" i="1"/>
  <c r="D2462" i="1"/>
  <c r="B2462" i="1" s="1"/>
  <c r="C2462" i="1"/>
  <c r="D2461" i="1"/>
  <c r="B2461" i="1" s="1"/>
  <c r="C2461" i="1"/>
  <c r="D2460" i="1"/>
  <c r="B2460" i="1" s="1"/>
  <c r="C2460" i="1"/>
  <c r="D2459" i="1"/>
  <c r="B2459" i="1" s="1"/>
  <c r="C2459" i="1"/>
  <c r="D2458" i="1"/>
  <c r="B2458" i="1" s="1"/>
  <c r="C2458" i="1"/>
  <c r="D2457" i="1"/>
  <c r="B2457" i="1" s="1"/>
  <c r="C2457" i="1"/>
  <c r="D2456" i="1"/>
  <c r="B2456" i="1" s="1"/>
  <c r="C2456" i="1"/>
  <c r="D2455" i="1"/>
  <c r="B2455" i="1" s="1"/>
  <c r="C2455" i="1"/>
  <c r="D2454" i="1"/>
  <c r="B2454" i="1" s="1"/>
  <c r="C2454" i="1"/>
  <c r="D2453" i="1"/>
  <c r="B2453" i="1" s="1"/>
  <c r="C2453" i="1"/>
  <c r="D2452" i="1"/>
  <c r="B2452" i="1" s="1"/>
  <c r="C2452" i="1"/>
  <c r="D2451" i="1"/>
  <c r="B2451" i="1" s="1"/>
  <c r="C2451" i="1"/>
  <c r="D2450" i="1"/>
  <c r="B2450" i="1" s="1"/>
  <c r="C2450" i="1"/>
  <c r="D2449" i="1"/>
  <c r="B2449" i="1" s="1"/>
  <c r="C2449" i="1"/>
  <c r="D2448" i="1"/>
  <c r="B2448" i="1" s="1"/>
  <c r="C2448" i="1"/>
  <c r="D2447" i="1"/>
  <c r="B2447" i="1" s="1"/>
  <c r="C2447" i="1"/>
  <c r="D2446" i="1"/>
  <c r="B2446" i="1" s="1"/>
  <c r="C2446" i="1"/>
  <c r="D2445" i="1"/>
  <c r="B2445" i="1" s="1"/>
  <c r="C2445" i="1"/>
  <c r="D2444" i="1"/>
  <c r="B2444" i="1" s="1"/>
  <c r="C2444" i="1"/>
  <c r="D2443" i="1"/>
  <c r="B2443" i="1" s="1"/>
  <c r="C2443" i="1"/>
  <c r="D2442" i="1"/>
  <c r="B2442" i="1" s="1"/>
  <c r="C2442" i="1"/>
  <c r="D2441" i="1"/>
  <c r="B2441" i="1" s="1"/>
  <c r="C2441" i="1"/>
  <c r="D2440" i="1"/>
  <c r="B2440" i="1" s="1"/>
  <c r="C2440" i="1"/>
  <c r="D2436" i="1"/>
  <c r="B2436" i="1" s="1"/>
  <c r="C2436" i="1"/>
  <c r="D2435" i="1"/>
  <c r="B2435" i="1" s="1"/>
  <c r="C2435" i="1"/>
  <c r="D2434" i="1"/>
  <c r="B2434" i="1" s="1"/>
  <c r="C2434" i="1"/>
  <c r="D2433" i="1"/>
  <c r="B2433" i="1" s="1"/>
  <c r="C2433" i="1"/>
  <c r="D2432" i="1"/>
  <c r="B2432" i="1" s="1"/>
  <c r="C2432" i="1"/>
  <c r="D2431" i="1"/>
  <c r="B2431" i="1" s="1"/>
  <c r="C2431" i="1"/>
  <c r="D2430" i="1"/>
  <c r="B2430" i="1" s="1"/>
  <c r="C2430" i="1"/>
  <c r="D2429" i="1"/>
  <c r="B2429" i="1" s="1"/>
  <c r="C2429" i="1"/>
  <c r="D2428" i="1"/>
  <c r="B2428" i="1" s="1"/>
  <c r="C2428" i="1"/>
  <c r="D2427" i="1"/>
  <c r="B2427" i="1" s="1"/>
  <c r="C2427" i="1"/>
  <c r="D2426" i="1"/>
  <c r="B2426" i="1" s="1"/>
  <c r="C2426" i="1"/>
  <c r="D2425" i="1"/>
  <c r="B2425" i="1" s="1"/>
  <c r="C2425" i="1"/>
  <c r="D2424" i="1"/>
  <c r="B2424" i="1" s="1"/>
  <c r="C2424" i="1"/>
  <c r="D2423" i="1"/>
  <c r="B2423" i="1" s="1"/>
  <c r="C2423" i="1"/>
  <c r="D2422" i="1"/>
  <c r="B2422" i="1" s="1"/>
  <c r="C2422" i="1"/>
  <c r="D2421" i="1"/>
  <c r="B2421" i="1" s="1"/>
  <c r="C2421" i="1"/>
  <c r="D2420" i="1"/>
  <c r="B2420" i="1" s="1"/>
  <c r="C2420" i="1"/>
  <c r="D2419" i="1"/>
  <c r="B2419" i="1" s="1"/>
  <c r="C2419" i="1"/>
  <c r="D2418" i="1"/>
  <c r="B2418" i="1" s="1"/>
  <c r="C2418" i="1"/>
  <c r="D2417" i="1"/>
  <c r="B2417" i="1" s="1"/>
  <c r="C2417" i="1"/>
  <c r="D2416" i="1"/>
  <c r="B2416" i="1" s="1"/>
  <c r="C2416" i="1"/>
  <c r="D2415" i="1"/>
  <c r="B2415" i="1" s="1"/>
  <c r="C2415" i="1"/>
  <c r="D2414" i="1"/>
  <c r="B2414" i="1" s="1"/>
  <c r="C2414" i="1"/>
  <c r="D2413" i="1"/>
  <c r="B2413" i="1" s="1"/>
  <c r="C2413" i="1"/>
  <c r="D2412" i="1"/>
  <c r="B2412" i="1" s="1"/>
  <c r="C2412" i="1"/>
  <c r="D2411" i="1"/>
  <c r="B2411" i="1" s="1"/>
  <c r="C2411" i="1"/>
  <c r="D2410" i="1"/>
  <c r="B2410" i="1" s="1"/>
  <c r="C2410" i="1"/>
  <c r="D2409" i="1"/>
  <c r="B2409" i="1" s="1"/>
  <c r="C2409" i="1"/>
  <c r="D2408" i="1"/>
  <c r="B2408" i="1" s="1"/>
  <c r="C2408" i="1"/>
  <c r="D2407" i="1"/>
  <c r="B2407" i="1" s="1"/>
  <c r="C2407" i="1"/>
  <c r="D2406" i="1"/>
  <c r="B2406" i="1" s="1"/>
  <c r="A2406" i="1" s="1"/>
  <c r="C2406" i="1"/>
  <c r="D2402" i="1"/>
  <c r="B2402" i="1" s="1"/>
  <c r="C2402" i="1"/>
  <c r="D2401" i="1"/>
  <c r="B2401" i="1" s="1"/>
  <c r="C2401" i="1"/>
  <c r="D2400" i="1"/>
  <c r="B2400" i="1" s="1"/>
  <c r="C2400" i="1"/>
  <c r="D2399" i="1"/>
  <c r="B2399" i="1" s="1"/>
  <c r="C2399" i="1"/>
  <c r="D2398" i="1"/>
  <c r="B2398" i="1" s="1"/>
  <c r="C2398" i="1"/>
  <c r="D2397" i="1"/>
  <c r="B2397" i="1" s="1"/>
  <c r="C2397" i="1"/>
  <c r="D2396" i="1"/>
  <c r="B2396" i="1" s="1"/>
  <c r="C2396" i="1"/>
  <c r="D2395" i="1"/>
  <c r="B2395" i="1" s="1"/>
  <c r="C2395" i="1"/>
  <c r="D2394" i="1"/>
  <c r="B2394" i="1" s="1"/>
  <c r="C2394" i="1"/>
  <c r="D2393" i="1"/>
  <c r="B2393" i="1" s="1"/>
  <c r="C2393" i="1"/>
  <c r="D2392" i="1"/>
  <c r="B2392" i="1" s="1"/>
  <c r="C2392" i="1"/>
  <c r="D2391" i="1"/>
  <c r="B2391" i="1" s="1"/>
  <c r="C2391" i="1"/>
  <c r="D2390" i="1"/>
  <c r="B2390" i="1" s="1"/>
  <c r="C2390" i="1"/>
  <c r="D2389" i="1"/>
  <c r="B2389" i="1" s="1"/>
  <c r="C2389" i="1"/>
  <c r="D2388" i="1"/>
  <c r="B2388" i="1" s="1"/>
  <c r="C2388" i="1"/>
  <c r="D2387" i="1"/>
  <c r="B2387" i="1" s="1"/>
  <c r="C2387" i="1"/>
  <c r="D2383" i="1"/>
  <c r="B2383" i="1" s="1"/>
  <c r="C2383" i="1"/>
  <c r="D2382" i="1"/>
  <c r="B2382" i="1" s="1"/>
  <c r="C2382" i="1"/>
  <c r="D2381" i="1"/>
  <c r="B2381" i="1" s="1"/>
  <c r="C2381" i="1"/>
  <c r="D2377" i="1"/>
  <c r="B2377" i="1" s="1"/>
  <c r="C2377" i="1"/>
  <c r="D2371" i="1"/>
  <c r="B2371" i="1" s="1"/>
  <c r="C2371" i="1"/>
  <c r="D2370" i="1"/>
  <c r="B2370" i="1" s="1"/>
  <c r="C2370" i="1"/>
  <c r="D2369" i="1"/>
  <c r="B2369" i="1" s="1"/>
  <c r="C2369" i="1"/>
  <c r="D2368" i="1"/>
  <c r="B2368" i="1" s="1"/>
  <c r="C2368" i="1"/>
  <c r="D2367" i="1"/>
  <c r="B2367" i="1" s="1"/>
  <c r="C2367" i="1"/>
  <c r="D2366" i="1"/>
  <c r="B2366" i="1" s="1"/>
  <c r="C2366" i="1"/>
  <c r="D2365" i="1"/>
  <c r="B2365" i="1" s="1"/>
  <c r="C2365" i="1"/>
  <c r="D2364" i="1"/>
  <c r="B2364" i="1" s="1"/>
  <c r="C2364" i="1"/>
  <c r="D2363" i="1"/>
  <c r="B2363" i="1" s="1"/>
  <c r="C2363" i="1"/>
  <c r="D2362" i="1"/>
  <c r="B2362" i="1" s="1"/>
  <c r="C2362" i="1"/>
  <c r="D2361" i="1"/>
  <c r="B2361" i="1" s="1"/>
  <c r="C2361" i="1"/>
  <c r="D2360" i="1"/>
  <c r="B2360" i="1" s="1"/>
  <c r="C2360" i="1"/>
  <c r="D2359" i="1"/>
  <c r="B2359" i="1" s="1"/>
  <c r="C2359" i="1"/>
  <c r="D2358" i="1"/>
  <c r="B2358" i="1" s="1"/>
  <c r="C2358" i="1"/>
  <c r="D2357" i="1"/>
  <c r="B2357" i="1" s="1"/>
  <c r="C2357" i="1"/>
  <c r="D2356" i="1"/>
  <c r="B2356" i="1" s="1"/>
  <c r="C2356" i="1"/>
  <c r="D2355" i="1"/>
  <c r="B2355" i="1" s="1"/>
  <c r="C2355" i="1"/>
  <c r="D2354" i="1"/>
  <c r="B2354" i="1" s="1"/>
  <c r="C2354" i="1"/>
  <c r="D2353" i="1"/>
  <c r="B2353" i="1" s="1"/>
  <c r="C2353" i="1"/>
  <c r="D2352" i="1"/>
  <c r="B2352" i="1" s="1"/>
  <c r="C2352" i="1"/>
  <c r="D2351" i="1"/>
  <c r="B2351" i="1" s="1"/>
  <c r="C2351" i="1"/>
  <c r="D2350" i="1"/>
  <c r="B2350" i="1" s="1"/>
  <c r="C2350" i="1"/>
  <c r="D2349" i="1"/>
  <c r="B2349" i="1" s="1"/>
  <c r="C2349" i="1"/>
  <c r="D2345" i="1"/>
  <c r="B2345" i="1" s="1"/>
  <c r="C2345" i="1"/>
  <c r="D2344" i="1"/>
  <c r="B2344" i="1" s="1"/>
  <c r="C2344" i="1"/>
  <c r="D2343" i="1"/>
  <c r="B2343" i="1" s="1"/>
  <c r="C2343" i="1"/>
  <c r="D2342" i="1"/>
  <c r="B2342" i="1" s="1"/>
  <c r="C2342" i="1"/>
  <c r="D2341" i="1"/>
  <c r="B2341" i="1" s="1"/>
  <c r="C2341" i="1"/>
  <c r="D2340" i="1"/>
  <c r="B2340" i="1" s="1"/>
  <c r="C2340" i="1"/>
  <c r="D2339" i="1"/>
  <c r="B2339" i="1" s="1"/>
  <c r="A2339" i="1" s="1"/>
  <c r="C2339" i="1"/>
  <c r="B2335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D2138" i="1"/>
  <c r="B2138" i="1" s="1"/>
  <c r="C2138" i="1"/>
  <c r="D2137" i="1"/>
  <c r="B2137" i="1" s="1"/>
  <c r="C2137" i="1"/>
  <c r="D2136" i="1"/>
  <c r="B2136" i="1" s="1"/>
  <c r="C2136" i="1"/>
  <c r="D2135" i="1"/>
  <c r="B2135" i="1" s="1"/>
  <c r="C2135" i="1"/>
  <c r="D2134" i="1"/>
  <c r="B2134" i="1" s="1"/>
  <c r="C2134" i="1"/>
  <c r="D2133" i="1"/>
  <c r="B2133" i="1" s="1"/>
  <c r="C2133" i="1"/>
  <c r="D2132" i="1"/>
  <c r="B2132" i="1" s="1"/>
  <c r="C2132" i="1"/>
  <c r="D2131" i="1"/>
  <c r="B2131" i="1" s="1"/>
  <c r="C2131" i="1"/>
  <c r="D2130" i="1"/>
  <c r="B2130" i="1" s="1"/>
  <c r="C2130" i="1"/>
  <c r="D2129" i="1"/>
  <c r="B2129" i="1" s="1"/>
  <c r="C2129" i="1"/>
  <c r="D2128" i="1"/>
  <c r="B2128" i="1" s="1"/>
  <c r="C2128" i="1"/>
  <c r="D2127" i="1"/>
  <c r="B2127" i="1" s="1"/>
  <c r="C2127" i="1"/>
  <c r="D2126" i="1"/>
  <c r="B2126" i="1" s="1"/>
  <c r="C2126" i="1"/>
  <c r="D2125" i="1"/>
  <c r="B2125" i="1" s="1"/>
  <c r="C2125" i="1"/>
  <c r="D2124" i="1"/>
  <c r="B2124" i="1" s="1"/>
  <c r="C2124" i="1"/>
  <c r="D2123" i="1"/>
  <c r="B2123" i="1" s="1"/>
  <c r="C2123" i="1"/>
  <c r="D2122" i="1"/>
  <c r="B2122" i="1" s="1"/>
  <c r="C2122" i="1"/>
  <c r="D2119" i="1"/>
  <c r="B2119" i="1" s="1"/>
  <c r="C2119" i="1"/>
  <c r="D2118" i="1"/>
  <c r="B2118" i="1" s="1"/>
  <c r="C2118" i="1"/>
  <c r="D2117" i="1"/>
  <c r="B2117" i="1" s="1"/>
  <c r="C2117" i="1"/>
  <c r="D2116" i="1"/>
  <c r="B2116" i="1" s="1"/>
  <c r="C2116" i="1"/>
  <c r="D2115" i="1"/>
  <c r="B2115" i="1" s="1"/>
  <c r="C2115" i="1"/>
  <c r="D2114" i="1"/>
  <c r="B2114" i="1" s="1"/>
  <c r="C2114" i="1"/>
  <c r="D2113" i="1"/>
  <c r="B2113" i="1" s="1"/>
  <c r="C2113" i="1"/>
  <c r="D2112" i="1"/>
  <c r="B2112" i="1" s="1"/>
  <c r="C2112" i="1"/>
  <c r="D2111" i="1"/>
  <c r="B2111" i="1" s="1"/>
  <c r="C2111" i="1"/>
  <c r="D2110" i="1"/>
  <c r="B2110" i="1" s="1"/>
  <c r="C2110" i="1"/>
  <c r="D2109" i="1"/>
  <c r="B2109" i="1" s="1"/>
  <c r="C2109" i="1"/>
  <c r="D2108" i="1"/>
  <c r="B2108" i="1" s="1"/>
  <c r="C2108" i="1"/>
  <c r="D2107" i="1"/>
  <c r="B2107" i="1" s="1"/>
  <c r="C2107" i="1"/>
  <c r="D2106" i="1"/>
  <c r="B2106" i="1" s="1"/>
  <c r="C2106" i="1"/>
  <c r="D2105" i="1"/>
  <c r="B2105" i="1" s="1"/>
  <c r="C2105" i="1"/>
  <c r="D2104" i="1"/>
  <c r="B2104" i="1" s="1"/>
  <c r="C2104" i="1"/>
  <c r="D2103" i="1"/>
  <c r="B2103" i="1" s="1"/>
  <c r="C2103" i="1"/>
  <c r="D2102" i="1"/>
  <c r="B2102" i="1" s="1"/>
  <c r="C2102" i="1"/>
  <c r="D2101" i="1"/>
  <c r="B2101" i="1" s="1"/>
  <c r="C2101" i="1"/>
  <c r="D2100" i="1"/>
  <c r="B2100" i="1" s="1"/>
  <c r="C2100" i="1"/>
  <c r="D2099" i="1"/>
  <c r="B2099" i="1" s="1"/>
  <c r="C2099" i="1"/>
  <c r="D2098" i="1"/>
  <c r="B2098" i="1" s="1"/>
  <c r="C2098" i="1"/>
  <c r="D2097" i="1"/>
  <c r="B2097" i="1" s="1"/>
  <c r="C2097" i="1"/>
  <c r="D2096" i="1"/>
  <c r="B2096" i="1" s="1"/>
  <c r="C2096" i="1"/>
  <c r="D2095" i="1"/>
  <c r="B2095" i="1" s="1"/>
  <c r="C2095" i="1"/>
  <c r="D2094" i="1"/>
  <c r="B2094" i="1" s="1"/>
  <c r="C2094" i="1"/>
  <c r="D2093" i="1"/>
  <c r="B2093" i="1" s="1"/>
  <c r="C2093" i="1"/>
  <c r="D2092" i="1"/>
  <c r="B2092" i="1" s="1"/>
  <c r="C2092" i="1"/>
  <c r="D2091" i="1"/>
  <c r="B2091" i="1" s="1"/>
  <c r="C2091" i="1"/>
  <c r="D2090" i="1"/>
  <c r="B2090" i="1" s="1"/>
  <c r="C2090" i="1"/>
  <c r="D2089" i="1"/>
  <c r="B2089" i="1" s="1"/>
  <c r="C2089" i="1"/>
  <c r="D2088" i="1"/>
  <c r="B2088" i="1" s="1"/>
  <c r="C2088" i="1"/>
  <c r="D2087" i="1"/>
  <c r="B2087" i="1" s="1"/>
  <c r="C2087" i="1"/>
  <c r="D2086" i="1"/>
  <c r="B2086" i="1" s="1"/>
  <c r="C2086" i="1"/>
  <c r="D2081" i="1"/>
  <c r="B2081" i="1" s="1"/>
  <c r="C2081" i="1"/>
  <c r="D2080" i="1"/>
  <c r="B2080" i="1" s="1"/>
  <c r="C2080" i="1"/>
  <c r="D2079" i="1"/>
  <c r="B2079" i="1" s="1"/>
  <c r="C2079" i="1"/>
  <c r="D2078" i="1"/>
  <c r="B2078" i="1" s="1"/>
  <c r="C2078" i="1"/>
  <c r="D2077" i="1"/>
  <c r="B2077" i="1" s="1"/>
  <c r="C2077" i="1"/>
  <c r="D2076" i="1"/>
  <c r="B2076" i="1" s="1"/>
  <c r="C2076" i="1"/>
  <c r="D2075" i="1"/>
  <c r="B2075" i="1" s="1"/>
  <c r="C2075" i="1"/>
  <c r="D2074" i="1"/>
  <c r="B2074" i="1" s="1"/>
  <c r="C2074" i="1"/>
  <c r="D2073" i="1"/>
  <c r="B2073" i="1" s="1"/>
  <c r="C2073" i="1"/>
  <c r="D2072" i="1"/>
  <c r="B2072" i="1" s="1"/>
  <c r="C2072" i="1"/>
  <c r="D2071" i="1"/>
  <c r="B2071" i="1" s="1"/>
  <c r="C2071" i="1"/>
  <c r="D2070" i="1"/>
  <c r="B2070" i="1" s="1"/>
  <c r="C2070" i="1"/>
  <c r="D2069" i="1"/>
  <c r="B2069" i="1" s="1"/>
  <c r="C2069" i="1"/>
  <c r="D2068" i="1"/>
  <c r="B2068" i="1" s="1"/>
  <c r="C2068" i="1"/>
  <c r="D2067" i="1"/>
  <c r="B2067" i="1" s="1"/>
  <c r="C2067" i="1"/>
  <c r="D2066" i="1"/>
  <c r="B2066" i="1" s="1"/>
  <c r="C2066" i="1"/>
  <c r="D2065" i="1"/>
  <c r="B2065" i="1" s="1"/>
  <c r="C2065" i="1"/>
  <c r="D2064" i="1"/>
  <c r="B2064" i="1" s="1"/>
  <c r="C2064" i="1"/>
  <c r="D2063" i="1"/>
  <c r="B2063" i="1" s="1"/>
  <c r="C2063" i="1"/>
  <c r="D2062" i="1"/>
  <c r="B2062" i="1" s="1"/>
  <c r="C2062" i="1"/>
  <c r="D2061" i="1"/>
  <c r="B2061" i="1" s="1"/>
  <c r="C2061" i="1"/>
  <c r="D2060" i="1"/>
  <c r="B2060" i="1" s="1"/>
  <c r="C2060" i="1"/>
  <c r="D2059" i="1"/>
  <c r="B2059" i="1" s="1"/>
  <c r="C2059" i="1"/>
  <c r="D2058" i="1"/>
  <c r="B2058" i="1" s="1"/>
  <c r="C2058" i="1"/>
  <c r="D2057" i="1"/>
  <c r="B2057" i="1" s="1"/>
  <c r="C2057" i="1"/>
  <c r="D2056" i="1"/>
  <c r="B2056" i="1" s="1"/>
  <c r="C2056" i="1"/>
  <c r="D2055" i="1"/>
  <c r="B2055" i="1" s="1"/>
  <c r="C2055" i="1"/>
  <c r="D2052" i="1"/>
  <c r="B2052" i="1" s="1"/>
  <c r="C2052" i="1"/>
  <c r="D2051" i="1"/>
  <c r="B2051" i="1" s="1"/>
  <c r="C2051" i="1"/>
  <c r="D2050" i="1"/>
  <c r="B2050" i="1" s="1"/>
  <c r="C2050" i="1"/>
  <c r="D2049" i="1"/>
  <c r="B2049" i="1" s="1"/>
  <c r="C2049" i="1"/>
  <c r="D2048" i="1"/>
  <c r="B2048" i="1" s="1"/>
  <c r="C2048" i="1"/>
  <c r="D2046" i="1"/>
  <c r="B2046" i="1" s="1"/>
  <c r="C2046" i="1"/>
  <c r="D2045" i="1"/>
  <c r="B2045" i="1" s="1"/>
  <c r="C2045" i="1"/>
  <c r="D2044" i="1"/>
  <c r="B2044" i="1" s="1"/>
  <c r="C2044" i="1"/>
  <c r="D2043" i="1"/>
  <c r="B2043" i="1" s="1"/>
  <c r="C2043" i="1"/>
  <c r="D2042" i="1"/>
  <c r="B2042" i="1" s="1"/>
  <c r="C2042" i="1"/>
  <c r="D2041" i="1"/>
  <c r="B2041" i="1" s="1"/>
  <c r="C2041" i="1"/>
  <c r="D2040" i="1"/>
  <c r="B2040" i="1" s="1"/>
  <c r="C2040" i="1"/>
  <c r="D2039" i="1"/>
  <c r="B2039" i="1" s="1"/>
  <c r="C2039" i="1"/>
  <c r="D2038" i="1"/>
  <c r="B2038" i="1" s="1"/>
  <c r="C2038" i="1"/>
  <c r="D2037" i="1"/>
  <c r="B2037" i="1" s="1"/>
  <c r="C2037" i="1"/>
  <c r="D2036" i="1"/>
  <c r="B2036" i="1" s="1"/>
  <c r="C2036" i="1"/>
  <c r="D2035" i="1"/>
  <c r="B2035" i="1" s="1"/>
  <c r="C2035" i="1"/>
  <c r="D2034" i="1"/>
  <c r="B2034" i="1" s="1"/>
  <c r="C2034" i="1"/>
  <c r="D2033" i="1"/>
  <c r="B2033" i="1" s="1"/>
  <c r="C2033" i="1"/>
  <c r="D2032" i="1"/>
  <c r="B2032" i="1" s="1"/>
  <c r="C2032" i="1"/>
  <c r="D2031" i="1"/>
  <c r="B2031" i="1" s="1"/>
  <c r="C2031" i="1"/>
  <c r="D2030" i="1"/>
  <c r="B2030" i="1" s="1"/>
  <c r="C2030" i="1"/>
  <c r="D2029" i="1"/>
  <c r="B2029" i="1" s="1"/>
  <c r="C2029" i="1"/>
  <c r="D2028" i="1"/>
  <c r="B2028" i="1" s="1"/>
  <c r="C2028" i="1"/>
  <c r="D2027" i="1"/>
  <c r="B2027" i="1" s="1"/>
  <c r="C2027" i="1"/>
  <c r="D2026" i="1"/>
  <c r="B2026" i="1" s="1"/>
  <c r="C2026" i="1"/>
  <c r="D2025" i="1"/>
  <c r="B2025" i="1" s="1"/>
  <c r="C2025" i="1"/>
  <c r="D2024" i="1"/>
  <c r="B2024" i="1" s="1"/>
  <c r="C2024" i="1"/>
  <c r="D2023" i="1"/>
  <c r="B2023" i="1" s="1"/>
  <c r="C2023" i="1"/>
  <c r="D2022" i="1"/>
  <c r="B2022" i="1" s="1"/>
  <c r="C2022" i="1"/>
  <c r="D2021" i="1"/>
  <c r="B2021" i="1" s="1"/>
  <c r="C2021" i="1"/>
  <c r="D2020" i="1"/>
  <c r="B2020" i="1" s="1"/>
  <c r="C2020" i="1"/>
  <c r="D2019" i="1"/>
  <c r="B2019" i="1" s="1"/>
  <c r="C2019" i="1"/>
  <c r="D2018" i="1"/>
  <c r="B2018" i="1" s="1"/>
  <c r="C2018" i="1"/>
  <c r="D2017" i="1"/>
  <c r="B2017" i="1" s="1"/>
  <c r="C2017" i="1"/>
  <c r="D2016" i="1"/>
  <c r="B2016" i="1" s="1"/>
  <c r="C2016" i="1"/>
  <c r="D2015" i="1"/>
  <c r="B2015" i="1" s="1"/>
  <c r="C2015" i="1"/>
  <c r="D2014" i="1"/>
  <c r="B2014" i="1" s="1"/>
  <c r="C2014" i="1"/>
  <c r="D2013" i="1"/>
  <c r="B2013" i="1" s="1"/>
  <c r="C2013" i="1"/>
  <c r="D2000" i="1"/>
  <c r="B2000" i="1" s="1"/>
  <c r="C2000" i="1"/>
  <c r="D1999" i="1"/>
  <c r="B1999" i="1" s="1"/>
  <c r="C1999" i="1"/>
  <c r="D1998" i="1"/>
  <c r="B1998" i="1" s="1"/>
  <c r="C1998" i="1"/>
  <c r="D1997" i="1"/>
  <c r="B1997" i="1" s="1"/>
  <c r="C1997" i="1"/>
  <c r="D1996" i="1"/>
  <c r="B1996" i="1" s="1"/>
  <c r="C1996" i="1"/>
  <c r="D1995" i="1"/>
  <c r="B1995" i="1" s="1"/>
  <c r="C1995" i="1"/>
  <c r="D1994" i="1"/>
  <c r="B1994" i="1" s="1"/>
  <c r="C1994" i="1"/>
  <c r="D1993" i="1"/>
  <c r="B1993" i="1" s="1"/>
  <c r="C1993" i="1"/>
  <c r="D1992" i="1"/>
  <c r="B1992" i="1" s="1"/>
  <c r="C1992" i="1"/>
  <c r="D1991" i="1"/>
  <c r="B1991" i="1" s="1"/>
  <c r="C1991" i="1"/>
  <c r="D1990" i="1"/>
  <c r="B1990" i="1" s="1"/>
  <c r="C1990" i="1"/>
  <c r="D1989" i="1"/>
  <c r="B1989" i="1" s="1"/>
  <c r="C1989" i="1"/>
  <c r="D1988" i="1"/>
  <c r="B1988" i="1" s="1"/>
  <c r="C1988" i="1"/>
  <c r="D1987" i="1"/>
  <c r="B1987" i="1" s="1"/>
  <c r="C1987" i="1"/>
  <c r="D1986" i="1"/>
  <c r="B1986" i="1" s="1"/>
  <c r="C1986" i="1"/>
  <c r="D1985" i="1"/>
  <c r="B1985" i="1" s="1"/>
  <c r="C1985" i="1"/>
  <c r="D1982" i="1"/>
  <c r="B1982" i="1" s="1"/>
  <c r="C1982" i="1"/>
  <c r="D1981" i="1"/>
  <c r="B1981" i="1" s="1"/>
  <c r="C1981" i="1"/>
  <c r="D1980" i="1"/>
  <c r="B1980" i="1" s="1"/>
  <c r="C1980" i="1"/>
  <c r="D1979" i="1"/>
  <c r="B1979" i="1" s="1"/>
  <c r="C1979" i="1"/>
  <c r="D1967" i="1"/>
  <c r="B1967" i="1" s="1"/>
  <c r="C1967" i="1"/>
  <c r="D1966" i="1"/>
  <c r="B1966" i="1" s="1"/>
  <c r="C1966" i="1"/>
  <c r="D1965" i="1"/>
  <c r="B1965" i="1" s="1"/>
  <c r="C1965" i="1"/>
  <c r="D1964" i="1"/>
  <c r="B1964" i="1" s="1"/>
  <c r="C1964" i="1"/>
  <c r="D1963" i="1"/>
  <c r="B1963" i="1" s="1"/>
  <c r="C1963" i="1"/>
  <c r="D1962" i="1"/>
  <c r="B1962" i="1" s="1"/>
  <c r="C1962" i="1"/>
  <c r="D1961" i="1"/>
  <c r="B1961" i="1" s="1"/>
  <c r="C1961" i="1"/>
  <c r="D1960" i="1"/>
  <c r="B1960" i="1" s="1"/>
  <c r="C1960" i="1"/>
  <c r="D1959" i="1"/>
  <c r="B1959" i="1" s="1"/>
  <c r="C1959" i="1"/>
  <c r="D1958" i="1"/>
  <c r="B1958" i="1" s="1"/>
  <c r="C1958" i="1"/>
  <c r="D1957" i="1"/>
  <c r="B1957" i="1" s="1"/>
  <c r="C1957" i="1"/>
  <c r="D1956" i="1"/>
  <c r="B1956" i="1" s="1"/>
  <c r="C1956" i="1"/>
  <c r="D1955" i="1"/>
  <c r="B1955" i="1" s="1"/>
  <c r="C1955" i="1"/>
  <c r="D1954" i="1"/>
  <c r="B1954" i="1" s="1"/>
  <c r="C1954" i="1"/>
  <c r="D1953" i="1"/>
  <c r="B1953" i="1" s="1"/>
  <c r="C1953" i="1"/>
  <c r="D1952" i="1"/>
  <c r="B1952" i="1" s="1"/>
  <c r="C1952" i="1"/>
  <c r="D1951" i="1"/>
  <c r="B1951" i="1" s="1"/>
  <c r="C1951" i="1"/>
  <c r="D1950" i="1"/>
  <c r="B1950" i="1" s="1"/>
  <c r="C1950" i="1"/>
  <c r="D1949" i="1"/>
  <c r="B1949" i="1" s="1"/>
  <c r="C1949" i="1"/>
  <c r="D1948" i="1"/>
  <c r="B1948" i="1" s="1"/>
  <c r="C1948" i="1"/>
  <c r="D1947" i="1"/>
  <c r="B1947" i="1" s="1"/>
  <c r="C1947" i="1"/>
  <c r="D1946" i="1"/>
  <c r="B1946" i="1" s="1"/>
  <c r="C1946" i="1"/>
  <c r="D1945" i="1"/>
  <c r="B1945" i="1" s="1"/>
  <c r="C1945" i="1"/>
  <c r="D1944" i="1"/>
  <c r="B1944" i="1" s="1"/>
  <c r="C1944" i="1"/>
  <c r="D1943" i="1"/>
  <c r="B1943" i="1" s="1"/>
  <c r="C1943" i="1"/>
  <c r="D1942" i="1"/>
  <c r="B1942" i="1" s="1"/>
  <c r="C1942" i="1"/>
  <c r="D1941" i="1"/>
  <c r="B1941" i="1" s="1"/>
  <c r="C1941" i="1"/>
  <c r="D1940" i="1"/>
  <c r="B1940" i="1" s="1"/>
  <c r="C1940" i="1"/>
  <c r="D1939" i="1"/>
  <c r="B1939" i="1" s="1"/>
  <c r="C1939" i="1"/>
  <c r="D1938" i="1"/>
  <c r="B1938" i="1" s="1"/>
  <c r="C1938" i="1"/>
  <c r="D1937" i="1"/>
  <c r="B1937" i="1" s="1"/>
  <c r="C1937" i="1"/>
  <c r="D1936" i="1"/>
  <c r="B1936" i="1" s="1"/>
  <c r="C1936" i="1"/>
  <c r="D1935" i="1"/>
  <c r="B1935" i="1" s="1"/>
  <c r="C1935" i="1"/>
  <c r="D1930" i="1"/>
  <c r="B1930" i="1" s="1"/>
  <c r="C1930" i="1"/>
  <c r="D1929" i="1"/>
  <c r="B1929" i="1" s="1"/>
  <c r="C1929" i="1"/>
  <c r="D1928" i="1"/>
  <c r="B1928" i="1" s="1"/>
  <c r="C1928" i="1"/>
  <c r="D1927" i="1"/>
  <c r="B1927" i="1" s="1"/>
  <c r="C1927" i="1"/>
  <c r="D1926" i="1"/>
  <c r="B1926" i="1" s="1"/>
  <c r="C1926" i="1"/>
  <c r="D1925" i="1"/>
  <c r="B1925" i="1" s="1"/>
  <c r="C1925" i="1"/>
  <c r="D1924" i="1"/>
  <c r="B1924" i="1" s="1"/>
  <c r="C1924" i="1"/>
  <c r="D1923" i="1"/>
  <c r="B1923" i="1" s="1"/>
  <c r="C1923" i="1"/>
  <c r="D1919" i="1"/>
  <c r="B1919" i="1" s="1"/>
  <c r="C1919" i="1"/>
  <c r="D1918" i="1"/>
  <c r="B1918" i="1" s="1"/>
  <c r="C1918" i="1"/>
  <c r="D1917" i="1"/>
  <c r="B1917" i="1" s="1"/>
  <c r="C1917" i="1"/>
  <c r="D1916" i="1"/>
  <c r="B1916" i="1" s="1"/>
  <c r="C1916" i="1"/>
  <c r="D1912" i="1"/>
  <c r="B1912" i="1" s="1"/>
  <c r="C1912" i="1"/>
  <c r="D1911" i="1"/>
  <c r="B1911" i="1" s="1"/>
  <c r="C1911" i="1"/>
  <c r="D1910" i="1"/>
  <c r="B1910" i="1" s="1"/>
  <c r="C1910" i="1"/>
  <c r="D1909" i="1"/>
  <c r="B1909" i="1" s="1"/>
  <c r="C1909" i="1"/>
  <c r="D1908" i="1"/>
  <c r="B1908" i="1" s="1"/>
  <c r="C1908" i="1"/>
  <c r="D1907" i="1"/>
  <c r="B1907" i="1" s="1"/>
  <c r="C1907" i="1"/>
  <c r="D1906" i="1"/>
  <c r="B1906" i="1" s="1"/>
  <c r="C1906" i="1"/>
  <c r="D1905" i="1"/>
  <c r="B1905" i="1" s="1"/>
  <c r="C1905" i="1"/>
  <c r="D1904" i="1"/>
  <c r="B1904" i="1" s="1"/>
  <c r="C1904" i="1"/>
  <c r="D1903" i="1"/>
  <c r="B1903" i="1" s="1"/>
  <c r="C1903" i="1"/>
  <c r="D1902" i="1"/>
  <c r="B1902" i="1" s="1"/>
  <c r="C1902" i="1"/>
  <c r="D1901" i="1"/>
  <c r="B1901" i="1" s="1"/>
  <c r="C1901" i="1"/>
  <c r="D1900" i="1"/>
  <c r="B1900" i="1" s="1"/>
  <c r="C1900" i="1"/>
  <c r="D1899" i="1"/>
  <c r="B1899" i="1" s="1"/>
  <c r="C1899" i="1"/>
  <c r="D1898" i="1"/>
  <c r="B1898" i="1" s="1"/>
  <c r="C1898" i="1"/>
  <c r="D1897" i="1"/>
  <c r="B1897" i="1" s="1"/>
  <c r="C1897" i="1"/>
  <c r="D1896" i="1"/>
  <c r="B1896" i="1" s="1"/>
  <c r="C1896" i="1"/>
  <c r="D1895" i="1"/>
  <c r="B1895" i="1" s="1"/>
  <c r="C1895" i="1"/>
  <c r="D1894" i="1"/>
  <c r="B1894" i="1" s="1"/>
  <c r="C1894" i="1"/>
  <c r="D1893" i="1"/>
  <c r="B1893" i="1" s="1"/>
  <c r="C1893" i="1"/>
  <c r="D1892" i="1"/>
  <c r="B1892" i="1" s="1"/>
  <c r="C1892" i="1"/>
  <c r="D1891" i="1"/>
  <c r="B1891" i="1" s="1"/>
  <c r="C1891" i="1"/>
  <c r="D1890" i="1"/>
  <c r="B1890" i="1" s="1"/>
  <c r="C1890" i="1"/>
  <c r="D1889" i="1"/>
  <c r="B1889" i="1" s="1"/>
  <c r="C1889" i="1"/>
  <c r="D1888" i="1"/>
  <c r="B1888" i="1" s="1"/>
  <c r="C1888" i="1"/>
  <c r="D1887" i="1"/>
  <c r="B1887" i="1" s="1"/>
  <c r="C1887" i="1"/>
  <c r="D1886" i="1"/>
  <c r="B1886" i="1" s="1"/>
  <c r="C1886" i="1"/>
  <c r="D1885" i="1"/>
  <c r="B1885" i="1" s="1"/>
  <c r="C1885" i="1"/>
  <c r="D1884" i="1"/>
  <c r="B1884" i="1" s="1"/>
  <c r="C1884" i="1"/>
  <c r="D1883" i="1"/>
  <c r="B1883" i="1" s="1"/>
  <c r="C1883" i="1"/>
  <c r="D1882" i="1"/>
  <c r="B1882" i="1" s="1"/>
  <c r="C1882" i="1"/>
  <c r="D1881" i="1"/>
  <c r="B1881" i="1" s="1"/>
  <c r="C1881" i="1"/>
  <c r="D1880" i="1"/>
  <c r="B1880" i="1" s="1"/>
  <c r="C1880" i="1"/>
  <c r="D1879" i="1"/>
  <c r="B1879" i="1" s="1"/>
  <c r="C1879" i="1"/>
  <c r="D1878" i="1"/>
  <c r="B1878" i="1" s="1"/>
  <c r="C1878" i="1"/>
  <c r="D1877" i="1"/>
  <c r="B1877" i="1" s="1"/>
  <c r="C1877" i="1"/>
  <c r="D1876" i="1"/>
  <c r="B1876" i="1" s="1"/>
  <c r="C1876" i="1"/>
  <c r="D1875" i="1"/>
  <c r="B1875" i="1" s="1"/>
  <c r="C1875" i="1"/>
  <c r="D1874" i="1"/>
  <c r="B1874" i="1" s="1"/>
  <c r="A1874" i="1" s="1"/>
  <c r="C1874" i="1"/>
  <c r="D1870" i="1"/>
  <c r="B1870" i="1" s="1"/>
  <c r="A1870" i="1" s="1"/>
  <c r="C1870" i="1"/>
  <c r="D1866" i="1"/>
  <c r="B1866" i="1" s="1"/>
  <c r="C1866" i="1"/>
  <c r="D1865" i="1"/>
  <c r="B1865" i="1" s="1"/>
  <c r="C1865" i="1"/>
  <c r="D1861" i="1"/>
  <c r="B1861" i="1" s="1"/>
  <c r="A1861" i="1" s="1"/>
  <c r="C1861" i="1"/>
  <c r="D1857" i="1"/>
  <c r="B1857" i="1" s="1"/>
  <c r="C1857" i="1"/>
  <c r="D1856" i="1"/>
  <c r="B1856" i="1" s="1"/>
  <c r="C1856" i="1"/>
  <c r="D1855" i="1"/>
  <c r="B1855" i="1" s="1"/>
  <c r="C1855" i="1"/>
  <c r="D1854" i="1"/>
  <c r="B1854" i="1" s="1"/>
  <c r="C1854" i="1"/>
  <c r="D1853" i="1"/>
  <c r="B1853" i="1" s="1"/>
  <c r="C1853" i="1"/>
  <c r="D1852" i="1"/>
  <c r="B1852" i="1" s="1"/>
  <c r="C1852" i="1"/>
  <c r="D1851" i="1"/>
  <c r="B1851" i="1" s="1"/>
  <c r="C1851" i="1"/>
  <c r="D1850" i="1"/>
  <c r="B1850" i="1" s="1"/>
  <c r="C1850" i="1"/>
  <c r="D1849" i="1"/>
  <c r="B1849" i="1" s="1"/>
  <c r="C1849" i="1"/>
  <c r="D1848" i="1"/>
  <c r="B1848" i="1" s="1"/>
  <c r="C1848" i="1"/>
  <c r="D1847" i="1"/>
  <c r="B1847" i="1" s="1"/>
  <c r="C1847" i="1"/>
  <c r="D1846" i="1"/>
  <c r="B1846" i="1" s="1"/>
  <c r="C1846" i="1"/>
  <c r="D1845" i="1"/>
  <c r="B1845" i="1" s="1"/>
  <c r="C1845" i="1"/>
  <c r="D1844" i="1"/>
  <c r="B1844" i="1" s="1"/>
  <c r="C1844" i="1"/>
  <c r="D1843" i="1"/>
  <c r="B1843" i="1" s="1"/>
  <c r="C1843" i="1"/>
  <c r="D1842" i="1"/>
  <c r="B1842" i="1" s="1"/>
  <c r="C1842" i="1"/>
  <c r="D1841" i="1"/>
  <c r="B1841" i="1" s="1"/>
  <c r="C1841" i="1"/>
  <c r="D1840" i="1"/>
  <c r="B1840" i="1" s="1"/>
  <c r="C1840" i="1"/>
  <c r="D1839" i="1"/>
  <c r="B1839" i="1" s="1"/>
  <c r="C1839" i="1"/>
  <c r="D1838" i="1"/>
  <c r="B1838" i="1" s="1"/>
  <c r="C1838" i="1"/>
  <c r="D1837" i="1"/>
  <c r="B1837" i="1" s="1"/>
  <c r="C1837" i="1"/>
  <c r="D1836" i="1"/>
  <c r="B1836" i="1" s="1"/>
  <c r="C1836" i="1"/>
  <c r="D1835" i="1"/>
  <c r="B1835" i="1" s="1"/>
  <c r="C1835" i="1"/>
  <c r="D1834" i="1"/>
  <c r="B1834" i="1" s="1"/>
  <c r="C1834" i="1"/>
  <c r="D1833" i="1"/>
  <c r="B1833" i="1" s="1"/>
  <c r="C1833" i="1"/>
  <c r="D1832" i="1"/>
  <c r="B1832" i="1" s="1"/>
  <c r="C1832" i="1"/>
  <c r="D1831" i="1"/>
  <c r="B1831" i="1" s="1"/>
  <c r="C1831" i="1"/>
  <c r="D1830" i="1"/>
  <c r="B1830" i="1" s="1"/>
  <c r="C1830" i="1"/>
  <c r="D1829" i="1"/>
  <c r="B1829" i="1" s="1"/>
  <c r="C1829" i="1"/>
  <c r="D1828" i="1"/>
  <c r="B1828" i="1" s="1"/>
  <c r="C1828" i="1"/>
  <c r="D1827" i="1"/>
  <c r="B1827" i="1" s="1"/>
  <c r="C1827" i="1"/>
  <c r="D1826" i="1"/>
  <c r="B1826" i="1" s="1"/>
  <c r="C1826" i="1"/>
  <c r="D1825" i="1"/>
  <c r="B1825" i="1" s="1"/>
  <c r="C1825" i="1"/>
  <c r="D1824" i="1"/>
  <c r="B1824" i="1" s="1"/>
  <c r="C1824" i="1"/>
  <c r="D1823" i="1"/>
  <c r="B1823" i="1" s="1"/>
  <c r="C1823" i="1"/>
  <c r="D1822" i="1"/>
  <c r="B1822" i="1" s="1"/>
  <c r="C1822" i="1"/>
  <c r="D1821" i="1"/>
  <c r="B1821" i="1" s="1"/>
  <c r="C1821" i="1"/>
  <c r="D1820" i="1"/>
  <c r="B1820" i="1" s="1"/>
  <c r="C1820" i="1"/>
  <c r="D1819" i="1"/>
  <c r="B1819" i="1" s="1"/>
  <c r="A1819" i="1" s="1"/>
  <c r="C1819" i="1"/>
  <c r="D1814" i="1"/>
  <c r="B1814" i="1" s="1"/>
  <c r="C1814" i="1"/>
  <c r="D1813" i="1"/>
  <c r="B1813" i="1" s="1"/>
  <c r="C1813" i="1"/>
  <c r="D1812" i="1"/>
  <c r="B1812" i="1" s="1"/>
  <c r="C1812" i="1"/>
  <c r="D1811" i="1"/>
  <c r="B1811" i="1" s="1"/>
  <c r="C1811" i="1"/>
  <c r="D1810" i="1"/>
  <c r="B1810" i="1" s="1"/>
  <c r="C1810" i="1"/>
  <c r="D1809" i="1"/>
  <c r="B1809" i="1" s="1"/>
  <c r="C1809" i="1"/>
  <c r="D1808" i="1"/>
  <c r="B1808" i="1" s="1"/>
  <c r="C1808" i="1"/>
  <c r="D1807" i="1"/>
  <c r="B1807" i="1" s="1"/>
  <c r="C1807" i="1"/>
  <c r="D1806" i="1"/>
  <c r="B1806" i="1" s="1"/>
  <c r="C1806" i="1"/>
  <c r="D1805" i="1"/>
  <c r="B1805" i="1" s="1"/>
  <c r="C1805" i="1"/>
  <c r="D1804" i="1"/>
  <c r="B1804" i="1" s="1"/>
  <c r="C1804" i="1"/>
  <c r="D1803" i="1"/>
  <c r="B1803" i="1" s="1"/>
  <c r="C1803" i="1"/>
  <c r="D1802" i="1"/>
  <c r="B1802" i="1" s="1"/>
  <c r="C1802" i="1"/>
  <c r="D1801" i="1"/>
  <c r="B1801" i="1" s="1"/>
  <c r="C1801" i="1"/>
  <c r="D1800" i="1"/>
  <c r="B1800" i="1" s="1"/>
  <c r="C1800" i="1"/>
  <c r="D1799" i="1"/>
  <c r="B1799" i="1" s="1"/>
  <c r="C1799" i="1"/>
  <c r="D1798" i="1"/>
  <c r="B1798" i="1" s="1"/>
  <c r="C1798" i="1"/>
  <c r="D1797" i="1"/>
  <c r="B1797" i="1" s="1"/>
  <c r="C1797" i="1"/>
  <c r="D1796" i="1"/>
  <c r="B1796" i="1" s="1"/>
  <c r="C1796" i="1"/>
  <c r="D1795" i="1"/>
  <c r="B1795" i="1" s="1"/>
  <c r="C1795" i="1"/>
  <c r="D1794" i="1"/>
  <c r="B1794" i="1" s="1"/>
  <c r="C1794" i="1"/>
  <c r="D1793" i="1"/>
  <c r="B1793" i="1" s="1"/>
  <c r="C1793" i="1"/>
  <c r="D1792" i="1"/>
  <c r="B1792" i="1" s="1"/>
  <c r="C1792" i="1"/>
  <c r="D1791" i="1"/>
  <c r="B1791" i="1" s="1"/>
  <c r="C1791" i="1"/>
  <c r="D1790" i="1"/>
  <c r="B1790" i="1" s="1"/>
  <c r="C1790" i="1"/>
  <c r="D1789" i="1"/>
  <c r="B1789" i="1" s="1"/>
  <c r="C1789" i="1"/>
  <c r="D1788" i="1"/>
  <c r="B1788" i="1" s="1"/>
  <c r="C1788" i="1"/>
  <c r="D1787" i="1"/>
  <c r="B1787" i="1" s="1"/>
  <c r="C1787" i="1"/>
  <c r="D1786" i="1"/>
  <c r="B1786" i="1" s="1"/>
  <c r="C1786" i="1"/>
  <c r="D1785" i="1"/>
  <c r="B1785" i="1" s="1"/>
  <c r="C1785" i="1"/>
  <c r="D1784" i="1"/>
  <c r="B1784" i="1" s="1"/>
  <c r="C1784" i="1"/>
  <c r="D1783" i="1"/>
  <c r="B1783" i="1" s="1"/>
  <c r="C1783" i="1"/>
  <c r="D1782" i="1"/>
  <c r="B1782" i="1" s="1"/>
  <c r="C1782" i="1"/>
  <c r="D1781" i="1"/>
  <c r="B1781" i="1" s="1"/>
  <c r="C1781" i="1"/>
  <c r="D1780" i="1"/>
  <c r="B1780" i="1" s="1"/>
  <c r="C1780" i="1"/>
  <c r="D1779" i="1"/>
  <c r="B1779" i="1" s="1"/>
  <c r="C1779" i="1"/>
  <c r="D1778" i="1"/>
  <c r="B1778" i="1" s="1"/>
  <c r="C1778" i="1"/>
  <c r="D1777" i="1"/>
  <c r="B1777" i="1" s="1"/>
  <c r="C1777" i="1"/>
  <c r="D1776" i="1"/>
  <c r="B1776" i="1" s="1"/>
  <c r="C1776" i="1"/>
  <c r="D1775" i="1"/>
  <c r="B1775" i="1" s="1"/>
  <c r="C1775" i="1"/>
  <c r="D1774" i="1"/>
  <c r="B1774" i="1" s="1"/>
  <c r="C1774" i="1"/>
  <c r="D1773" i="1"/>
  <c r="B1773" i="1" s="1"/>
  <c r="C1773" i="1"/>
  <c r="D1772" i="1"/>
  <c r="B1772" i="1" s="1"/>
  <c r="C1772" i="1"/>
  <c r="D1771" i="1"/>
  <c r="B1771" i="1" s="1"/>
  <c r="C1771" i="1"/>
  <c r="D1770" i="1"/>
  <c r="B1770" i="1" s="1"/>
  <c r="C1770" i="1"/>
  <c r="D1769" i="1"/>
  <c r="B1769" i="1" s="1"/>
  <c r="C1769" i="1"/>
  <c r="D1768" i="1"/>
  <c r="B1768" i="1" s="1"/>
  <c r="C1768" i="1"/>
  <c r="D1767" i="1"/>
  <c r="B1767" i="1" s="1"/>
  <c r="C1767" i="1"/>
  <c r="D1766" i="1"/>
  <c r="B1766" i="1" s="1"/>
  <c r="C1766" i="1"/>
  <c r="D1765" i="1"/>
  <c r="B1765" i="1" s="1"/>
  <c r="C1765" i="1"/>
  <c r="D1764" i="1"/>
  <c r="B1764" i="1" s="1"/>
  <c r="C1764" i="1"/>
  <c r="D1763" i="1"/>
  <c r="B1763" i="1" s="1"/>
  <c r="C1763" i="1"/>
  <c r="D1762" i="1"/>
  <c r="B1762" i="1" s="1"/>
  <c r="C1762" i="1"/>
  <c r="D1761" i="1"/>
  <c r="B1761" i="1" s="1"/>
  <c r="C1761" i="1"/>
  <c r="D1760" i="1"/>
  <c r="B1760" i="1" s="1"/>
  <c r="C1760" i="1"/>
  <c r="D1759" i="1"/>
  <c r="B1759" i="1" s="1"/>
  <c r="C1759" i="1"/>
  <c r="D1758" i="1"/>
  <c r="B1758" i="1" s="1"/>
  <c r="C1758" i="1"/>
  <c r="D1757" i="1"/>
  <c r="B1757" i="1" s="1"/>
  <c r="C1757" i="1"/>
  <c r="D1756" i="1"/>
  <c r="B1756" i="1" s="1"/>
  <c r="C1756" i="1"/>
  <c r="D1755" i="1"/>
  <c r="B1755" i="1" s="1"/>
  <c r="C1755" i="1"/>
  <c r="D1754" i="1"/>
  <c r="B1754" i="1" s="1"/>
  <c r="C1754" i="1"/>
  <c r="D1753" i="1"/>
  <c r="B1753" i="1" s="1"/>
  <c r="C1753" i="1"/>
  <c r="D1752" i="1"/>
  <c r="B1752" i="1" s="1"/>
  <c r="C1752" i="1"/>
  <c r="D1751" i="1"/>
  <c r="B1751" i="1" s="1"/>
  <c r="C1751" i="1"/>
  <c r="D1750" i="1"/>
  <c r="B1750" i="1" s="1"/>
  <c r="C1750" i="1"/>
  <c r="D1749" i="1"/>
  <c r="B1749" i="1" s="1"/>
  <c r="C1749" i="1"/>
  <c r="D1748" i="1"/>
  <c r="B1748" i="1" s="1"/>
  <c r="C1748" i="1"/>
  <c r="D1747" i="1"/>
  <c r="B1747" i="1" s="1"/>
  <c r="C1747" i="1"/>
  <c r="D1746" i="1"/>
  <c r="B1746" i="1" s="1"/>
  <c r="C1746" i="1"/>
  <c r="D1745" i="1"/>
  <c r="B1745" i="1" s="1"/>
  <c r="C1745" i="1"/>
  <c r="D1744" i="1"/>
  <c r="B1744" i="1" s="1"/>
  <c r="C1744" i="1"/>
  <c r="D1743" i="1"/>
  <c r="B1743" i="1" s="1"/>
  <c r="C1743" i="1"/>
  <c r="D1742" i="1"/>
  <c r="B1742" i="1" s="1"/>
  <c r="C1742" i="1"/>
  <c r="D1741" i="1"/>
  <c r="B1741" i="1" s="1"/>
  <c r="C1741" i="1"/>
  <c r="D1740" i="1"/>
  <c r="B1740" i="1" s="1"/>
  <c r="C1740" i="1"/>
  <c r="D1739" i="1"/>
  <c r="B1739" i="1" s="1"/>
  <c r="C1739" i="1"/>
  <c r="D1738" i="1"/>
  <c r="B1738" i="1" s="1"/>
  <c r="C1738" i="1"/>
  <c r="D1737" i="1"/>
  <c r="B1737" i="1" s="1"/>
  <c r="C1737" i="1"/>
  <c r="D1736" i="1"/>
  <c r="B1736" i="1" s="1"/>
  <c r="C1736" i="1"/>
  <c r="D1735" i="1"/>
  <c r="B1735" i="1" s="1"/>
  <c r="C1735" i="1"/>
  <c r="D1734" i="1"/>
  <c r="B1734" i="1" s="1"/>
  <c r="C1734" i="1"/>
  <c r="D1733" i="1"/>
  <c r="B1733" i="1" s="1"/>
  <c r="C1733" i="1"/>
  <c r="D1732" i="1"/>
  <c r="B1732" i="1" s="1"/>
  <c r="C1732" i="1"/>
  <c r="D1731" i="1"/>
  <c r="B1731" i="1" s="1"/>
  <c r="C1731" i="1"/>
  <c r="D1730" i="1"/>
  <c r="B1730" i="1" s="1"/>
  <c r="C1730" i="1"/>
  <c r="D1729" i="1"/>
  <c r="B1729" i="1" s="1"/>
  <c r="C1729" i="1"/>
  <c r="D1728" i="1"/>
  <c r="B1728" i="1" s="1"/>
  <c r="C1728" i="1"/>
  <c r="D1727" i="1"/>
  <c r="B1727" i="1" s="1"/>
  <c r="C1727" i="1"/>
  <c r="D1726" i="1"/>
  <c r="B1726" i="1" s="1"/>
  <c r="C1726" i="1"/>
  <c r="D1725" i="1"/>
  <c r="B1725" i="1" s="1"/>
  <c r="C1725" i="1"/>
  <c r="D1724" i="1"/>
  <c r="B1724" i="1" s="1"/>
  <c r="C1724" i="1"/>
  <c r="D1723" i="1"/>
  <c r="B1723" i="1" s="1"/>
  <c r="C1723" i="1"/>
  <c r="D1722" i="1"/>
  <c r="B1722" i="1" s="1"/>
  <c r="C1722" i="1"/>
  <c r="D1721" i="1"/>
  <c r="B1721" i="1" s="1"/>
  <c r="C1721" i="1"/>
  <c r="D1720" i="1"/>
  <c r="B1720" i="1" s="1"/>
  <c r="C1720" i="1"/>
  <c r="D1719" i="1"/>
  <c r="B1719" i="1" s="1"/>
  <c r="C1719" i="1"/>
  <c r="D1718" i="1"/>
  <c r="B1718" i="1" s="1"/>
  <c r="C1718" i="1"/>
  <c r="D1717" i="1"/>
  <c r="B1717" i="1" s="1"/>
  <c r="C1717" i="1"/>
  <c r="D1716" i="1"/>
  <c r="B1716" i="1" s="1"/>
  <c r="C1716" i="1"/>
  <c r="D1715" i="1"/>
  <c r="B1715" i="1" s="1"/>
  <c r="C1715" i="1"/>
  <c r="D1714" i="1"/>
  <c r="B1714" i="1" s="1"/>
  <c r="C1714" i="1"/>
  <c r="D1713" i="1"/>
  <c r="B1713" i="1" s="1"/>
  <c r="C1713" i="1"/>
  <c r="D1712" i="1"/>
  <c r="B1712" i="1" s="1"/>
  <c r="C1712" i="1"/>
  <c r="D1711" i="1"/>
  <c r="B1711" i="1" s="1"/>
  <c r="C1711" i="1"/>
  <c r="D1710" i="1"/>
  <c r="B1710" i="1" s="1"/>
  <c r="C1710" i="1"/>
  <c r="D1709" i="1"/>
  <c r="B1709" i="1" s="1"/>
  <c r="C1709" i="1"/>
  <c r="D1708" i="1"/>
  <c r="B1708" i="1" s="1"/>
  <c r="C1708" i="1"/>
  <c r="D1707" i="1"/>
  <c r="B1707" i="1" s="1"/>
  <c r="C1707" i="1"/>
  <c r="D1706" i="1"/>
  <c r="B1706" i="1" s="1"/>
  <c r="C1706" i="1"/>
  <c r="D1705" i="1"/>
  <c r="B1705" i="1" s="1"/>
  <c r="C1705" i="1"/>
  <c r="D1704" i="1"/>
  <c r="B1704" i="1" s="1"/>
  <c r="C1704" i="1"/>
  <c r="D1703" i="1"/>
  <c r="B1703" i="1" s="1"/>
  <c r="C1703" i="1"/>
  <c r="D1702" i="1"/>
  <c r="B1702" i="1" s="1"/>
  <c r="C1702" i="1"/>
  <c r="D1701" i="1"/>
  <c r="B1701" i="1" s="1"/>
  <c r="C1701" i="1"/>
  <c r="D1700" i="1"/>
  <c r="B1700" i="1" s="1"/>
  <c r="C1700" i="1"/>
  <c r="D1699" i="1"/>
  <c r="B1699" i="1" s="1"/>
  <c r="C1699" i="1"/>
  <c r="D1698" i="1"/>
  <c r="B1698" i="1" s="1"/>
  <c r="C1698" i="1"/>
  <c r="D1697" i="1"/>
  <c r="B1697" i="1" s="1"/>
  <c r="C1697" i="1"/>
  <c r="D1696" i="1"/>
  <c r="B1696" i="1" s="1"/>
  <c r="C1696" i="1"/>
  <c r="D1695" i="1"/>
  <c r="B1695" i="1" s="1"/>
  <c r="C1695" i="1"/>
  <c r="D1694" i="1"/>
  <c r="B1694" i="1" s="1"/>
  <c r="C1694" i="1"/>
  <c r="D1693" i="1"/>
  <c r="B1693" i="1" s="1"/>
  <c r="C1693" i="1"/>
  <c r="D1692" i="1"/>
  <c r="B1692" i="1" s="1"/>
  <c r="C1692" i="1"/>
  <c r="D1691" i="1"/>
  <c r="B1691" i="1" s="1"/>
  <c r="C1691" i="1"/>
  <c r="D1690" i="1"/>
  <c r="B1690" i="1" s="1"/>
  <c r="C1690" i="1"/>
  <c r="D1689" i="1"/>
  <c r="B1689" i="1" s="1"/>
  <c r="C1689" i="1"/>
  <c r="D1688" i="1"/>
  <c r="B1688" i="1" s="1"/>
  <c r="C1688" i="1"/>
  <c r="D1687" i="1"/>
  <c r="B1687" i="1" s="1"/>
  <c r="C1687" i="1"/>
  <c r="D1686" i="1"/>
  <c r="B1686" i="1" s="1"/>
  <c r="C1686" i="1"/>
  <c r="D1685" i="1"/>
  <c r="B1685" i="1" s="1"/>
  <c r="C1685" i="1"/>
  <c r="D1684" i="1"/>
  <c r="B1684" i="1" s="1"/>
  <c r="C1684" i="1"/>
  <c r="D1683" i="1"/>
  <c r="B1683" i="1" s="1"/>
  <c r="C1683" i="1"/>
  <c r="D1682" i="1"/>
  <c r="B1682" i="1" s="1"/>
  <c r="C1682" i="1"/>
  <c r="D1681" i="1"/>
  <c r="B1681" i="1" s="1"/>
  <c r="C1681" i="1"/>
  <c r="D1680" i="1"/>
  <c r="B1680" i="1" s="1"/>
  <c r="C1680" i="1"/>
  <c r="D1679" i="1"/>
  <c r="B1679" i="1" s="1"/>
  <c r="C1679" i="1"/>
  <c r="D1678" i="1"/>
  <c r="B1678" i="1" s="1"/>
  <c r="C1678" i="1"/>
  <c r="D1677" i="1"/>
  <c r="B1677" i="1" s="1"/>
  <c r="C1677" i="1"/>
  <c r="D1676" i="1"/>
  <c r="B1676" i="1" s="1"/>
  <c r="C1676" i="1"/>
  <c r="D1675" i="1"/>
  <c r="B1675" i="1" s="1"/>
  <c r="C1675" i="1"/>
  <c r="D1674" i="1"/>
  <c r="B1674" i="1" s="1"/>
  <c r="C1674" i="1"/>
  <c r="D1673" i="1"/>
  <c r="B1673" i="1" s="1"/>
  <c r="C1673" i="1"/>
  <c r="D1672" i="1"/>
  <c r="B1672" i="1" s="1"/>
  <c r="C1672" i="1"/>
  <c r="D1671" i="1"/>
  <c r="B1671" i="1" s="1"/>
  <c r="C1671" i="1"/>
  <c r="D1670" i="1"/>
  <c r="B1670" i="1" s="1"/>
  <c r="C1670" i="1"/>
  <c r="D1669" i="1"/>
  <c r="B1669" i="1" s="1"/>
  <c r="C1669" i="1"/>
  <c r="D1668" i="1"/>
  <c r="B1668" i="1" s="1"/>
  <c r="C1668" i="1"/>
  <c r="D1667" i="1"/>
  <c r="B1667" i="1" s="1"/>
  <c r="C1667" i="1"/>
  <c r="D1666" i="1"/>
  <c r="B1666" i="1" s="1"/>
  <c r="C1666" i="1"/>
  <c r="D1665" i="1"/>
  <c r="B1665" i="1" s="1"/>
  <c r="C1665" i="1"/>
  <c r="D1664" i="1"/>
  <c r="B1664" i="1" s="1"/>
  <c r="C1664" i="1"/>
  <c r="D1663" i="1"/>
  <c r="B1663" i="1" s="1"/>
  <c r="C1663" i="1"/>
  <c r="D1662" i="1"/>
  <c r="B1662" i="1" s="1"/>
  <c r="C1662" i="1"/>
  <c r="D1661" i="1"/>
  <c r="B1661" i="1" s="1"/>
  <c r="C1661" i="1"/>
  <c r="D1660" i="1"/>
  <c r="B1660" i="1" s="1"/>
  <c r="C1660" i="1"/>
  <c r="D1659" i="1"/>
  <c r="B1659" i="1" s="1"/>
  <c r="C1659" i="1"/>
  <c r="D1658" i="1"/>
  <c r="B1658" i="1" s="1"/>
  <c r="C1658" i="1"/>
  <c r="D1657" i="1"/>
  <c r="B1657" i="1" s="1"/>
  <c r="C1657" i="1"/>
  <c r="D1656" i="1"/>
  <c r="B1656" i="1" s="1"/>
  <c r="C1656" i="1"/>
  <c r="D1655" i="1"/>
  <c r="B1655" i="1" s="1"/>
  <c r="C1655" i="1"/>
  <c r="D1654" i="1"/>
  <c r="B1654" i="1" s="1"/>
  <c r="C1654" i="1"/>
  <c r="D1653" i="1"/>
  <c r="B1653" i="1" s="1"/>
  <c r="C1653" i="1"/>
  <c r="D1652" i="1"/>
  <c r="B1652" i="1" s="1"/>
  <c r="C1652" i="1"/>
  <c r="D1651" i="1"/>
  <c r="B1651" i="1" s="1"/>
  <c r="C1651" i="1"/>
  <c r="D1650" i="1"/>
  <c r="B1650" i="1" s="1"/>
  <c r="C1650" i="1"/>
  <c r="D1649" i="1"/>
  <c r="B1649" i="1" s="1"/>
  <c r="C1649" i="1"/>
  <c r="D1648" i="1"/>
  <c r="B1648" i="1" s="1"/>
  <c r="C1648" i="1"/>
  <c r="D1647" i="1"/>
  <c r="B1647" i="1" s="1"/>
  <c r="C1647" i="1"/>
  <c r="D1646" i="1"/>
  <c r="B1646" i="1" s="1"/>
  <c r="C1646" i="1"/>
  <c r="D1645" i="1"/>
  <c r="B1645" i="1" s="1"/>
  <c r="C1645" i="1"/>
  <c r="D1644" i="1"/>
  <c r="B1644" i="1" s="1"/>
  <c r="C1644" i="1"/>
  <c r="D1643" i="1"/>
  <c r="B1643" i="1" s="1"/>
  <c r="C1643" i="1"/>
  <c r="D1642" i="1"/>
  <c r="B1642" i="1" s="1"/>
  <c r="C1642" i="1"/>
  <c r="D1641" i="1"/>
  <c r="B1641" i="1" s="1"/>
  <c r="C1641" i="1"/>
  <c r="D1640" i="1"/>
  <c r="B1640" i="1" s="1"/>
  <c r="C1640" i="1"/>
  <c r="D1639" i="1"/>
  <c r="B1639" i="1" s="1"/>
  <c r="C1639" i="1"/>
  <c r="D1638" i="1"/>
  <c r="B1638" i="1" s="1"/>
  <c r="C1638" i="1"/>
  <c r="D1637" i="1"/>
  <c r="B1637" i="1" s="1"/>
  <c r="C1637" i="1"/>
  <c r="D1636" i="1"/>
  <c r="B1636" i="1" s="1"/>
  <c r="C1636" i="1"/>
  <c r="D1635" i="1"/>
  <c r="B1635" i="1" s="1"/>
  <c r="C1635" i="1"/>
  <c r="D1634" i="1"/>
  <c r="B1634" i="1" s="1"/>
  <c r="C1634" i="1"/>
  <c r="D1633" i="1"/>
  <c r="B1633" i="1" s="1"/>
  <c r="C1633" i="1"/>
  <c r="D1632" i="1"/>
  <c r="B1632" i="1" s="1"/>
  <c r="C1632" i="1"/>
  <c r="D1631" i="1"/>
  <c r="B1631" i="1" s="1"/>
  <c r="C1631" i="1"/>
  <c r="D1630" i="1"/>
  <c r="B1630" i="1" s="1"/>
  <c r="C1630" i="1"/>
  <c r="D1629" i="1"/>
  <c r="B1629" i="1" s="1"/>
  <c r="C1629" i="1"/>
  <c r="D1628" i="1"/>
  <c r="B1628" i="1" s="1"/>
  <c r="C1628" i="1"/>
  <c r="D1625" i="1"/>
  <c r="B1625" i="1" s="1"/>
  <c r="C1625" i="1"/>
  <c r="D1624" i="1"/>
  <c r="B1624" i="1" s="1"/>
  <c r="C1624" i="1"/>
  <c r="D1623" i="1"/>
  <c r="B1623" i="1" s="1"/>
  <c r="C1623" i="1"/>
  <c r="D1622" i="1"/>
  <c r="B1622" i="1" s="1"/>
  <c r="C1622" i="1"/>
  <c r="D1621" i="1"/>
  <c r="B1621" i="1" s="1"/>
  <c r="C1621" i="1"/>
  <c r="D1620" i="1"/>
  <c r="B1620" i="1" s="1"/>
  <c r="C1620" i="1"/>
  <c r="D1619" i="1"/>
  <c r="B1619" i="1" s="1"/>
  <c r="C1619" i="1"/>
  <c r="D1618" i="1"/>
  <c r="B1618" i="1" s="1"/>
  <c r="C1618" i="1"/>
  <c r="D1617" i="1"/>
  <c r="B1617" i="1" s="1"/>
  <c r="C1617" i="1"/>
  <c r="D1616" i="1"/>
  <c r="B1616" i="1" s="1"/>
  <c r="C1616" i="1"/>
  <c r="D1615" i="1"/>
  <c r="B1615" i="1" s="1"/>
  <c r="C1615" i="1"/>
  <c r="D1614" i="1"/>
  <c r="B1614" i="1" s="1"/>
  <c r="C1614" i="1"/>
  <c r="D1613" i="1"/>
  <c r="B1613" i="1" s="1"/>
  <c r="C1613" i="1"/>
  <c r="D1612" i="1"/>
  <c r="B1612" i="1" s="1"/>
  <c r="C1612" i="1"/>
  <c r="D1611" i="1"/>
  <c r="B1611" i="1" s="1"/>
  <c r="C1611" i="1"/>
  <c r="D1607" i="1"/>
  <c r="B1607" i="1" s="1"/>
  <c r="C1607" i="1"/>
  <c r="D1606" i="1"/>
  <c r="B1606" i="1" s="1"/>
  <c r="C1606" i="1"/>
  <c r="D1605" i="1"/>
  <c r="B1605" i="1" s="1"/>
  <c r="C1605" i="1"/>
  <c r="D1604" i="1"/>
  <c r="B1604" i="1" s="1"/>
  <c r="C1604" i="1"/>
  <c r="D1603" i="1"/>
  <c r="B1603" i="1" s="1"/>
  <c r="C1603" i="1"/>
  <c r="D1602" i="1"/>
  <c r="B1602" i="1" s="1"/>
  <c r="C1602" i="1"/>
  <c r="D1601" i="1"/>
  <c r="B1601" i="1" s="1"/>
  <c r="C1601" i="1"/>
  <c r="D1600" i="1"/>
  <c r="B1600" i="1" s="1"/>
  <c r="C1600" i="1"/>
  <c r="D1599" i="1"/>
  <c r="B1599" i="1" s="1"/>
  <c r="C1599" i="1"/>
  <c r="D1595" i="1"/>
  <c r="B1595" i="1" s="1"/>
  <c r="C1595" i="1"/>
  <c r="D1593" i="1"/>
  <c r="B1593" i="1" s="1"/>
  <c r="C1593" i="1"/>
  <c r="D1592" i="1"/>
  <c r="B1592" i="1" s="1"/>
  <c r="C1592" i="1"/>
  <c r="D1591" i="1"/>
  <c r="B1591" i="1" s="1"/>
  <c r="C1591" i="1"/>
  <c r="D1590" i="1"/>
  <c r="B1590" i="1" s="1"/>
  <c r="C1590" i="1"/>
  <c r="D1589" i="1"/>
  <c r="B1589" i="1" s="1"/>
  <c r="C1589" i="1"/>
  <c r="D1588" i="1"/>
  <c r="B1588" i="1" s="1"/>
  <c r="C1588" i="1"/>
  <c r="D1587" i="1"/>
  <c r="B1587" i="1" s="1"/>
  <c r="C1587" i="1"/>
  <c r="D1586" i="1"/>
  <c r="B1586" i="1" s="1"/>
  <c r="C1586" i="1"/>
  <c r="D1585" i="1"/>
  <c r="B1585" i="1" s="1"/>
  <c r="C1585" i="1"/>
  <c r="D1584" i="1"/>
  <c r="B1584" i="1" s="1"/>
  <c r="C1584" i="1"/>
  <c r="D1583" i="1"/>
  <c r="B1583" i="1" s="1"/>
  <c r="C1583" i="1"/>
  <c r="D1582" i="1"/>
  <c r="B1582" i="1" s="1"/>
  <c r="C1582" i="1"/>
  <c r="D1581" i="1"/>
  <c r="B1581" i="1" s="1"/>
  <c r="C1581" i="1"/>
  <c r="D1580" i="1"/>
  <c r="B1580" i="1" s="1"/>
  <c r="C1580" i="1"/>
  <c r="D1579" i="1"/>
  <c r="B1579" i="1" s="1"/>
  <c r="C1579" i="1"/>
  <c r="D1578" i="1"/>
  <c r="B1578" i="1" s="1"/>
  <c r="C1578" i="1"/>
  <c r="D1577" i="1"/>
  <c r="B1577" i="1" s="1"/>
  <c r="C1577" i="1"/>
  <c r="D1576" i="1"/>
  <c r="B1576" i="1" s="1"/>
  <c r="C1576" i="1"/>
  <c r="D1575" i="1"/>
  <c r="B1575" i="1" s="1"/>
  <c r="C1575" i="1"/>
  <c r="D1574" i="1"/>
  <c r="B1574" i="1" s="1"/>
  <c r="C1574" i="1"/>
  <c r="D1573" i="1"/>
  <c r="B1573" i="1" s="1"/>
  <c r="C1573" i="1"/>
  <c r="D1571" i="1"/>
  <c r="B1571" i="1" s="1"/>
  <c r="C1571" i="1"/>
  <c r="D1570" i="1"/>
  <c r="B1570" i="1" s="1"/>
  <c r="C1570" i="1"/>
  <c r="D1569" i="1"/>
  <c r="B1569" i="1" s="1"/>
  <c r="C1569" i="1"/>
  <c r="D1568" i="1"/>
  <c r="B1568" i="1" s="1"/>
  <c r="C1568" i="1"/>
  <c r="D1567" i="1"/>
  <c r="B1567" i="1" s="1"/>
  <c r="C1567" i="1"/>
  <c r="D1566" i="1"/>
  <c r="B1566" i="1" s="1"/>
  <c r="C1566" i="1"/>
  <c r="D1565" i="1"/>
  <c r="B1565" i="1" s="1"/>
  <c r="C1565" i="1"/>
  <c r="D1564" i="1"/>
  <c r="B1564" i="1" s="1"/>
  <c r="C1564" i="1"/>
  <c r="D1563" i="1"/>
  <c r="B1563" i="1" s="1"/>
  <c r="C1563" i="1"/>
  <c r="D1562" i="1"/>
  <c r="B1562" i="1" s="1"/>
  <c r="C1562" i="1"/>
  <c r="D1561" i="1"/>
  <c r="B1561" i="1" s="1"/>
  <c r="C1561" i="1"/>
  <c r="D1560" i="1"/>
  <c r="B1560" i="1" s="1"/>
  <c r="C1560" i="1"/>
  <c r="D1559" i="1"/>
  <c r="B1559" i="1" s="1"/>
  <c r="C1559" i="1"/>
  <c r="D1558" i="1"/>
  <c r="B1558" i="1" s="1"/>
  <c r="C1558" i="1"/>
  <c r="D1557" i="1"/>
  <c r="B1557" i="1" s="1"/>
  <c r="C1557" i="1"/>
  <c r="D1556" i="1"/>
  <c r="B1556" i="1" s="1"/>
  <c r="C1556" i="1"/>
  <c r="D1555" i="1"/>
  <c r="B1555" i="1" s="1"/>
  <c r="C1555" i="1"/>
  <c r="D1554" i="1"/>
  <c r="B1554" i="1" s="1"/>
  <c r="C1554" i="1"/>
  <c r="D1553" i="1"/>
  <c r="B1553" i="1" s="1"/>
  <c r="C1553" i="1"/>
  <c r="D1552" i="1"/>
  <c r="B1552" i="1" s="1"/>
  <c r="C1552" i="1"/>
  <c r="D1551" i="1"/>
  <c r="B1551" i="1" s="1"/>
  <c r="C1551" i="1"/>
  <c r="D1550" i="1"/>
  <c r="B1550" i="1" s="1"/>
  <c r="C1550" i="1"/>
  <c r="D1549" i="1"/>
  <c r="B1549" i="1" s="1"/>
  <c r="C1549" i="1"/>
  <c r="D1548" i="1"/>
  <c r="B1548" i="1" s="1"/>
  <c r="C1548" i="1"/>
  <c r="D1547" i="1"/>
  <c r="B1547" i="1" s="1"/>
  <c r="C1547" i="1"/>
  <c r="D1546" i="1"/>
  <c r="B1546" i="1" s="1"/>
  <c r="C1546" i="1"/>
  <c r="D1545" i="1"/>
  <c r="B1545" i="1" s="1"/>
  <c r="C1545" i="1"/>
  <c r="D1544" i="1"/>
  <c r="B1544" i="1" s="1"/>
  <c r="C1544" i="1"/>
  <c r="D1543" i="1"/>
  <c r="B1543" i="1" s="1"/>
  <c r="C1543" i="1"/>
  <c r="D1540" i="1"/>
  <c r="B1540" i="1" s="1"/>
  <c r="C1540" i="1"/>
  <c r="D1539" i="1"/>
  <c r="B1539" i="1" s="1"/>
  <c r="C1539" i="1"/>
  <c r="D1538" i="1"/>
  <c r="B1538" i="1" s="1"/>
  <c r="C1538" i="1"/>
  <c r="D1537" i="1"/>
  <c r="B1537" i="1" s="1"/>
  <c r="C1537" i="1"/>
  <c r="D1536" i="1"/>
  <c r="B1536" i="1" s="1"/>
  <c r="C1536" i="1"/>
  <c r="D1535" i="1"/>
  <c r="B1535" i="1" s="1"/>
  <c r="C1535" i="1"/>
  <c r="D1534" i="1"/>
  <c r="B1534" i="1" s="1"/>
  <c r="C1534" i="1"/>
  <c r="D1533" i="1"/>
  <c r="B1533" i="1" s="1"/>
  <c r="C1533" i="1"/>
  <c r="D1532" i="1"/>
  <c r="B1532" i="1" s="1"/>
  <c r="C1532" i="1"/>
  <c r="D1531" i="1"/>
  <c r="B1531" i="1" s="1"/>
  <c r="C1531" i="1"/>
  <c r="D1530" i="1"/>
  <c r="B1530" i="1" s="1"/>
  <c r="C1530" i="1"/>
  <c r="D1529" i="1"/>
  <c r="B1529" i="1" s="1"/>
  <c r="C1529" i="1"/>
  <c r="D1528" i="1"/>
  <c r="B1528" i="1" s="1"/>
  <c r="C1528" i="1"/>
  <c r="D1527" i="1"/>
  <c r="B1527" i="1" s="1"/>
  <c r="C1527" i="1"/>
  <c r="D1526" i="1"/>
  <c r="B1526" i="1" s="1"/>
  <c r="C1526" i="1"/>
  <c r="D1525" i="1"/>
  <c r="B1525" i="1" s="1"/>
  <c r="C1525" i="1"/>
  <c r="D1524" i="1"/>
  <c r="B1524" i="1" s="1"/>
  <c r="C1524" i="1"/>
  <c r="D1523" i="1"/>
  <c r="B1523" i="1" s="1"/>
  <c r="C1523" i="1"/>
  <c r="D1522" i="1"/>
  <c r="B1522" i="1" s="1"/>
  <c r="C1522" i="1"/>
  <c r="D1521" i="1"/>
  <c r="B1521" i="1" s="1"/>
  <c r="C1521" i="1"/>
  <c r="D1520" i="1"/>
  <c r="B1520" i="1" s="1"/>
  <c r="C1520" i="1"/>
  <c r="D1519" i="1"/>
  <c r="B1519" i="1" s="1"/>
  <c r="C1519" i="1"/>
  <c r="D1518" i="1"/>
  <c r="B1518" i="1" s="1"/>
  <c r="C1518" i="1"/>
  <c r="D1517" i="1"/>
  <c r="B1517" i="1" s="1"/>
  <c r="C1517" i="1"/>
  <c r="D1516" i="1"/>
  <c r="B1516" i="1" s="1"/>
  <c r="C1516" i="1"/>
  <c r="D1515" i="1"/>
  <c r="B1515" i="1" s="1"/>
  <c r="C1515" i="1"/>
  <c r="D1514" i="1"/>
  <c r="B1514" i="1" s="1"/>
  <c r="C1514" i="1"/>
  <c r="D1513" i="1"/>
  <c r="B1513" i="1" s="1"/>
  <c r="C1513" i="1"/>
  <c r="D1512" i="1"/>
  <c r="B1512" i="1" s="1"/>
  <c r="C1512" i="1"/>
  <c r="D1511" i="1"/>
  <c r="B1511" i="1" s="1"/>
  <c r="C1511" i="1"/>
  <c r="D1510" i="1"/>
  <c r="B1510" i="1" s="1"/>
  <c r="C1510" i="1"/>
  <c r="D1509" i="1"/>
  <c r="B1509" i="1" s="1"/>
  <c r="C1509" i="1"/>
  <c r="D1508" i="1"/>
  <c r="B1508" i="1" s="1"/>
  <c r="C1508" i="1"/>
  <c r="D1504" i="1"/>
  <c r="B1504" i="1" s="1"/>
  <c r="C1504" i="1"/>
  <c r="D1503" i="1"/>
  <c r="B1503" i="1" s="1"/>
  <c r="C1503" i="1"/>
  <c r="D1502" i="1"/>
  <c r="B1502" i="1" s="1"/>
  <c r="C1502" i="1"/>
  <c r="D1501" i="1"/>
  <c r="B1501" i="1" s="1"/>
  <c r="C1501" i="1"/>
  <c r="D1500" i="1"/>
  <c r="B1500" i="1" s="1"/>
  <c r="C1500" i="1"/>
  <c r="D1499" i="1"/>
  <c r="B1499" i="1" s="1"/>
  <c r="C1499" i="1"/>
  <c r="D1498" i="1"/>
  <c r="B1498" i="1" s="1"/>
  <c r="C1498" i="1"/>
  <c r="D1497" i="1"/>
  <c r="B1497" i="1" s="1"/>
  <c r="C1497" i="1"/>
  <c r="D1496" i="1"/>
  <c r="B1496" i="1" s="1"/>
  <c r="C1496" i="1"/>
  <c r="D1495" i="1"/>
  <c r="B1495" i="1" s="1"/>
  <c r="C1495" i="1"/>
  <c r="D1494" i="1"/>
  <c r="B1494" i="1" s="1"/>
  <c r="C1494" i="1"/>
  <c r="D1493" i="1"/>
  <c r="B1493" i="1" s="1"/>
  <c r="C1493" i="1"/>
  <c r="D1492" i="1"/>
  <c r="B1492" i="1" s="1"/>
  <c r="C1492" i="1"/>
  <c r="D1491" i="1"/>
  <c r="B1491" i="1" s="1"/>
  <c r="C1491" i="1"/>
  <c r="D1490" i="1"/>
  <c r="B1490" i="1" s="1"/>
  <c r="C1490" i="1"/>
  <c r="D1489" i="1"/>
  <c r="B1489" i="1" s="1"/>
  <c r="C1489" i="1"/>
  <c r="D1488" i="1"/>
  <c r="B1488" i="1" s="1"/>
  <c r="C1488" i="1"/>
  <c r="D1487" i="1"/>
  <c r="B1487" i="1" s="1"/>
  <c r="C1487" i="1"/>
  <c r="D1486" i="1"/>
  <c r="B1486" i="1" s="1"/>
  <c r="C1486" i="1"/>
  <c r="D1485" i="1"/>
  <c r="B1485" i="1" s="1"/>
  <c r="C1485" i="1"/>
  <c r="D1484" i="1"/>
  <c r="B1484" i="1" s="1"/>
  <c r="C1484" i="1"/>
  <c r="D1483" i="1"/>
  <c r="B1483" i="1" s="1"/>
  <c r="C1483" i="1"/>
  <c r="D1482" i="1"/>
  <c r="B1482" i="1" s="1"/>
  <c r="C1482" i="1"/>
  <c r="D1481" i="1"/>
  <c r="B1481" i="1" s="1"/>
  <c r="C1481" i="1"/>
  <c r="D1480" i="1"/>
  <c r="B1480" i="1" s="1"/>
  <c r="C1480" i="1"/>
  <c r="D1479" i="1"/>
  <c r="B1479" i="1" s="1"/>
  <c r="C1479" i="1"/>
  <c r="D1478" i="1"/>
  <c r="B1478" i="1" s="1"/>
  <c r="C1478" i="1"/>
  <c r="D1477" i="1"/>
  <c r="B1477" i="1" s="1"/>
  <c r="C1477" i="1"/>
  <c r="D1467" i="1"/>
  <c r="B1467" i="1" s="1"/>
  <c r="C1467" i="1"/>
  <c r="D1466" i="1"/>
  <c r="B1466" i="1" s="1"/>
  <c r="C1466" i="1"/>
  <c r="D1465" i="1"/>
  <c r="B1465" i="1" s="1"/>
  <c r="C1465" i="1"/>
  <c r="D1464" i="1"/>
  <c r="B1464" i="1" s="1"/>
  <c r="C1464" i="1"/>
  <c r="D1463" i="1"/>
  <c r="B1463" i="1" s="1"/>
  <c r="C1463" i="1"/>
  <c r="D1462" i="1"/>
  <c r="B1462" i="1" s="1"/>
  <c r="C1462" i="1"/>
  <c r="D1461" i="1"/>
  <c r="B1461" i="1" s="1"/>
  <c r="C1461" i="1"/>
  <c r="D1460" i="1"/>
  <c r="B1460" i="1" s="1"/>
  <c r="C1460" i="1"/>
  <c r="D1459" i="1"/>
  <c r="B1459" i="1" s="1"/>
  <c r="C1459" i="1"/>
  <c r="D1458" i="1"/>
  <c r="B1458" i="1" s="1"/>
  <c r="C1458" i="1"/>
  <c r="D1457" i="1"/>
  <c r="B1457" i="1" s="1"/>
  <c r="C1457" i="1"/>
  <c r="D1456" i="1"/>
  <c r="B1456" i="1" s="1"/>
  <c r="C1456" i="1"/>
  <c r="D1455" i="1"/>
  <c r="B1455" i="1" s="1"/>
  <c r="C1455" i="1"/>
  <c r="D1454" i="1"/>
  <c r="B1454" i="1" s="1"/>
  <c r="C1454" i="1"/>
  <c r="D1453" i="1"/>
  <c r="B1453" i="1" s="1"/>
  <c r="C1453" i="1"/>
  <c r="D1452" i="1"/>
  <c r="B1452" i="1" s="1"/>
  <c r="C1452" i="1"/>
  <c r="D1451" i="1"/>
  <c r="B1451" i="1" s="1"/>
  <c r="C1451" i="1"/>
  <c r="D1450" i="1"/>
  <c r="B1450" i="1" s="1"/>
  <c r="C1450" i="1"/>
  <c r="D1449" i="1"/>
  <c r="B1449" i="1" s="1"/>
  <c r="C1449" i="1"/>
  <c r="D1448" i="1"/>
  <c r="B1448" i="1" s="1"/>
  <c r="C1448" i="1"/>
  <c r="D1447" i="1"/>
  <c r="B1447" i="1" s="1"/>
  <c r="C1447" i="1"/>
  <c r="D1446" i="1"/>
  <c r="B1446" i="1" s="1"/>
  <c r="C1446" i="1"/>
  <c r="D1445" i="1"/>
  <c r="B1445" i="1" s="1"/>
  <c r="C1445" i="1"/>
  <c r="D1444" i="1"/>
  <c r="B1444" i="1" s="1"/>
  <c r="C1444" i="1"/>
  <c r="D1443" i="1"/>
  <c r="B1443" i="1" s="1"/>
  <c r="C1443" i="1"/>
  <c r="D1442" i="1"/>
  <c r="B1442" i="1" s="1"/>
  <c r="C1442" i="1"/>
  <c r="D1441" i="1"/>
  <c r="B1441" i="1" s="1"/>
  <c r="C1441" i="1"/>
  <c r="D1440" i="1"/>
  <c r="B1440" i="1" s="1"/>
  <c r="C1440" i="1"/>
  <c r="D1439" i="1"/>
  <c r="B1439" i="1" s="1"/>
  <c r="C1439" i="1"/>
  <c r="D1438" i="1"/>
  <c r="B1438" i="1" s="1"/>
  <c r="C1438" i="1"/>
  <c r="D1437" i="1"/>
  <c r="B1437" i="1" s="1"/>
  <c r="C1437" i="1"/>
  <c r="D1436" i="1"/>
  <c r="B1436" i="1" s="1"/>
  <c r="C1436" i="1"/>
  <c r="D1435" i="1"/>
  <c r="B1435" i="1" s="1"/>
  <c r="C1435" i="1"/>
  <c r="D1434" i="1"/>
  <c r="B1434" i="1" s="1"/>
  <c r="C1434" i="1"/>
  <c r="D1433" i="1"/>
  <c r="B1433" i="1" s="1"/>
  <c r="C1433" i="1"/>
  <c r="D1432" i="1"/>
  <c r="B1432" i="1" s="1"/>
  <c r="C1432" i="1"/>
  <c r="D1431" i="1"/>
  <c r="B1431" i="1" s="1"/>
  <c r="C1431" i="1"/>
  <c r="D1430" i="1"/>
  <c r="B1430" i="1" s="1"/>
  <c r="C1430" i="1"/>
  <c r="D1429" i="1"/>
  <c r="B1429" i="1" s="1"/>
  <c r="C1429" i="1"/>
  <c r="D1428" i="1"/>
  <c r="B1428" i="1" s="1"/>
  <c r="C1428" i="1"/>
  <c r="D1427" i="1"/>
  <c r="B1427" i="1" s="1"/>
  <c r="C1427" i="1"/>
  <c r="D1426" i="1"/>
  <c r="B1426" i="1" s="1"/>
  <c r="C1426" i="1"/>
  <c r="D1425" i="1"/>
  <c r="B1425" i="1" s="1"/>
  <c r="C1425" i="1"/>
  <c r="D1424" i="1"/>
  <c r="B1424" i="1" s="1"/>
  <c r="C1424" i="1"/>
  <c r="D1423" i="1"/>
  <c r="B1423" i="1" s="1"/>
  <c r="C1423" i="1"/>
  <c r="D1422" i="1"/>
  <c r="B1422" i="1" s="1"/>
  <c r="C1422" i="1"/>
  <c r="D1421" i="1"/>
  <c r="B1421" i="1" s="1"/>
  <c r="C1421" i="1"/>
  <c r="D1420" i="1"/>
  <c r="B1420" i="1" s="1"/>
  <c r="C1420" i="1"/>
  <c r="D1419" i="1"/>
  <c r="B1419" i="1" s="1"/>
  <c r="C1419" i="1"/>
  <c r="D1418" i="1"/>
  <c r="B1418" i="1" s="1"/>
  <c r="C1418" i="1"/>
  <c r="D1417" i="1"/>
  <c r="B1417" i="1" s="1"/>
  <c r="C1417" i="1"/>
  <c r="D1416" i="1"/>
  <c r="B1416" i="1" s="1"/>
  <c r="C1416" i="1"/>
  <c r="D1415" i="1"/>
  <c r="B1415" i="1" s="1"/>
  <c r="C1415" i="1"/>
  <c r="D1414" i="1"/>
  <c r="B1414" i="1" s="1"/>
  <c r="C1414" i="1"/>
  <c r="D1411" i="1"/>
  <c r="B1411" i="1" s="1"/>
  <c r="C1411" i="1"/>
  <c r="D1410" i="1"/>
  <c r="B1410" i="1" s="1"/>
  <c r="C1410" i="1"/>
  <c r="D1409" i="1"/>
  <c r="B1409" i="1" s="1"/>
  <c r="C1409" i="1"/>
  <c r="D1408" i="1"/>
  <c r="B1408" i="1" s="1"/>
  <c r="C1408" i="1"/>
  <c r="D1407" i="1"/>
  <c r="B1407" i="1" s="1"/>
  <c r="C1407" i="1"/>
  <c r="D1406" i="1"/>
  <c r="B1406" i="1" s="1"/>
  <c r="C1406" i="1"/>
  <c r="D1405" i="1"/>
  <c r="B1405" i="1" s="1"/>
  <c r="C1405" i="1"/>
  <c r="D1404" i="1"/>
  <c r="B1404" i="1" s="1"/>
  <c r="C1404" i="1"/>
  <c r="D1403" i="1"/>
  <c r="B1403" i="1" s="1"/>
  <c r="C1403" i="1"/>
  <c r="D1402" i="1"/>
  <c r="B1402" i="1" s="1"/>
  <c r="C1402" i="1"/>
  <c r="D1401" i="1"/>
  <c r="B1401" i="1" s="1"/>
  <c r="C1401" i="1"/>
  <c r="D1400" i="1"/>
  <c r="B1400" i="1" s="1"/>
  <c r="C1400" i="1"/>
  <c r="D1399" i="1"/>
  <c r="B1399" i="1" s="1"/>
  <c r="C1399" i="1"/>
  <c r="D1398" i="1"/>
  <c r="B1398" i="1" s="1"/>
  <c r="C1398" i="1"/>
  <c r="D1397" i="1"/>
  <c r="B1397" i="1" s="1"/>
  <c r="C1397" i="1"/>
  <c r="D1396" i="1"/>
  <c r="B1396" i="1" s="1"/>
  <c r="C1396" i="1"/>
  <c r="D1395" i="1"/>
  <c r="B1395" i="1" s="1"/>
  <c r="C1395" i="1"/>
  <c r="D1394" i="1"/>
  <c r="B1394" i="1" s="1"/>
  <c r="C1394" i="1"/>
  <c r="D1393" i="1"/>
  <c r="B1393" i="1" s="1"/>
  <c r="C1393" i="1"/>
  <c r="D1392" i="1"/>
  <c r="B1392" i="1" s="1"/>
  <c r="C1392" i="1"/>
  <c r="D1391" i="1"/>
  <c r="B1391" i="1" s="1"/>
  <c r="C1391" i="1"/>
  <c r="D1390" i="1"/>
  <c r="B1390" i="1" s="1"/>
  <c r="C1390" i="1"/>
  <c r="D1389" i="1"/>
  <c r="B1389" i="1" s="1"/>
  <c r="C1389" i="1"/>
  <c r="D1388" i="1"/>
  <c r="B1388" i="1" s="1"/>
  <c r="C1388" i="1"/>
  <c r="D1387" i="1"/>
  <c r="B1387" i="1" s="1"/>
  <c r="C1387" i="1"/>
  <c r="D1386" i="1"/>
  <c r="B1386" i="1" s="1"/>
  <c r="C1386" i="1"/>
  <c r="D1385" i="1"/>
  <c r="B1385" i="1" s="1"/>
  <c r="C1385" i="1"/>
  <c r="D1384" i="1"/>
  <c r="B1384" i="1" s="1"/>
  <c r="C1384" i="1"/>
  <c r="D1383" i="1"/>
  <c r="B1383" i="1" s="1"/>
  <c r="C1383" i="1"/>
  <c r="D1382" i="1"/>
  <c r="B1382" i="1" s="1"/>
  <c r="C1382" i="1"/>
  <c r="D1376" i="1"/>
  <c r="B1376" i="1" s="1"/>
  <c r="C1376" i="1"/>
  <c r="D1375" i="1"/>
  <c r="B1375" i="1" s="1"/>
  <c r="C1375" i="1"/>
  <c r="D1374" i="1"/>
  <c r="B1374" i="1" s="1"/>
  <c r="C1374" i="1"/>
  <c r="D1373" i="1"/>
  <c r="B1373" i="1" s="1"/>
  <c r="C1373" i="1"/>
  <c r="D1372" i="1"/>
  <c r="B1372" i="1" s="1"/>
  <c r="C1372" i="1"/>
  <c r="D1371" i="1"/>
  <c r="B1371" i="1" s="1"/>
  <c r="C1371" i="1"/>
  <c r="D1370" i="1"/>
  <c r="B1370" i="1" s="1"/>
  <c r="C1370" i="1"/>
  <c r="D1369" i="1"/>
  <c r="B1369" i="1" s="1"/>
  <c r="C1369" i="1"/>
  <c r="D1368" i="1"/>
  <c r="B1368" i="1" s="1"/>
  <c r="C1368" i="1"/>
  <c r="D1367" i="1"/>
  <c r="B1367" i="1" s="1"/>
  <c r="C1367" i="1"/>
  <c r="D1366" i="1"/>
  <c r="B1366" i="1" s="1"/>
  <c r="C1366" i="1"/>
  <c r="D1365" i="1"/>
  <c r="B1365" i="1" s="1"/>
  <c r="C1365" i="1"/>
  <c r="D1364" i="1"/>
  <c r="B1364" i="1" s="1"/>
  <c r="C1364" i="1"/>
  <c r="D1363" i="1"/>
  <c r="B1363" i="1" s="1"/>
  <c r="C1363" i="1"/>
  <c r="D1362" i="1"/>
  <c r="B1362" i="1" s="1"/>
  <c r="C1362" i="1"/>
  <c r="D1361" i="1"/>
  <c r="B1361" i="1" s="1"/>
  <c r="C1361" i="1"/>
  <c r="D1360" i="1"/>
  <c r="B1360" i="1" s="1"/>
  <c r="C1360" i="1"/>
  <c r="D1359" i="1"/>
  <c r="B1359" i="1" s="1"/>
  <c r="C1359" i="1"/>
  <c r="D1358" i="1"/>
  <c r="B1358" i="1" s="1"/>
  <c r="C1358" i="1"/>
  <c r="D1357" i="1"/>
  <c r="B1357" i="1" s="1"/>
  <c r="C1357" i="1"/>
  <c r="D1356" i="1"/>
  <c r="B1356" i="1" s="1"/>
  <c r="C1356" i="1"/>
  <c r="D1355" i="1"/>
  <c r="B1355" i="1" s="1"/>
  <c r="C1355" i="1"/>
  <c r="D1354" i="1"/>
  <c r="B1354" i="1" s="1"/>
  <c r="C1354" i="1"/>
  <c r="D1353" i="1"/>
  <c r="B1353" i="1" s="1"/>
  <c r="C1353" i="1"/>
  <c r="D1352" i="1"/>
  <c r="B1352" i="1" s="1"/>
  <c r="C1352" i="1"/>
  <c r="D1351" i="1"/>
  <c r="B1351" i="1" s="1"/>
  <c r="C1351" i="1"/>
  <c r="D1350" i="1"/>
  <c r="B1350" i="1" s="1"/>
  <c r="C1350" i="1"/>
  <c r="D1349" i="1"/>
  <c r="B1349" i="1" s="1"/>
  <c r="C1349" i="1"/>
  <c r="D1348" i="1"/>
  <c r="B1348" i="1" s="1"/>
  <c r="C1348" i="1"/>
  <c r="D1347" i="1"/>
  <c r="B1347" i="1" s="1"/>
  <c r="C1347" i="1"/>
  <c r="D1346" i="1"/>
  <c r="B1346" i="1" s="1"/>
  <c r="C1346" i="1"/>
  <c r="D1345" i="1"/>
  <c r="B1345" i="1" s="1"/>
  <c r="C1345" i="1"/>
  <c r="D1344" i="1"/>
  <c r="B1344" i="1" s="1"/>
  <c r="C1344" i="1"/>
  <c r="D1343" i="1"/>
  <c r="B1343" i="1" s="1"/>
  <c r="C1343" i="1"/>
  <c r="D1342" i="1"/>
  <c r="B1342" i="1" s="1"/>
  <c r="C1342" i="1"/>
  <c r="D1341" i="1"/>
  <c r="B1341" i="1" s="1"/>
  <c r="C1341" i="1"/>
  <c r="D1340" i="1"/>
  <c r="B1340" i="1" s="1"/>
  <c r="C1340" i="1"/>
  <c r="D1339" i="1"/>
  <c r="B1339" i="1" s="1"/>
  <c r="C1339" i="1"/>
  <c r="D1338" i="1"/>
  <c r="B1338" i="1" s="1"/>
  <c r="C1338" i="1"/>
  <c r="D1337" i="1"/>
  <c r="B1337" i="1" s="1"/>
  <c r="C1337" i="1"/>
  <c r="D1336" i="1"/>
  <c r="B1336" i="1" s="1"/>
  <c r="C1336" i="1"/>
  <c r="D1335" i="1"/>
  <c r="B1335" i="1" s="1"/>
  <c r="C1335" i="1"/>
  <c r="D1334" i="1"/>
  <c r="B1334" i="1" s="1"/>
  <c r="C1334" i="1"/>
  <c r="D1333" i="1"/>
  <c r="B1333" i="1" s="1"/>
  <c r="C1333" i="1"/>
  <c r="D1332" i="1"/>
  <c r="B1332" i="1" s="1"/>
  <c r="C1332" i="1"/>
  <c r="D1331" i="1"/>
  <c r="B1331" i="1" s="1"/>
  <c r="C1331" i="1"/>
  <c r="D1330" i="1"/>
  <c r="B1330" i="1" s="1"/>
  <c r="C1330" i="1"/>
  <c r="D1329" i="1"/>
  <c r="B1329" i="1" s="1"/>
  <c r="C1329" i="1"/>
  <c r="D1328" i="1"/>
  <c r="B1328" i="1" s="1"/>
  <c r="C1328" i="1"/>
  <c r="D1327" i="1"/>
  <c r="B1327" i="1" s="1"/>
  <c r="C1327" i="1"/>
  <c r="D1325" i="1"/>
  <c r="B1325" i="1" s="1"/>
  <c r="C1325" i="1"/>
  <c r="D1324" i="1"/>
  <c r="B1324" i="1" s="1"/>
  <c r="C1324" i="1"/>
  <c r="D1323" i="1"/>
  <c r="B1323" i="1" s="1"/>
  <c r="C1323" i="1"/>
  <c r="D1322" i="1"/>
  <c r="B1322" i="1" s="1"/>
  <c r="C1322" i="1"/>
  <c r="D1321" i="1"/>
  <c r="B1321" i="1" s="1"/>
  <c r="C1321" i="1"/>
  <c r="D1320" i="1"/>
  <c r="B1320" i="1" s="1"/>
  <c r="C1320" i="1"/>
  <c r="D1319" i="1"/>
  <c r="B1319" i="1" s="1"/>
  <c r="C1319" i="1"/>
  <c r="D1316" i="1"/>
  <c r="B1316" i="1" s="1"/>
  <c r="C1316" i="1"/>
  <c r="D1315" i="1"/>
  <c r="B1315" i="1" s="1"/>
  <c r="C1315" i="1"/>
  <c r="D1314" i="1"/>
  <c r="B1314" i="1" s="1"/>
  <c r="C1314" i="1"/>
  <c r="D1313" i="1"/>
  <c r="B1313" i="1" s="1"/>
  <c r="C1313" i="1"/>
  <c r="D1312" i="1"/>
  <c r="B1312" i="1" s="1"/>
  <c r="C1312" i="1"/>
  <c r="D1311" i="1"/>
  <c r="B1311" i="1" s="1"/>
  <c r="C1311" i="1"/>
  <c r="D1310" i="1"/>
  <c r="B1310" i="1" s="1"/>
  <c r="C1310" i="1"/>
  <c r="D1309" i="1"/>
  <c r="B1309" i="1" s="1"/>
  <c r="C1309" i="1"/>
  <c r="D1308" i="1"/>
  <c r="B1308" i="1" s="1"/>
  <c r="C1308" i="1"/>
  <c r="D1307" i="1"/>
  <c r="B1307" i="1" s="1"/>
  <c r="C1307" i="1"/>
  <c r="D1306" i="1"/>
  <c r="B1306" i="1" s="1"/>
  <c r="C1306" i="1"/>
  <c r="D1305" i="1"/>
  <c r="B1305" i="1" s="1"/>
  <c r="C1305" i="1"/>
  <c r="D1304" i="1"/>
  <c r="B1304" i="1" s="1"/>
  <c r="C1304" i="1"/>
  <c r="D1303" i="1"/>
  <c r="B1303" i="1" s="1"/>
  <c r="C1303" i="1"/>
  <c r="D1302" i="1"/>
  <c r="B1302" i="1" s="1"/>
  <c r="C1302" i="1"/>
  <c r="D1301" i="1"/>
  <c r="B1301" i="1" s="1"/>
  <c r="C1301" i="1"/>
  <c r="D1300" i="1"/>
  <c r="B1300" i="1" s="1"/>
  <c r="C1300" i="1"/>
  <c r="D1299" i="1"/>
  <c r="B1299" i="1" s="1"/>
  <c r="C1299" i="1"/>
  <c r="D1298" i="1"/>
  <c r="B1298" i="1" s="1"/>
  <c r="C1298" i="1"/>
  <c r="D1297" i="1"/>
  <c r="B1297" i="1" s="1"/>
  <c r="C1297" i="1"/>
  <c r="D1296" i="1"/>
  <c r="B1296" i="1" s="1"/>
  <c r="C1296" i="1"/>
  <c r="D1295" i="1"/>
  <c r="B1295" i="1" s="1"/>
  <c r="C1295" i="1"/>
  <c r="D1294" i="1"/>
  <c r="B1294" i="1" s="1"/>
  <c r="C1294" i="1"/>
  <c r="D1293" i="1"/>
  <c r="B1293" i="1" s="1"/>
  <c r="C1293" i="1"/>
  <c r="D1292" i="1"/>
  <c r="B1292" i="1" s="1"/>
  <c r="C1292" i="1"/>
  <c r="D1291" i="1"/>
  <c r="B1291" i="1" s="1"/>
  <c r="C1291" i="1"/>
  <c r="D1290" i="1"/>
  <c r="B1290" i="1" s="1"/>
  <c r="C1290" i="1"/>
  <c r="D1289" i="1"/>
  <c r="B1289" i="1" s="1"/>
  <c r="C1289" i="1"/>
  <c r="D1285" i="1"/>
  <c r="B1285" i="1" s="1"/>
  <c r="C1285" i="1"/>
  <c r="D1284" i="1"/>
  <c r="B1284" i="1" s="1"/>
  <c r="C1284" i="1"/>
  <c r="D1283" i="1"/>
  <c r="B1283" i="1" s="1"/>
  <c r="C1283" i="1"/>
  <c r="D1282" i="1"/>
  <c r="B1282" i="1" s="1"/>
  <c r="C1282" i="1"/>
  <c r="D1281" i="1"/>
  <c r="B1281" i="1" s="1"/>
  <c r="C1281" i="1"/>
  <c r="D1280" i="1"/>
  <c r="B1280" i="1" s="1"/>
  <c r="C1280" i="1"/>
  <c r="D1279" i="1"/>
  <c r="B1279" i="1" s="1"/>
  <c r="C1279" i="1"/>
  <c r="D1278" i="1"/>
  <c r="B1278" i="1" s="1"/>
  <c r="C1278" i="1"/>
  <c r="D1274" i="1"/>
  <c r="B1274" i="1" s="1"/>
  <c r="C1274" i="1"/>
  <c r="D1273" i="1"/>
  <c r="B1273" i="1" s="1"/>
  <c r="C1273" i="1"/>
  <c r="D1272" i="1"/>
  <c r="B1272" i="1" s="1"/>
  <c r="C1272" i="1"/>
  <c r="D1271" i="1"/>
  <c r="B1271" i="1" s="1"/>
  <c r="C1271" i="1"/>
  <c r="O1270" i="1"/>
  <c r="D1270" i="1"/>
  <c r="B1270" i="1" s="1"/>
  <c r="C1270" i="1"/>
  <c r="O1269" i="1"/>
  <c r="D1269" i="1"/>
  <c r="B1269" i="1" s="1"/>
  <c r="C1269" i="1"/>
  <c r="O1268" i="1"/>
  <c r="D1268" i="1"/>
  <c r="B1268" i="1" s="1"/>
  <c r="C1268" i="1"/>
  <c r="D1267" i="1"/>
  <c r="B1267" i="1" s="1"/>
  <c r="C1267" i="1"/>
  <c r="D1266" i="1"/>
  <c r="B1266" i="1" s="1"/>
  <c r="C1266" i="1"/>
  <c r="D1265" i="1"/>
  <c r="B1265" i="1" s="1"/>
  <c r="C1265" i="1"/>
  <c r="O1264" i="1"/>
  <c r="D1264" i="1"/>
  <c r="B1264" i="1" s="1"/>
  <c r="C1264" i="1"/>
  <c r="D1263" i="1"/>
  <c r="B1263" i="1" s="1"/>
  <c r="C1263" i="1"/>
  <c r="D1262" i="1"/>
  <c r="B1262" i="1" s="1"/>
  <c r="C1262" i="1"/>
  <c r="D1261" i="1"/>
  <c r="B1261" i="1" s="1"/>
  <c r="C1261" i="1"/>
  <c r="D1260" i="1"/>
  <c r="B1260" i="1" s="1"/>
  <c r="C1260" i="1"/>
  <c r="D1259" i="1"/>
  <c r="B1259" i="1" s="1"/>
  <c r="C1259" i="1"/>
  <c r="D1258" i="1"/>
  <c r="B1258" i="1" s="1"/>
  <c r="C1258" i="1"/>
  <c r="D1257" i="1"/>
  <c r="B1257" i="1" s="1"/>
  <c r="C1257" i="1"/>
  <c r="D1256" i="1"/>
  <c r="B1256" i="1" s="1"/>
  <c r="C1256" i="1"/>
  <c r="D1255" i="1"/>
  <c r="B1255" i="1" s="1"/>
  <c r="C1255" i="1"/>
  <c r="D1254" i="1"/>
  <c r="B1254" i="1" s="1"/>
  <c r="C1254" i="1"/>
  <c r="D1253" i="1"/>
  <c r="B1253" i="1" s="1"/>
  <c r="C1253" i="1"/>
  <c r="D1252" i="1"/>
  <c r="B1252" i="1" s="1"/>
  <c r="C1252" i="1"/>
  <c r="D1251" i="1"/>
  <c r="B1251" i="1" s="1"/>
  <c r="C1251" i="1"/>
  <c r="D1250" i="1"/>
  <c r="B1250" i="1" s="1"/>
  <c r="C1250" i="1"/>
  <c r="D1249" i="1"/>
  <c r="B1249" i="1" s="1"/>
  <c r="C1249" i="1"/>
  <c r="D1248" i="1"/>
  <c r="B1248" i="1" s="1"/>
  <c r="C1248" i="1"/>
  <c r="D1247" i="1"/>
  <c r="B1247" i="1" s="1"/>
  <c r="C1247" i="1"/>
  <c r="D1246" i="1"/>
  <c r="B1246" i="1" s="1"/>
  <c r="C1246" i="1"/>
  <c r="D1245" i="1"/>
  <c r="B1245" i="1" s="1"/>
  <c r="C1245" i="1"/>
  <c r="D1244" i="1"/>
  <c r="B1244" i="1" s="1"/>
  <c r="C1244" i="1"/>
  <c r="D1243" i="1"/>
  <c r="B1243" i="1" s="1"/>
  <c r="C1243" i="1"/>
  <c r="D1242" i="1"/>
  <c r="B1242" i="1" s="1"/>
  <c r="C1242" i="1"/>
  <c r="D1241" i="1"/>
  <c r="B1241" i="1" s="1"/>
  <c r="C1241" i="1"/>
  <c r="D1240" i="1"/>
  <c r="B1240" i="1" s="1"/>
  <c r="C1240" i="1"/>
  <c r="D1239" i="1"/>
  <c r="B1239" i="1" s="1"/>
  <c r="C1239" i="1"/>
  <c r="D1238" i="1"/>
  <c r="B1238" i="1" s="1"/>
  <c r="C1238" i="1"/>
  <c r="D1237" i="1"/>
  <c r="B1237" i="1" s="1"/>
  <c r="C1237" i="1"/>
  <c r="D1236" i="1"/>
  <c r="B1236" i="1" s="1"/>
  <c r="C1236" i="1"/>
  <c r="D1235" i="1"/>
  <c r="B1235" i="1" s="1"/>
  <c r="C1235" i="1"/>
  <c r="D1234" i="1"/>
  <c r="B1234" i="1" s="1"/>
  <c r="C1234" i="1"/>
  <c r="D1233" i="1"/>
  <c r="B1233" i="1" s="1"/>
  <c r="C1233" i="1"/>
  <c r="D1232" i="1"/>
  <c r="B1232" i="1" s="1"/>
  <c r="C1232" i="1"/>
  <c r="D1231" i="1"/>
  <c r="B1231" i="1" s="1"/>
  <c r="C1231" i="1"/>
  <c r="D1230" i="1"/>
  <c r="B1230" i="1" s="1"/>
  <c r="C1230" i="1"/>
  <c r="D1229" i="1"/>
  <c r="B1229" i="1" s="1"/>
  <c r="C1229" i="1"/>
  <c r="D1228" i="1"/>
  <c r="B1228" i="1" s="1"/>
  <c r="C1228" i="1"/>
  <c r="D1227" i="1"/>
  <c r="B1227" i="1" s="1"/>
  <c r="C1227" i="1"/>
  <c r="D1226" i="1"/>
  <c r="B1226" i="1" s="1"/>
  <c r="C1226" i="1"/>
  <c r="D1225" i="1"/>
  <c r="B1225" i="1" s="1"/>
  <c r="C1225" i="1"/>
  <c r="D1224" i="1"/>
  <c r="B1224" i="1" s="1"/>
  <c r="C1224" i="1"/>
  <c r="D1223" i="1"/>
  <c r="B1223" i="1" s="1"/>
  <c r="C1223" i="1"/>
  <c r="D1222" i="1"/>
  <c r="B1222" i="1" s="1"/>
  <c r="C1222" i="1"/>
  <c r="D1221" i="1"/>
  <c r="B1221" i="1" s="1"/>
  <c r="C1221" i="1"/>
  <c r="D1220" i="1"/>
  <c r="B1220" i="1" s="1"/>
  <c r="C1220" i="1"/>
  <c r="D1219" i="1"/>
  <c r="B1219" i="1" s="1"/>
  <c r="C1219" i="1"/>
  <c r="D1218" i="1"/>
  <c r="B1218" i="1" s="1"/>
  <c r="C1218" i="1"/>
  <c r="D1217" i="1"/>
  <c r="B1217" i="1" s="1"/>
  <c r="C1217" i="1"/>
  <c r="D1216" i="1"/>
  <c r="B1216" i="1" s="1"/>
  <c r="C1216" i="1"/>
  <c r="D1215" i="1"/>
  <c r="B1215" i="1" s="1"/>
  <c r="C1215" i="1"/>
  <c r="D1214" i="1"/>
  <c r="B1214" i="1" s="1"/>
  <c r="C1214" i="1"/>
  <c r="D1213" i="1"/>
  <c r="B1213" i="1" s="1"/>
  <c r="C1213" i="1"/>
  <c r="D1212" i="1"/>
  <c r="B1212" i="1" s="1"/>
  <c r="C1212" i="1"/>
  <c r="D1211" i="1"/>
  <c r="B1211" i="1" s="1"/>
  <c r="C1211" i="1"/>
  <c r="D1210" i="1"/>
  <c r="B1210" i="1" s="1"/>
  <c r="C1210" i="1"/>
  <c r="D1209" i="1"/>
  <c r="B1209" i="1" s="1"/>
  <c r="C1209" i="1"/>
  <c r="D1208" i="1"/>
  <c r="B1208" i="1" s="1"/>
  <c r="C1208" i="1"/>
  <c r="D1207" i="1"/>
  <c r="B1207" i="1" s="1"/>
  <c r="C1207" i="1"/>
  <c r="D1206" i="1"/>
  <c r="B1206" i="1" s="1"/>
  <c r="C1206" i="1"/>
  <c r="D1205" i="1"/>
  <c r="B1205" i="1" s="1"/>
  <c r="C1205" i="1"/>
  <c r="D1204" i="1"/>
  <c r="B1204" i="1" s="1"/>
  <c r="C1204" i="1"/>
  <c r="D1203" i="1"/>
  <c r="B1203" i="1" s="1"/>
  <c r="C1203" i="1"/>
  <c r="D1202" i="1"/>
  <c r="B1202" i="1" s="1"/>
  <c r="C1202" i="1"/>
  <c r="D1201" i="1"/>
  <c r="B1201" i="1" s="1"/>
  <c r="C1201" i="1"/>
  <c r="D1200" i="1"/>
  <c r="B1200" i="1" s="1"/>
  <c r="A1200" i="1" s="1"/>
  <c r="C1200" i="1"/>
  <c r="D1196" i="1"/>
  <c r="B1196" i="1" s="1"/>
  <c r="C1196" i="1"/>
  <c r="D1195" i="1"/>
  <c r="B1195" i="1" s="1"/>
  <c r="C1195" i="1"/>
  <c r="D1194" i="1"/>
  <c r="B1194" i="1" s="1"/>
  <c r="C1194" i="1"/>
  <c r="D1193" i="1"/>
  <c r="B1193" i="1" s="1"/>
  <c r="C1193" i="1"/>
  <c r="D1192" i="1"/>
  <c r="B1192" i="1" s="1"/>
  <c r="C1192" i="1"/>
  <c r="D1191" i="1"/>
  <c r="B1191" i="1" s="1"/>
  <c r="C1191" i="1"/>
  <c r="D1190" i="1"/>
  <c r="B1190" i="1" s="1"/>
  <c r="C1190" i="1"/>
  <c r="D1189" i="1"/>
  <c r="B1189" i="1" s="1"/>
  <c r="C1189" i="1"/>
  <c r="D1188" i="1"/>
  <c r="B1188" i="1" s="1"/>
  <c r="C1188" i="1"/>
  <c r="D1187" i="1"/>
  <c r="B1187" i="1" s="1"/>
  <c r="C1187" i="1"/>
  <c r="D1186" i="1"/>
  <c r="B1186" i="1" s="1"/>
  <c r="C1186" i="1"/>
  <c r="D1185" i="1"/>
  <c r="B1185" i="1" s="1"/>
  <c r="C1185" i="1"/>
  <c r="D1184" i="1"/>
  <c r="B1184" i="1" s="1"/>
  <c r="C1184" i="1"/>
  <c r="D1183" i="1"/>
  <c r="B1183" i="1" s="1"/>
  <c r="C1183" i="1"/>
  <c r="D1182" i="1"/>
  <c r="B1182" i="1" s="1"/>
  <c r="C1182" i="1"/>
  <c r="D1181" i="1"/>
  <c r="B1181" i="1" s="1"/>
  <c r="C1181" i="1"/>
  <c r="D1180" i="1"/>
  <c r="B1180" i="1" s="1"/>
  <c r="C1180" i="1"/>
  <c r="D1179" i="1"/>
  <c r="B1179" i="1" s="1"/>
  <c r="C1179" i="1"/>
  <c r="D1178" i="1"/>
  <c r="B1178" i="1" s="1"/>
  <c r="C1178" i="1"/>
  <c r="D1177" i="1"/>
  <c r="B1177" i="1" s="1"/>
  <c r="C1177" i="1"/>
  <c r="D1176" i="1"/>
  <c r="B1176" i="1" s="1"/>
  <c r="C1176" i="1"/>
  <c r="D1175" i="1"/>
  <c r="B1175" i="1" s="1"/>
  <c r="C1175" i="1"/>
  <c r="D1174" i="1"/>
  <c r="B1174" i="1" s="1"/>
  <c r="C1174" i="1"/>
  <c r="D1173" i="1"/>
  <c r="B1173" i="1" s="1"/>
  <c r="C1173" i="1"/>
  <c r="D1172" i="1"/>
  <c r="B1172" i="1" s="1"/>
  <c r="C1172" i="1"/>
  <c r="D1171" i="1"/>
  <c r="B1171" i="1" s="1"/>
  <c r="C1171" i="1"/>
  <c r="D1170" i="1"/>
  <c r="B1170" i="1" s="1"/>
  <c r="C1170" i="1"/>
  <c r="D1169" i="1"/>
  <c r="B1169" i="1" s="1"/>
  <c r="C1169" i="1"/>
  <c r="D1168" i="1"/>
  <c r="B1168" i="1" s="1"/>
  <c r="C1168" i="1"/>
  <c r="D1167" i="1"/>
  <c r="B1167" i="1" s="1"/>
  <c r="C1167" i="1"/>
  <c r="D1166" i="1"/>
  <c r="B1166" i="1" s="1"/>
  <c r="C1166" i="1"/>
  <c r="D1165" i="1"/>
  <c r="B1165" i="1" s="1"/>
  <c r="C1165" i="1"/>
  <c r="D1164" i="1"/>
  <c r="B1164" i="1" s="1"/>
  <c r="C1164" i="1"/>
  <c r="D1163" i="1"/>
  <c r="B1163" i="1" s="1"/>
  <c r="C1163" i="1"/>
  <c r="D1162" i="1"/>
  <c r="B1162" i="1" s="1"/>
  <c r="C1162" i="1"/>
  <c r="D1161" i="1"/>
  <c r="B1161" i="1" s="1"/>
  <c r="C1161" i="1"/>
  <c r="D1160" i="1"/>
  <c r="B1160" i="1" s="1"/>
  <c r="C1160" i="1"/>
  <c r="D1159" i="1"/>
  <c r="B1159" i="1" s="1"/>
  <c r="C1159" i="1"/>
  <c r="D1158" i="1"/>
  <c r="B1158" i="1" s="1"/>
  <c r="C1158" i="1"/>
  <c r="D1157" i="1"/>
  <c r="B1157" i="1" s="1"/>
  <c r="C1157" i="1"/>
  <c r="D1156" i="1"/>
  <c r="B1156" i="1" s="1"/>
  <c r="C1156" i="1"/>
  <c r="D1155" i="1"/>
  <c r="B1155" i="1" s="1"/>
  <c r="C1155" i="1"/>
  <c r="D1154" i="1"/>
  <c r="B1154" i="1" s="1"/>
  <c r="C1154" i="1"/>
  <c r="D1153" i="1"/>
  <c r="B1153" i="1" s="1"/>
  <c r="C1153" i="1"/>
  <c r="D1152" i="1"/>
  <c r="B1152" i="1" s="1"/>
  <c r="C1152" i="1"/>
  <c r="D1151" i="1"/>
  <c r="B1151" i="1" s="1"/>
  <c r="C1151" i="1"/>
  <c r="D1150" i="1"/>
  <c r="B1150" i="1" s="1"/>
  <c r="C1150" i="1"/>
  <c r="D1149" i="1"/>
  <c r="B1149" i="1" s="1"/>
  <c r="C1149" i="1"/>
  <c r="D1148" i="1"/>
  <c r="B1148" i="1" s="1"/>
  <c r="A1148" i="1" s="1"/>
  <c r="C1148" i="1"/>
  <c r="D1144" i="1"/>
  <c r="B1144" i="1" s="1"/>
  <c r="C1144" i="1"/>
  <c r="D1143" i="1"/>
  <c r="B1143" i="1" s="1"/>
  <c r="C1143" i="1"/>
  <c r="D1142" i="1"/>
  <c r="B1142" i="1" s="1"/>
  <c r="C1142" i="1"/>
  <c r="D1141" i="1"/>
  <c r="B1141" i="1" s="1"/>
  <c r="C1141" i="1"/>
  <c r="D1140" i="1"/>
  <c r="B1140" i="1" s="1"/>
  <c r="C1140" i="1"/>
  <c r="D1139" i="1"/>
  <c r="B1139" i="1" s="1"/>
  <c r="C1139" i="1"/>
  <c r="D1138" i="1"/>
  <c r="B1138" i="1" s="1"/>
  <c r="C1138" i="1"/>
  <c r="D1137" i="1"/>
  <c r="B1137" i="1" s="1"/>
  <c r="C1137" i="1"/>
  <c r="D1136" i="1"/>
  <c r="B1136" i="1" s="1"/>
  <c r="C1136" i="1"/>
  <c r="D1135" i="1"/>
  <c r="B1135" i="1" s="1"/>
  <c r="C1135" i="1"/>
  <c r="D1134" i="1"/>
  <c r="B1134" i="1" s="1"/>
  <c r="C1134" i="1"/>
  <c r="D1133" i="1"/>
  <c r="B1133" i="1" s="1"/>
  <c r="C1133" i="1"/>
  <c r="D1132" i="1"/>
  <c r="B1132" i="1" s="1"/>
  <c r="C1132" i="1"/>
  <c r="D1131" i="1"/>
  <c r="B1131" i="1" s="1"/>
  <c r="C1131" i="1"/>
  <c r="D1130" i="1"/>
  <c r="B1130" i="1" s="1"/>
  <c r="C1130" i="1"/>
  <c r="D1129" i="1"/>
  <c r="B1129" i="1" s="1"/>
  <c r="C1129" i="1"/>
  <c r="D1128" i="1"/>
  <c r="B1128" i="1" s="1"/>
  <c r="C1128" i="1"/>
  <c r="D1127" i="1"/>
  <c r="B1127" i="1" s="1"/>
  <c r="C1127" i="1"/>
  <c r="D1126" i="1"/>
  <c r="B1126" i="1" s="1"/>
  <c r="C1126" i="1"/>
  <c r="D1125" i="1"/>
  <c r="B1125" i="1" s="1"/>
  <c r="C1125" i="1"/>
  <c r="D1124" i="1"/>
  <c r="B1124" i="1" s="1"/>
  <c r="C1124" i="1"/>
  <c r="D1123" i="1"/>
  <c r="B1123" i="1" s="1"/>
  <c r="C1123" i="1"/>
  <c r="D1122" i="1"/>
  <c r="B1122" i="1" s="1"/>
  <c r="C1122" i="1"/>
  <c r="D1121" i="1"/>
  <c r="B1121" i="1" s="1"/>
  <c r="C1121" i="1"/>
  <c r="D1120" i="1"/>
  <c r="B1120" i="1" s="1"/>
  <c r="C1120" i="1"/>
  <c r="D1119" i="1"/>
  <c r="B1119" i="1" s="1"/>
  <c r="C1119" i="1"/>
  <c r="D1118" i="1"/>
  <c r="B1118" i="1" s="1"/>
  <c r="C1118" i="1"/>
  <c r="D1117" i="1"/>
  <c r="B1117" i="1" s="1"/>
  <c r="C1117" i="1"/>
  <c r="D1116" i="1"/>
  <c r="B1116" i="1" s="1"/>
  <c r="C1116" i="1"/>
  <c r="D1115" i="1"/>
  <c r="B1115" i="1" s="1"/>
  <c r="C1115" i="1"/>
  <c r="D1114" i="1"/>
  <c r="B1114" i="1" s="1"/>
  <c r="C1114" i="1"/>
  <c r="D1113" i="1"/>
  <c r="B1113" i="1" s="1"/>
  <c r="C1113" i="1"/>
  <c r="D1112" i="1"/>
  <c r="B1112" i="1" s="1"/>
  <c r="C1112" i="1"/>
  <c r="D1111" i="1"/>
  <c r="B1111" i="1" s="1"/>
  <c r="C1111" i="1"/>
  <c r="D1110" i="1"/>
  <c r="B1110" i="1" s="1"/>
  <c r="C1110" i="1"/>
  <c r="D1108" i="1"/>
  <c r="B1108" i="1" s="1"/>
  <c r="C1108" i="1"/>
  <c r="D1107" i="1"/>
  <c r="B1107" i="1" s="1"/>
  <c r="C1107" i="1"/>
  <c r="D1106" i="1"/>
  <c r="B1106" i="1" s="1"/>
  <c r="C1106" i="1"/>
  <c r="D1105" i="1"/>
  <c r="B1105" i="1" s="1"/>
  <c r="C1105" i="1"/>
  <c r="D1104" i="1"/>
  <c r="B1104" i="1" s="1"/>
  <c r="C1104" i="1"/>
  <c r="D1103" i="1"/>
  <c r="B1103" i="1" s="1"/>
  <c r="C1103" i="1"/>
  <c r="D1102" i="1"/>
  <c r="B1102" i="1" s="1"/>
  <c r="C1102" i="1"/>
  <c r="D1101" i="1"/>
  <c r="B1101" i="1" s="1"/>
  <c r="C1101" i="1"/>
  <c r="D1100" i="1"/>
  <c r="B1100" i="1" s="1"/>
  <c r="C1100" i="1"/>
  <c r="D1099" i="1"/>
  <c r="B1099" i="1" s="1"/>
  <c r="C1099" i="1"/>
  <c r="D1098" i="1"/>
  <c r="B1098" i="1" s="1"/>
  <c r="C1098" i="1"/>
  <c r="D1097" i="1"/>
  <c r="B1097" i="1" s="1"/>
  <c r="C1097" i="1"/>
  <c r="D1096" i="1"/>
  <c r="B1096" i="1" s="1"/>
  <c r="C1096" i="1"/>
  <c r="D1095" i="1"/>
  <c r="B1095" i="1" s="1"/>
  <c r="C1095" i="1"/>
  <c r="D1094" i="1"/>
  <c r="B1094" i="1" s="1"/>
  <c r="C1094" i="1"/>
  <c r="D1093" i="1"/>
  <c r="B1093" i="1" s="1"/>
  <c r="C1093" i="1"/>
  <c r="D1092" i="1"/>
  <c r="B1092" i="1" s="1"/>
  <c r="C1092" i="1"/>
  <c r="D1091" i="1"/>
  <c r="B1091" i="1" s="1"/>
  <c r="C1091" i="1"/>
  <c r="D1090" i="1"/>
  <c r="B1090" i="1" s="1"/>
  <c r="C1090" i="1"/>
  <c r="D1089" i="1"/>
  <c r="B1089" i="1" s="1"/>
  <c r="C1089" i="1"/>
  <c r="D1088" i="1"/>
  <c r="B1088" i="1" s="1"/>
  <c r="C1088" i="1"/>
  <c r="D1087" i="1"/>
  <c r="B1087" i="1" s="1"/>
  <c r="C1087" i="1"/>
  <c r="D1086" i="1"/>
  <c r="B1086" i="1" s="1"/>
  <c r="C1086" i="1"/>
  <c r="D1085" i="1"/>
  <c r="B1085" i="1" s="1"/>
  <c r="C1085" i="1"/>
  <c r="D1084" i="1"/>
  <c r="B1084" i="1" s="1"/>
  <c r="C1084" i="1"/>
  <c r="D1083" i="1"/>
  <c r="B1083" i="1" s="1"/>
  <c r="C1083" i="1"/>
  <c r="D1082" i="1"/>
  <c r="B1082" i="1" s="1"/>
  <c r="C1082" i="1"/>
  <c r="D1080" i="1"/>
  <c r="B1080" i="1" s="1"/>
  <c r="C1080" i="1"/>
  <c r="D1079" i="1"/>
  <c r="B1079" i="1" s="1"/>
  <c r="C1079" i="1"/>
  <c r="D1078" i="1"/>
  <c r="B1078" i="1" s="1"/>
  <c r="C1078" i="1"/>
  <c r="D1077" i="1"/>
  <c r="B1077" i="1" s="1"/>
  <c r="C1077" i="1"/>
  <c r="D1076" i="1"/>
  <c r="B1076" i="1" s="1"/>
  <c r="C1076" i="1"/>
  <c r="D1075" i="1"/>
  <c r="B1075" i="1" s="1"/>
  <c r="C1075" i="1"/>
  <c r="D1074" i="1"/>
  <c r="B1074" i="1" s="1"/>
  <c r="C1074" i="1"/>
  <c r="D1073" i="1"/>
  <c r="B1073" i="1" s="1"/>
  <c r="C1073" i="1"/>
  <c r="D1072" i="1"/>
  <c r="B1072" i="1" s="1"/>
  <c r="C1072" i="1"/>
  <c r="D1071" i="1"/>
  <c r="B1071" i="1" s="1"/>
  <c r="C1071" i="1"/>
  <c r="D1070" i="1"/>
  <c r="B1070" i="1" s="1"/>
  <c r="C1070" i="1"/>
  <c r="D1069" i="1"/>
  <c r="B1069" i="1" s="1"/>
  <c r="C1069" i="1"/>
  <c r="D1068" i="1"/>
  <c r="B1068" i="1" s="1"/>
  <c r="C1068" i="1"/>
  <c r="D1067" i="1"/>
  <c r="B1067" i="1" s="1"/>
  <c r="C1067" i="1"/>
  <c r="D1066" i="1"/>
  <c r="B1066" i="1" s="1"/>
  <c r="C1066" i="1"/>
  <c r="D1065" i="1"/>
  <c r="B1065" i="1" s="1"/>
  <c r="C1065" i="1"/>
  <c r="D1064" i="1"/>
  <c r="B1064" i="1" s="1"/>
  <c r="C1064" i="1"/>
  <c r="D1063" i="1"/>
  <c r="B1063" i="1" s="1"/>
  <c r="C1063" i="1"/>
  <c r="D1062" i="1"/>
  <c r="B1062" i="1" s="1"/>
  <c r="C1062" i="1"/>
  <c r="D1061" i="1"/>
  <c r="B1061" i="1" s="1"/>
  <c r="C1061" i="1"/>
  <c r="D1060" i="1"/>
  <c r="B1060" i="1" s="1"/>
  <c r="C1060" i="1"/>
  <c r="D1059" i="1"/>
  <c r="B1059" i="1" s="1"/>
  <c r="C1059" i="1"/>
  <c r="D1058" i="1"/>
  <c r="B1058" i="1" s="1"/>
  <c r="C1058" i="1"/>
  <c r="D1057" i="1"/>
  <c r="B1057" i="1" s="1"/>
  <c r="C1057" i="1"/>
  <c r="D1056" i="1"/>
  <c r="B1056" i="1" s="1"/>
  <c r="C1056" i="1"/>
  <c r="D1055" i="1"/>
  <c r="B1055" i="1" s="1"/>
  <c r="C1055" i="1"/>
  <c r="D1054" i="1"/>
  <c r="B1054" i="1" s="1"/>
  <c r="C1054" i="1"/>
  <c r="D1053" i="1"/>
  <c r="B1053" i="1" s="1"/>
  <c r="C1053" i="1"/>
  <c r="D1052" i="1"/>
  <c r="B1052" i="1" s="1"/>
  <c r="C1052" i="1"/>
  <c r="D1051" i="1"/>
  <c r="B1051" i="1" s="1"/>
  <c r="C1051" i="1"/>
  <c r="D1050" i="1"/>
  <c r="B1050" i="1" s="1"/>
  <c r="C1050" i="1"/>
  <c r="D1049" i="1"/>
  <c r="B1049" i="1" s="1"/>
  <c r="C1049" i="1"/>
  <c r="D1048" i="1"/>
  <c r="B1048" i="1" s="1"/>
  <c r="C1048" i="1"/>
  <c r="D1047" i="1"/>
  <c r="B1047" i="1" s="1"/>
  <c r="C1047" i="1"/>
  <c r="D1046" i="1"/>
  <c r="B1046" i="1" s="1"/>
  <c r="C1046" i="1"/>
  <c r="D1045" i="1"/>
  <c r="B1045" i="1" s="1"/>
  <c r="C1045" i="1"/>
  <c r="D1044" i="1"/>
  <c r="B1044" i="1" s="1"/>
  <c r="C1044" i="1"/>
  <c r="D1043" i="1"/>
  <c r="B1043" i="1" s="1"/>
  <c r="C1043" i="1"/>
  <c r="D1042" i="1"/>
  <c r="B1042" i="1" s="1"/>
  <c r="C1042" i="1"/>
  <c r="D1041" i="1"/>
  <c r="B1041" i="1" s="1"/>
  <c r="C1041" i="1"/>
  <c r="D1040" i="1"/>
  <c r="B1040" i="1" s="1"/>
  <c r="C1040" i="1"/>
  <c r="D1035" i="1"/>
  <c r="B1035" i="1" s="1"/>
  <c r="C1035" i="1"/>
  <c r="D1034" i="1"/>
  <c r="B1034" i="1" s="1"/>
  <c r="C1034" i="1"/>
  <c r="D1033" i="1"/>
  <c r="B1033" i="1" s="1"/>
  <c r="C1033" i="1"/>
  <c r="D1032" i="1"/>
  <c r="B1032" i="1" s="1"/>
  <c r="C1032" i="1"/>
  <c r="D1031" i="1"/>
  <c r="B1031" i="1" s="1"/>
  <c r="C1031" i="1"/>
  <c r="D1030" i="1"/>
  <c r="B1030" i="1" s="1"/>
  <c r="C1030" i="1"/>
  <c r="D1029" i="1"/>
  <c r="B1029" i="1" s="1"/>
  <c r="C1029" i="1"/>
  <c r="D1028" i="1"/>
  <c r="B1028" i="1" s="1"/>
  <c r="C1028" i="1"/>
  <c r="D1027" i="1"/>
  <c r="B1027" i="1" s="1"/>
  <c r="C1027" i="1"/>
  <c r="D1026" i="1"/>
  <c r="B1026" i="1" s="1"/>
  <c r="C1026" i="1"/>
  <c r="D1025" i="1"/>
  <c r="B1025" i="1" s="1"/>
  <c r="C1025" i="1"/>
  <c r="D1024" i="1"/>
  <c r="B1024" i="1" s="1"/>
  <c r="C1024" i="1"/>
  <c r="D1023" i="1"/>
  <c r="B1023" i="1" s="1"/>
  <c r="C1023" i="1"/>
  <c r="D1022" i="1"/>
  <c r="B1022" i="1" s="1"/>
  <c r="C1022" i="1"/>
  <c r="D1021" i="1"/>
  <c r="B1021" i="1" s="1"/>
  <c r="C1021" i="1"/>
  <c r="D1020" i="1"/>
  <c r="B1020" i="1" s="1"/>
  <c r="C1020" i="1"/>
  <c r="D1019" i="1"/>
  <c r="B1019" i="1" s="1"/>
  <c r="C1019" i="1"/>
  <c r="D1018" i="1"/>
  <c r="B1018" i="1" s="1"/>
  <c r="C1018" i="1"/>
  <c r="D1017" i="1"/>
  <c r="B1017" i="1" s="1"/>
  <c r="C1017" i="1"/>
  <c r="D1016" i="1"/>
  <c r="B1016" i="1" s="1"/>
  <c r="C1016" i="1"/>
  <c r="D1015" i="1"/>
  <c r="B1015" i="1" s="1"/>
  <c r="C1015" i="1"/>
  <c r="D1014" i="1"/>
  <c r="B1014" i="1" s="1"/>
  <c r="C1014" i="1"/>
  <c r="D1013" i="1"/>
  <c r="B1013" i="1" s="1"/>
  <c r="C1013" i="1"/>
  <c r="D1012" i="1"/>
  <c r="B1012" i="1" s="1"/>
  <c r="C1012" i="1"/>
  <c r="D1011" i="1"/>
  <c r="B1011" i="1" s="1"/>
  <c r="C1011" i="1"/>
  <c r="D1010" i="1"/>
  <c r="B1010" i="1" s="1"/>
  <c r="C1010" i="1"/>
  <c r="D1009" i="1"/>
  <c r="B1009" i="1" s="1"/>
  <c r="C1009" i="1"/>
  <c r="D1008" i="1"/>
  <c r="B1008" i="1" s="1"/>
  <c r="C1008" i="1"/>
  <c r="D1007" i="1"/>
  <c r="B1007" i="1" s="1"/>
  <c r="C1007" i="1"/>
  <c r="D1006" i="1"/>
  <c r="B1006" i="1" s="1"/>
  <c r="C1006" i="1"/>
  <c r="D1005" i="1"/>
  <c r="B1005" i="1" s="1"/>
  <c r="C1005" i="1"/>
  <c r="D1004" i="1"/>
  <c r="B1004" i="1" s="1"/>
  <c r="C1004" i="1"/>
  <c r="D1003" i="1"/>
  <c r="B1003" i="1" s="1"/>
  <c r="C1003" i="1"/>
  <c r="D1002" i="1"/>
  <c r="B1002" i="1" s="1"/>
  <c r="C1002" i="1"/>
  <c r="D1001" i="1"/>
  <c r="B1001" i="1" s="1"/>
  <c r="C1001" i="1"/>
  <c r="D1000" i="1"/>
  <c r="B1000" i="1" s="1"/>
  <c r="C1000" i="1"/>
  <c r="D999" i="1"/>
  <c r="B999" i="1" s="1"/>
  <c r="C999" i="1"/>
  <c r="D998" i="1"/>
  <c r="B998" i="1" s="1"/>
  <c r="C998" i="1"/>
  <c r="D997" i="1"/>
  <c r="B997" i="1" s="1"/>
  <c r="C997" i="1"/>
  <c r="D996" i="1"/>
  <c r="B996" i="1" s="1"/>
  <c r="C996" i="1"/>
  <c r="D995" i="1"/>
  <c r="B995" i="1" s="1"/>
  <c r="C995" i="1"/>
  <c r="D994" i="1"/>
  <c r="B994" i="1" s="1"/>
  <c r="C994" i="1"/>
  <c r="D993" i="1"/>
  <c r="B993" i="1" s="1"/>
  <c r="C993" i="1"/>
  <c r="D992" i="1"/>
  <c r="B992" i="1" s="1"/>
  <c r="C992" i="1"/>
  <c r="D991" i="1"/>
  <c r="B991" i="1" s="1"/>
  <c r="C991" i="1"/>
  <c r="D990" i="1"/>
  <c r="B990" i="1" s="1"/>
  <c r="C990" i="1"/>
  <c r="D989" i="1"/>
  <c r="B989" i="1" s="1"/>
  <c r="C989" i="1"/>
  <c r="D988" i="1"/>
  <c r="B988" i="1" s="1"/>
  <c r="C988" i="1"/>
  <c r="D986" i="1"/>
  <c r="B986" i="1" s="1"/>
  <c r="C986" i="1"/>
  <c r="D985" i="1"/>
  <c r="B985" i="1" s="1"/>
  <c r="C985" i="1"/>
  <c r="D984" i="1"/>
  <c r="B984" i="1" s="1"/>
  <c r="C984" i="1"/>
  <c r="D983" i="1"/>
  <c r="B983" i="1" s="1"/>
  <c r="C983" i="1"/>
  <c r="D982" i="1"/>
  <c r="B982" i="1" s="1"/>
  <c r="C982" i="1"/>
  <c r="D981" i="1"/>
  <c r="B981" i="1" s="1"/>
  <c r="C981" i="1"/>
  <c r="D980" i="1"/>
  <c r="B980" i="1" s="1"/>
  <c r="C980" i="1"/>
  <c r="D979" i="1"/>
  <c r="B979" i="1" s="1"/>
  <c r="C979" i="1"/>
  <c r="D978" i="1"/>
  <c r="B978" i="1" s="1"/>
  <c r="C978" i="1"/>
  <c r="D977" i="1"/>
  <c r="B977" i="1" s="1"/>
  <c r="C977" i="1"/>
  <c r="D976" i="1"/>
  <c r="B976" i="1" s="1"/>
  <c r="C976" i="1"/>
  <c r="D975" i="1"/>
  <c r="B975" i="1" s="1"/>
  <c r="C975" i="1"/>
  <c r="D974" i="1"/>
  <c r="B974" i="1" s="1"/>
  <c r="C974" i="1"/>
  <c r="D973" i="1"/>
  <c r="B973" i="1" s="1"/>
  <c r="C973" i="1"/>
  <c r="D972" i="1"/>
  <c r="B972" i="1" s="1"/>
  <c r="C972" i="1"/>
  <c r="D971" i="1"/>
  <c r="B971" i="1" s="1"/>
  <c r="C971" i="1"/>
  <c r="D968" i="1"/>
  <c r="B968" i="1" s="1"/>
  <c r="C968" i="1"/>
  <c r="D967" i="1"/>
  <c r="B967" i="1" s="1"/>
  <c r="C967" i="1"/>
  <c r="D966" i="1"/>
  <c r="B966" i="1" s="1"/>
  <c r="C966" i="1"/>
  <c r="D965" i="1"/>
  <c r="B965" i="1" s="1"/>
  <c r="C965" i="1"/>
  <c r="D964" i="1"/>
  <c r="B964" i="1" s="1"/>
  <c r="C964" i="1"/>
  <c r="D963" i="1"/>
  <c r="B963" i="1" s="1"/>
  <c r="C963" i="1"/>
  <c r="D962" i="1"/>
  <c r="B962" i="1" s="1"/>
  <c r="C962" i="1"/>
  <c r="D961" i="1"/>
  <c r="B961" i="1" s="1"/>
  <c r="C961" i="1"/>
  <c r="D960" i="1"/>
  <c r="B960" i="1" s="1"/>
  <c r="C960" i="1"/>
  <c r="D959" i="1"/>
  <c r="B959" i="1" s="1"/>
  <c r="C959" i="1"/>
  <c r="D958" i="1"/>
  <c r="B958" i="1" s="1"/>
  <c r="C958" i="1"/>
  <c r="D957" i="1"/>
  <c r="B957" i="1" s="1"/>
  <c r="C957" i="1"/>
  <c r="D956" i="1"/>
  <c r="B956" i="1" s="1"/>
  <c r="C956" i="1"/>
  <c r="D955" i="1"/>
  <c r="B955" i="1" s="1"/>
  <c r="C955" i="1"/>
  <c r="D954" i="1"/>
  <c r="B954" i="1" s="1"/>
  <c r="C954" i="1"/>
  <c r="D953" i="1"/>
  <c r="B953" i="1" s="1"/>
  <c r="C953" i="1"/>
  <c r="D952" i="1"/>
  <c r="B952" i="1" s="1"/>
  <c r="C952" i="1"/>
  <c r="D951" i="1"/>
  <c r="B951" i="1" s="1"/>
  <c r="C951" i="1"/>
  <c r="D950" i="1"/>
  <c r="B950" i="1" s="1"/>
  <c r="C950" i="1"/>
  <c r="D949" i="1"/>
  <c r="B949" i="1" s="1"/>
  <c r="C949" i="1"/>
  <c r="D948" i="1"/>
  <c r="B948" i="1" s="1"/>
  <c r="C948" i="1"/>
  <c r="D947" i="1"/>
  <c r="B947" i="1" s="1"/>
  <c r="C947" i="1"/>
  <c r="D946" i="1"/>
  <c r="B946" i="1" s="1"/>
  <c r="C946" i="1"/>
  <c r="D945" i="1"/>
  <c r="B945" i="1" s="1"/>
  <c r="C945" i="1"/>
  <c r="D944" i="1"/>
  <c r="B944" i="1" s="1"/>
  <c r="C944" i="1"/>
  <c r="D943" i="1"/>
  <c r="B943" i="1" s="1"/>
  <c r="C943" i="1"/>
  <c r="D942" i="1"/>
  <c r="B942" i="1" s="1"/>
  <c r="C942" i="1"/>
  <c r="D941" i="1"/>
  <c r="B941" i="1" s="1"/>
  <c r="C941" i="1"/>
  <c r="D940" i="1"/>
  <c r="B940" i="1" s="1"/>
  <c r="C940" i="1"/>
  <c r="D939" i="1"/>
  <c r="B939" i="1" s="1"/>
  <c r="C939" i="1"/>
  <c r="D938" i="1"/>
  <c r="B938" i="1" s="1"/>
  <c r="C938" i="1"/>
  <c r="D937" i="1"/>
  <c r="B937" i="1" s="1"/>
  <c r="C937" i="1"/>
  <c r="D936" i="1"/>
  <c r="B936" i="1" s="1"/>
  <c r="C936" i="1"/>
  <c r="D935" i="1"/>
  <c r="B935" i="1" s="1"/>
  <c r="C935" i="1"/>
  <c r="D934" i="1"/>
  <c r="B934" i="1" s="1"/>
  <c r="C934" i="1"/>
  <c r="D933" i="1"/>
  <c r="B933" i="1" s="1"/>
  <c r="C933" i="1"/>
  <c r="D932" i="1"/>
  <c r="B932" i="1" s="1"/>
  <c r="C932" i="1"/>
  <c r="D931" i="1"/>
  <c r="B931" i="1" s="1"/>
  <c r="C931" i="1"/>
  <c r="D930" i="1"/>
  <c r="B930" i="1" s="1"/>
  <c r="C930" i="1"/>
  <c r="D929" i="1"/>
  <c r="B929" i="1" s="1"/>
  <c r="C929" i="1"/>
  <c r="D928" i="1"/>
  <c r="B928" i="1" s="1"/>
  <c r="C928" i="1"/>
  <c r="D927" i="1"/>
  <c r="B927" i="1" s="1"/>
  <c r="C927" i="1"/>
  <c r="D926" i="1"/>
  <c r="B926" i="1" s="1"/>
  <c r="C926" i="1"/>
  <c r="D922" i="1"/>
  <c r="B922" i="1" s="1"/>
  <c r="C922" i="1"/>
  <c r="D921" i="1"/>
  <c r="B921" i="1" s="1"/>
  <c r="C921" i="1"/>
  <c r="D920" i="1"/>
  <c r="B920" i="1" s="1"/>
  <c r="C920" i="1"/>
  <c r="D919" i="1"/>
  <c r="B919" i="1" s="1"/>
  <c r="C919" i="1"/>
  <c r="D918" i="1"/>
  <c r="B918" i="1" s="1"/>
  <c r="C918" i="1"/>
  <c r="D917" i="1"/>
  <c r="B917" i="1" s="1"/>
  <c r="C917" i="1"/>
  <c r="D916" i="1"/>
  <c r="B916" i="1" s="1"/>
  <c r="C916" i="1"/>
  <c r="D915" i="1"/>
  <c r="B915" i="1" s="1"/>
  <c r="C915" i="1"/>
  <c r="D914" i="1"/>
  <c r="B914" i="1" s="1"/>
  <c r="C914" i="1"/>
  <c r="D913" i="1"/>
  <c r="B913" i="1" s="1"/>
  <c r="C913" i="1"/>
  <c r="D912" i="1"/>
  <c r="B912" i="1" s="1"/>
  <c r="C912" i="1"/>
  <c r="D911" i="1"/>
  <c r="B911" i="1" s="1"/>
  <c r="C911" i="1"/>
  <c r="D910" i="1"/>
  <c r="B910" i="1" s="1"/>
  <c r="C910" i="1"/>
  <c r="D909" i="1"/>
  <c r="B909" i="1" s="1"/>
  <c r="C909" i="1"/>
  <c r="D908" i="1"/>
  <c r="B908" i="1" s="1"/>
  <c r="C908" i="1"/>
  <c r="D907" i="1"/>
  <c r="B907" i="1" s="1"/>
  <c r="C907" i="1"/>
  <c r="D906" i="1"/>
  <c r="B906" i="1" s="1"/>
  <c r="C906" i="1"/>
  <c r="D905" i="1"/>
  <c r="B905" i="1" s="1"/>
  <c r="C905" i="1"/>
  <c r="D904" i="1"/>
  <c r="B904" i="1" s="1"/>
  <c r="C904" i="1"/>
  <c r="D903" i="1"/>
  <c r="B903" i="1" s="1"/>
  <c r="C903" i="1"/>
  <c r="D899" i="1"/>
  <c r="B899" i="1" s="1"/>
  <c r="C899" i="1"/>
  <c r="D898" i="1"/>
  <c r="B898" i="1" s="1"/>
  <c r="C898" i="1"/>
  <c r="D897" i="1"/>
  <c r="B897" i="1" s="1"/>
  <c r="C897" i="1"/>
  <c r="D893" i="1"/>
  <c r="B893" i="1" s="1"/>
  <c r="C893" i="1"/>
  <c r="D892" i="1"/>
  <c r="B892" i="1" s="1"/>
  <c r="C892" i="1"/>
  <c r="D891" i="1"/>
  <c r="B891" i="1" s="1"/>
  <c r="C891" i="1"/>
  <c r="D890" i="1"/>
  <c r="B890" i="1" s="1"/>
  <c r="C890" i="1"/>
  <c r="D889" i="1"/>
  <c r="B889" i="1" s="1"/>
  <c r="C889" i="1"/>
  <c r="D888" i="1"/>
  <c r="B888" i="1" s="1"/>
  <c r="C888" i="1"/>
  <c r="D887" i="1"/>
  <c r="B887" i="1" s="1"/>
  <c r="C887" i="1"/>
  <c r="D886" i="1"/>
  <c r="B886" i="1" s="1"/>
  <c r="C886" i="1"/>
  <c r="D885" i="1"/>
  <c r="B885" i="1" s="1"/>
  <c r="C885" i="1"/>
  <c r="D884" i="1"/>
  <c r="B884" i="1" s="1"/>
  <c r="C884" i="1"/>
  <c r="D883" i="1"/>
  <c r="B883" i="1" s="1"/>
  <c r="C883" i="1"/>
  <c r="D882" i="1"/>
  <c r="B882" i="1" s="1"/>
  <c r="C882" i="1"/>
  <c r="D881" i="1"/>
  <c r="B881" i="1" s="1"/>
  <c r="C881" i="1"/>
  <c r="D880" i="1"/>
  <c r="B880" i="1" s="1"/>
  <c r="C880" i="1"/>
  <c r="D879" i="1"/>
  <c r="B879" i="1" s="1"/>
  <c r="C879" i="1"/>
  <c r="D878" i="1"/>
  <c r="B878" i="1" s="1"/>
  <c r="C878" i="1"/>
  <c r="D877" i="1"/>
  <c r="B877" i="1" s="1"/>
  <c r="C877" i="1"/>
  <c r="D876" i="1"/>
  <c r="B876" i="1" s="1"/>
  <c r="C876" i="1"/>
  <c r="D875" i="1"/>
  <c r="B875" i="1" s="1"/>
  <c r="C875" i="1"/>
  <c r="D874" i="1"/>
  <c r="B874" i="1" s="1"/>
  <c r="C874" i="1"/>
  <c r="D873" i="1"/>
  <c r="B873" i="1" s="1"/>
  <c r="C873" i="1"/>
  <c r="D872" i="1"/>
  <c r="B872" i="1" s="1"/>
  <c r="C872" i="1"/>
  <c r="D871" i="1"/>
  <c r="B871" i="1" s="1"/>
  <c r="C871" i="1"/>
  <c r="D870" i="1"/>
  <c r="B870" i="1" s="1"/>
  <c r="C870" i="1"/>
  <c r="D869" i="1"/>
  <c r="B869" i="1" s="1"/>
  <c r="C869" i="1"/>
  <c r="D868" i="1"/>
  <c r="B868" i="1" s="1"/>
  <c r="A868" i="1" s="1"/>
  <c r="C868" i="1"/>
  <c r="D864" i="1"/>
  <c r="B864" i="1" s="1"/>
  <c r="C864" i="1"/>
  <c r="D863" i="1"/>
  <c r="B863" i="1" s="1"/>
  <c r="C863" i="1"/>
  <c r="D862" i="1"/>
  <c r="B862" i="1" s="1"/>
  <c r="C862" i="1"/>
  <c r="D861" i="1"/>
  <c r="B861" i="1" s="1"/>
  <c r="C861" i="1"/>
  <c r="D860" i="1"/>
  <c r="B860" i="1" s="1"/>
  <c r="C860" i="1"/>
  <c r="D859" i="1"/>
  <c r="B859" i="1" s="1"/>
  <c r="C859" i="1"/>
  <c r="D858" i="1"/>
  <c r="B858" i="1" s="1"/>
  <c r="C858" i="1"/>
  <c r="D857" i="1"/>
  <c r="B857" i="1" s="1"/>
  <c r="C857" i="1"/>
  <c r="D856" i="1"/>
  <c r="B856" i="1" s="1"/>
  <c r="C856" i="1"/>
  <c r="D855" i="1"/>
  <c r="B855" i="1" s="1"/>
  <c r="C855" i="1"/>
  <c r="D854" i="1"/>
  <c r="B854" i="1" s="1"/>
  <c r="C854" i="1"/>
  <c r="D853" i="1"/>
  <c r="B853" i="1" s="1"/>
  <c r="C853" i="1"/>
  <c r="D852" i="1"/>
  <c r="B852" i="1" s="1"/>
  <c r="C852" i="1"/>
  <c r="D851" i="1"/>
  <c r="B851" i="1" s="1"/>
  <c r="C851" i="1"/>
  <c r="D850" i="1"/>
  <c r="B850" i="1" s="1"/>
  <c r="C850" i="1"/>
  <c r="D849" i="1"/>
  <c r="B849" i="1" s="1"/>
  <c r="C849" i="1"/>
  <c r="D848" i="1"/>
  <c r="B848" i="1" s="1"/>
  <c r="C848" i="1"/>
  <c r="D847" i="1"/>
  <c r="B847" i="1" s="1"/>
  <c r="C847" i="1"/>
  <c r="D846" i="1"/>
  <c r="B846" i="1" s="1"/>
  <c r="C846" i="1"/>
  <c r="D845" i="1"/>
  <c r="B845" i="1" s="1"/>
  <c r="C845" i="1"/>
  <c r="D844" i="1"/>
  <c r="B844" i="1" s="1"/>
  <c r="C844" i="1"/>
  <c r="D843" i="1"/>
  <c r="B843" i="1" s="1"/>
  <c r="C843" i="1"/>
  <c r="D842" i="1"/>
  <c r="B842" i="1" s="1"/>
  <c r="C842" i="1"/>
  <c r="D841" i="1"/>
  <c r="B841" i="1" s="1"/>
  <c r="C841" i="1"/>
  <c r="D840" i="1"/>
  <c r="B840" i="1" s="1"/>
  <c r="C840" i="1"/>
  <c r="D839" i="1"/>
  <c r="B839" i="1" s="1"/>
  <c r="C839" i="1"/>
  <c r="D838" i="1"/>
  <c r="B838" i="1" s="1"/>
  <c r="C838" i="1"/>
  <c r="D837" i="1"/>
  <c r="B837" i="1" s="1"/>
  <c r="C837" i="1"/>
  <c r="D836" i="1"/>
  <c r="B836" i="1" s="1"/>
  <c r="C836" i="1"/>
  <c r="D835" i="1"/>
  <c r="B835" i="1" s="1"/>
  <c r="C835" i="1"/>
  <c r="D834" i="1"/>
  <c r="B834" i="1" s="1"/>
  <c r="C834" i="1"/>
  <c r="D830" i="1"/>
  <c r="B830" i="1" s="1"/>
  <c r="C830" i="1"/>
  <c r="D829" i="1"/>
  <c r="B829" i="1" s="1"/>
  <c r="C829" i="1"/>
  <c r="D828" i="1"/>
  <c r="B828" i="1" s="1"/>
  <c r="C828" i="1"/>
  <c r="D827" i="1"/>
  <c r="B827" i="1" s="1"/>
  <c r="C827" i="1"/>
  <c r="D826" i="1"/>
  <c r="B826" i="1" s="1"/>
  <c r="C826" i="1"/>
  <c r="D822" i="1"/>
  <c r="B822" i="1" s="1"/>
  <c r="C822" i="1"/>
  <c r="D821" i="1"/>
  <c r="B821" i="1" s="1"/>
  <c r="C821" i="1"/>
  <c r="D820" i="1"/>
  <c r="B820" i="1" s="1"/>
  <c r="C820" i="1"/>
  <c r="D819" i="1"/>
  <c r="B819" i="1" s="1"/>
  <c r="C819" i="1"/>
  <c r="D818" i="1"/>
  <c r="B818" i="1" s="1"/>
  <c r="C818" i="1"/>
  <c r="D817" i="1"/>
  <c r="B817" i="1" s="1"/>
  <c r="C817" i="1"/>
  <c r="D816" i="1"/>
  <c r="B816" i="1" s="1"/>
  <c r="C816" i="1"/>
  <c r="D815" i="1"/>
  <c r="B815" i="1" s="1"/>
  <c r="C815" i="1"/>
  <c r="D814" i="1"/>
  <c r="B814" i="1" s="1"/>
  <c r="C814" i="1"/>
  <c r="D813" i="1"/>
  <c r="B813" i="1" s="1"/>
  <c r="C813" i="1"/>
  <c r="D812" i="1"/>
  <c r="B812" i="1" s="1"/>
  <c r="C812" i="1"/>
  <c r="D811" i="1"/>
  <c r="B811" i="1" s="1"/>
  <c r="C811" i="1"/>
  <c r="D810" i="1"/>
  <c r="B810" i="1" s="1"/>
  <c r="C810" i="1"/>
  <c r="D809" i="1"/>
  <c r="B809" i="1" s="1"/>
  <c r="C809" i="1"/>
  <c r="D808" i="1"/>
  <c r="B808" i="1" s="1"/>
  <c r="C808" i="1"/>
  <c r="D807" i="1"/>
  <c r="B807" i="1" s="1"/>
  <c r="C807" i="1"/>
  <c r="D806" i="1"/>
  <c r="B806" i="1" s="1"/>
  <c r="C806" i="1"/>
  <c r="D805" i="1"/>
  <c r="B805" i="1" s="1"/>
  <c r="C805" i="1"/>
  <c r="D804" i="1"/>
  <c r="B804" i="1" s="1"/>
  <c r="C804" i="1"/>
  <c r="D803" i="1"/>
  <c r="B803" i="1" s="1"/>
  <c r="C803" i="1"/>
  <c r="D802" i="1"/>
  <c r="B802" i="1" s="1"/>
  <c r="C802" i="1"/>
  <c r="D801" i="1"/>
  <c r="B801" i="1" s="1"/>
  <c r="C801" i="1"/>
  <c r="D800" i="1"/>
  <c r="B800" i="1" s="1"/>
  <c r="C800" i="1"/>
  <c r="D799" i="1"/>
  <c r="B799" i="1" s="1"/>
  <c r="C799" i="1"/>
  <c r="D798" i="1"/>
  <c r="B798" i="1" s="1"/>
  <c r="C798" i="1"/>
  <c r="D797" i="1"/>
  <c r="B797" i="1" s="1"/>
  <c r="C797" i="1"/>
  <c r="D796" i="1"/>
  <c r="B796" i="1" s="1"/>
  <c r="C796" i="1"/>
  <c r="D795" i="1"/>
  <c r="B795" i="1" s="1"/>
  <c r="C795" i="1"/>
  <c r="D794" i="1"/>
  <c r="B794" i="1" s="1"/>
  <c r="C794" i="1"/>
  <c r="D793" i="1"/>
  <c r="B793" i="1" s="1"/>
  <c r="C793" i="1"/>
  <c r="D792" i="1"/>
  <c r="B792" i="1" s="1"/>
  <c r="C792" i="1"/>
  <c r="D791" i="1"/>
  <c r="B791" i="1" s="1"/>
  <c r="C791" i="1"/>
  <c r="D790" i="1"/>
  <c r="B790" i="1" s="1"/>
  <c r="C790" i="1"/>
  <c r="D789" i="1"/>
  <c r="B789" i="1" s="1"/>
  <c r="C789" i="1"/>
  <c r="D788" i="1"/>
  <c r="B788" i="1" s="1"/>
  <c r="C788" i="1"/>
  <c r="D787" i="1"/>
  <c r="B787" i="1" s="1"/>
  <c r="C787" i="1"/>
  <c r="D786" i="1"/>
  <c r="B786" i="1" s="1"/>
  <c r="C786" i="1"/>
  <c r="D785" i="1"/>
  <c r="B785" i="1" s="1"/>
  <c r="C785" i="1"/>
  <c r="D784" i="1"/>
  <c r="B784" i="1" s="1"/>
  <c r="C784" i="1"/>
  <c r="D783" i="1"/>
  <c r="B783" i="1" s="1"/>
  <c r="C783" i="1"/>
  <c r="D782" i="1"/>
  <c r="B782" i="1" s="1"/>
  <c r="C782" i="1"/>
  <c r="D781" i="1"/>
  <c r="B781" i="1" s="1"/>
  <c r="C781" i="1"/>
  <c r="D780" i="1"/>
  <c r="B780" i="1" s="1"/>
  <c r="C780" i="1"/>
  <c r="D779" i="1"/>
  <c r="B779" i="1" s="1"/>
  <c r="C779" i="1"/>
  <c r="D778" i="1"/>
  <c r="B778" i="1" s="1"/>
  <c r="C778" i="1"/>
  <c r="D777" i="1"/>
  <c r="B777" i="1" s="1"/>
  <c r="C777" i="1"/>
  <c r="D776" i="1"/>
  <c r="B776" i="1" s="1"/>
  <c r="C776" i="1"/>
  <c r="D775" i="1"/>
  <c r="B775" i="1" s="1"/>
  <c r="C775" i="1"/>
  <c r="D774" i="1"/>
  <c r="B774" i="1" s="1"/>
  <c r="C774" i="1"/>
  <c r="D773" i="1"/>
  <c r="B773" i="1" s="1"/>
  <c r="C773" i="1"/>
  <c r="D772" i="1"/>
  <c r="B772" i="1" s="1"/>
  <c r="C772" i="1"/>
  <c r="D771" i="1"/>
  <c r="B771" i="1" s="1"/>
  <c r="C771" i="1"/>
  <c r="D770" i="1"/>
  <c r="B770" i="1" s="1"/>
  <c r="C770" i="1"/>
  <c r="D769" i="1"/>
  <c r="B769" i="1" s="1"/>
  <c r="C769" i="1"/>
  <c r="D768" i="1"/>
  <c r="B768" i="1" s="1"/>
  <c r="C768" i="1"/>
  <c r="D767" i="1"/>
  <c r="B767" i="1" s="1"/>
  <c r="C767" i="1"/>
  <c r="D766" i="1"/>
  <c r="B766" i="1" s="1"/>
  <c r="C766" i="1"/>
  <c r="D765" i="1"/>
  <c r="B765" i="1" s="1"/>
  <c r="C765" i="1"/>
  <c r="D764" i="1"/>
  <c r="B764" i="1" s="1"/>
  <c r="C764" i="1"/>
  <c r="D763" i="1"/>
  <c r="B763" i="1" s="1"/>
  <c r="C763" i="1"/>
  <c r="D762" i="1"/>
  <c r="B762" i="1" s="1"/>
  <c r="C762" i="1"/>
  <c r="D761" i="1"/>
  <c r="B761" i="1" s="1"/>
  <c r="C761" i="1"/>
  <c r="D760" i="1"/>
  <c r="B760" i="1" s="1"/>
  <c r="C760" i="1"/>
  <c r="D759" i="1"/>
  <c r="B759" i="1" s="1"/>
  <c r="C759" i="1"/>
  <c r="D758" i="1"/>
  <c r="B758" i="1" s="1"/>
  <c r="C758" i="1"/>
  <c r="D757" i="1"/>
  <c r="B757" i="1" s="1"/>
  <c r="C757" i="1"/>
  <c r="D756" i="1"/>
  <c r="B756" i="1" s="1"/>
  <c r="C756" i="1"/>
  <c r="D755" i="1"/>
  <c r="B755" i="1" s="1"/>
  <c r="C755" i="1"/>
  <c r="D754" i="1"/>
  <c r="B754" i="1" s="1"/>
  <c r="C754" i="1"/>
  <c r="D753" i="1"/>
  <c r="B753" i="1" s="1"/>
  <c r="C753" i="1"/>
  <c r="D752" i="1"/>
  <c r="B752" i="1" s="1"/>
  <c r="C752" i="1"/>
  <c r="D751" i="1"/>
  <c r="B751" i="1" s="1"/>
  <c r="C751" i="1"/>
  <c r="D750" i="1"/>
  <c r="B750" i="1" s="1"/>
  <c r="C750" i="1"/>
  <c r="D749" i="1"/>
  <c r="B749" i="1" s="1"/>
  <c r="C749" i="1"/>
  <c r="D748" i="1"/>
  <c r="B748" i="1" s="1"/>
  <c r="C748" i="1"/>
  <c r="D747" i="1"/>
  <c r="B747" i="1" s="1"/>
  <c r="C747" i="1"/>
  <c r="D746" i="1"/>
  <c r="B746" i="1" s="1"/>
  <c r="C746" i="1"/>
  <c r="D745" i="1"/>
  <c r="B745" i="1" s="1"/>
  <c r="C745" i="1"/>
  <c r="D744" i="1"/>
  <c r="B744" i="1" s="1"/>
  <c r="C744" i="1"/>
  <c r="D743" i="1"/>
  <c r="B743" i="1" s="1"/>
  <c r="C743" i="1"/>
  <c r="D742" i="1"/>
  <c r="B742" i="1" s="1"/>
  <c r="C742" i="1"/>
  <c r="D741" i="1"/>
  <c r="B741" i="1" s="1"/>
  <c r="C741" i="1"/>
  <c r="D740" i="1"/>
  <c r="B740" i="1" s="1"/>
  <c r="C740" i="1"/>
  <c r="D739" i="1"/>
  <c r="B739" i="1" s="1"/>
  <c r="C739" i="1"/>
  <c r="D738" i="1"/>
  <c r="B738" i="1" s="1"/>
  <c r="C738" i="1"/>
  <c r="D737" i="1"/>
  <c r="B737" i="1" s="1"/>
  <c r="C737" i="1"/>
  <c r="D736" i="1"/>
  <c r="B736" i="1" s="1"/>
  <c r="C736" i="1"/>
  <c r="D735" i="1"/>
  <c r="B735" i="1" s="1"/>
  <c r="C735" i="1"/>
  <c r="D734" i="1"/>
  <c r="B734" i="1" s="1"/>
  <c r="C734" i="1"/>
  <c r="D733" i="1"/>
  <c r="B733" i="1" s="1"/>
  <c r="C733" i="1"/>
  <c r="D732" i="1"/>
  <c r="B732" i="1" s="1"/>
  <c r="C732" i="1"/>
  <c r="D731" i="1"/>
  <c r="B731" i="1" s="1"/>
  <c r="C731" i="1"/>
  <c r="D730" i="1"/>
  <c r="B730" i="1" s="1"/>
  <c r="C730" i="1"/>
  <c r="D729" i="1"/>
  <c r="B729" i="1" s="1"/>
  <c r="C729" i="1"/>
  <c r="D728" i="1"/>
  <c r="B728" i="1" s="1"/>
  <c r="C728" i="1"/>
  <c r="D727" i="1"/>
  <c r="B727" i="1" s="1"/>
  <c r="C727" i="1"/>
  <c r="D726" i="1"/>
  <c r="B726" i="1" s="1"/>
  <c r="C726" i="1"/>
  <c r="D725" i="1"/>
  <c r="B725" i="1" s="1"/>
  <c r="C725" i="1"/>
  <c r="D724" i="1"/>
  <c r="B724" i="1" s="1"/>
  <c r="C724" i="1"/>
  <c r="D723" i="1"/>
  <c r="B723" i="1" s="1"/>
  <c r="C723" i="1"/>
  <c r="D722" i="1"/>
  <c r="B722" i="1" s="1"/>
  <c r="C722" i="1"/>
  <c r="D721" i="1"/>
  <c r="B721" i="1" s="1"/>
  <c r="C721" i="1"/>
  <c r="D720" i="1"/>
  <c r="B720" i="1" s="1"/>
  <c r="C720" i="1"/>
  <c r="D719" i="1"/>
  <c r="B719" i="1" s="1"/>
  <c r="C719" i="1"/>
  <c r="D718" i="1"/>
  <c r="B718" i="1" s="1"/>
  <c r="C718" i="1"/>
  <c r="D717" i="1"/>
  <c r="B717" i="1" s="1"/>
  <c r="C717" i="1"/>
  <c r="D716" i="1"/>
  <c r="B716" i="1" s="1"/>
  <c r="C716" i="1"/>
  <c r="D715" i="1"/>
  <c r="B715" i="1" s="1"/>
  <c r="C715" i="1"/>
  <c r="D714" i="1"/>
  <c r="B714" i="1" s="1"/>
  <c r="C714" i="1"/>
  <c r="D713" i="1"/>
  <c r="B713" i="1" s="1"/>
  <c r="C713" i="1"/>
  <c r="D712" i="1"/>
  <c r="B712" i="1" s="1"/>
  <c r="C712" i="1"/>
  <c r="D711" i="1"/>
  <c r="B711" i="1" s="1"/>
  <c r="C711" i="1"/>
  <c r="D710" i="1"/>
  <c r="B710" i="1" s="1"/>
  <c r="C710" i="1"/>
  <c r="D709" i="1"/>
  <c r="B709" i="1" s="1"/>
  <c r="C709" i="1"/>
  <c r="D708" i="1"/>
  <c r="B708" i="1" s="1"/>
  <c r="C708" i="1"/>
  <c r="D707" i="1"/>
  <c r="B707" i="1" s="1"/>
  <c r="C707" i="1"/>
  <c r="D706" i="1"/>
  <c r="B706" i="1" s="1"/>
  <c r="C706" i="1"/>
  <c r="D705" i="1"/>
  <c r="B705" i="1" s="1"/>
  <c r="C705" i="1"/>
  <c r="D704" i="1"/>
  <c r="B704" i="1" s="1"/>
  <c r="C704" i="1"/>
  <c r="D703" i="1"/>
  <c r="B703" i="1" s="1"/>
  <c r="C703" i="1"/>
  <c r="D702" i="1"/>
  <c r="B702" i="1" s="1"/>
  <c r="C702" i="1"/>
  <c r="D701" i="1"/>
  <c r="B701" i="1" s="1"/>
  <c r="C701" i="1"/>
  <c r="D700" i="1"/>
  <c r="B700" i="1" s="1"/>
  <c r="C700" i="1"/>
  <c r="D699" i="1"/>
  <c r="B699" i="1" s="1"/>
  <c r="C699" i="1"/>
  <c r="D698" i="1"/>
  <c r="B698" i="1" s="1"/>
  <c r="C698" i="1"/>
  <c r="D697" i="1"/>
  <c r="B697" i="1" s="1"/>
  <c r="C697" i="1"/>
  <c r="D696" i="1"/>
  <c r="B696" i="1" s="1"/>
  <c r="C696" i="1"/>
  <c r="D695" i="1"/>
  <c r="B695" i="1" s="1"/>
  <c r="C695" i="1"/>
  <c r="D694" i="1"/>
  <c r="B694" i="1" s="1"/>
  <c r="C694" i="1"/>
  <c r="D693" i="1"/>
  <c r="B693" i="1" s="1"/>
  <c r="C693" i="1"/>
  <c r="D692" i="1"/>
  <c r="B692" i="1" s="1"/>
  <c r="C692" i="1"/>
  <c r="D691" i="1"/>
  <c r="B691" i="1" s="1"/>
  <c r="C691" i="1"/>
  <c r="D690" i="1"/>
  <c r="B690" i="1" s="1"/>
  <c r="C690" i="1"/>
  <c r="D689" i="1"/>
  <c r="B689" i="1" s="1"/>
  <c r="C689" i="1"/>
  <c r="D688" i="1"/>
  <c r="B688" i="1" s="1"/>
  <c r="C688" i="1"/>
  <c r="D687" i="1"/>
  <c r="B687" i="1" s="1"/>
  <c r="C687" i="1"/>
  <c r="D686" i="1"/>
  <c r="B686" i="1" s="1"/>
  <c r="C686" i="1"/>
  <c r="D685" i="1"/>
  <c r="B685" i="1" s="1"/>
  <c r="C685" i="1"/>
  <c r="D684" i="1"/>
  <c r="B684" i="1" s="1"/>
  <c r="C684" i="1"/>
  <c r="D683" i="1"/>
  <c r="B683" i="1" s="1"/>
  <c r="C683" i="1"/>
  <c r="D682" i="1"/>
  <c r="B682" i="1" s="1"/>
  <c r="C682" i="1"/>
  <c r="D681" i="1"/>
  <c r="B681" i="1" s="1"/>
  <c r="C681" i="1"/>
  <c r="D680" i="1"/>
  <c r="B680" i="1" s="1"/>
  <c r="C680" i="1"/>
  <c r="D678" i="1"/>
  <c r="B678" i="1" s="1"/>
  <c r="C678" i="1"/>
  <c r="D677" i="1"/>
  <c r="B677" i="1" s="1"/>
  <c r="C677" i="1"/>
  <c r="D676" i="1"/>
  <c r="B676" i="1" s="1"/>
  <c r="C676" i="1"/>
  <c r="D675" i="1"/>
  <c r="B675" i="1" s="1"/>
  <c r="C675" i="1"/>
  <c r="D674" i="1"/>
  <c r="B674" i="1" s="1"/>
  <c r="C674" i="1"/>
  <c r="D673" i="1"/>
  <c r="B673" i="1" s="1"/>
  <c r="C673" i="1"/>
  <c r="D672" i="1"/>
  <c r="B672" i="1" s="1"/>
  <c r="C672" i="1"/>
  <c r="D671" i="1"/>
  <c r="B671" i="1" s="1"/>
  <c r="C671" i="1"/>
  <c r="D670" i="1"/>
  <c r="B670" i="1" s="1"/>
  <c r="C670" i="1"/>
  <c r="D669" i="1"/>
  <c r="B669" i="1" s="1"/>
  <c r="C669" i="1"/>
  <c r="D668" i="1"/>
  <c r="B668" i="1" s="1"/>
  <c r="C668" i="1"/>
  <c r="D667" i="1"/>
  <c r="B667" i="1" s="1"/>
  <c r="C667" i="1"/>
  <c r="D666" i="1"/>
  <c r="B666" i="1" s="1"/>
  <c r="C666" i="1"/>
  <c r="D665" i="1"/>
  <c r="B665" i="1" s="1"/>
  <c r="C665" i="1"/>
  <c r="D664" i="1"/>
  <c r="B664" i="1" s="1"/>
  <c r="C664" i="1"/>
  <c r="D663" i="1"/>
  <c r="B663" i="1" s="1"/>
  <c r="C663" i="1"/>
  <c r="D662" i="1"/>
  <c r="B662" i="1" s="1"/>
  <c r="C662" i="1"/>
  <c r="D661" i="1"/>
  <c r="B661" i="1" s="1"/>
  <c r="C661" i="1"/>
  <c r="D660" i="1"/>
  <c r="B660" i="1" s="1"/>
  <c r="C660" i="1"/>
  <c r="D659" i="1"/>
  <c r="B659" i="1" s="1"/>
  <c r="C659" i="1"/>
  <c r="D658" i="1"/>
  <c r="B658" i="1" s="1"/>
  <c r="C658" i="1"/>
  <c r="D657" i="1"/>
  <c r="B657" i="1" s="1"/>
  <c r="C657" i="1"/>
  <c r="D656" i="1"/>
  <c r="B656" i="1" s="1"/>
  <c r="C656" i="1"/>
  <c r="D655" i="1"/>
  <c r="B655" i="1" s="1"/>
  <c r="C655" i="1"/>
  <c r="D654" i="1"/>
  <c r="B654" i="1" s="1"/>
  <c r="C654" i="1"/>
  <c r="D653" i="1"/>
  <c r="B653" i="1" s="1"/>
  <c r="C653" i="1"/>
  <c r="D652" i="1"/>
  <c r="B652" i="1" s="1"/>
  <c r="C652" i="1"/>
  <c r="D651" i="1"/>
  <c r="B651" i="1" s="1"/>
  <c r="C651" i="1"/>
  <c r="D650" i="1"/>
  <c r="B650" i="1" s="1"/>
  <c r="C650" i="1"/>
  <c r="D649" i="1"/>
  <c r="B649" i="1" s="1"/>
  <c r="C649" i="1"/>
  <c r="D648" i="1"/>
  <c r="B648" i="1" s="1"/>
  <c r="C648" i="1"/>
  <c r="D647" i="1"/>
  <c r="B647" i="1" s="1"/>
  <c r="C647" i="1"/>
  <c r="D646" i="1"/>
  <c r="B646" i="1" s="1"/>
  <c r="C646" i="1"/>
  <c r="D645" i="1"/>
  <c r="B645" i="1" s="1"/>
  <c r="C645" i="1"/>
  <c r="D644" i="1"/>
  <c r="B644" i="1" s="1"/>
  <c r="C644" i="1"/>
  <c r="D643" i="1"/>
  <c r="B643" i="1" s="1"/>
  <c r="C643" i="1"/>
  <c r="D642" i="1"/>
  <c r="B642" i="1" s="1"/>
  <c r="C642" i="1"/>
  <c r="D641" i="1"/>
  <c r="B641" i="1" s="1"/>
  <c r="C641" i="1"/>
  <c r="D640" i="1"/>
  <c r="B640" i="1" s="1"/>
  <c r="C640" i="1"/>
  <c r="D639" i="1"/>
  <c r="B639" i="1" s="1"/>
  <c r="C639" i="1"/>
  <c r="D638" i="1"/>
  <c r="B638" i="1" s="1"/>
  <c r="C638" i="1"/>
  <c r="D637" i="1"/>
  <c r="B637" i="1" s="1"/>
  <c r="C637" i="1"/>
  <c r="D636" i="1"/>
  <c r="B636" i="1" s="1"/>
  <c r="C636" i="1"/>
  <c r="D635" i="1"/>
  <c r="B635" i="1" s="1"/>
  <c r="C635" i="1"/>
  <c r="D634" i="1"/>
  <c r="B634" i="1" s="1"/>
  <c r="C634" i="1"/>
  <c r="D633" i="1"/>
  <c r="B633" i="1" s="1"/>
  <c r="C633" i="1"/>
  <c r="D632" i="1"/>
  <c r="B632" i="1" s="1"/>
  <c r="C632" i="1"/>
  <c r="D631" i="1"/>
  <c r="B631" i="1" s="1"/>
  <c r="C631" i="1"/>
  <c r="D630" i="1"/>
  <c r="B630" i="1" s="1"/>
  <c r="C630" i="1"/>
  <c r="D629" i="1"/>
  <c r="B629" i="1" s="1"/>
  <c r="C629" i="1"/>
  <c r="D628" i="1"/>
  <c r="B628" i="1" s="1"/>
  <c r="C628" i="1"/>
  <c r="D627" i="1"/>
  <c r="B627" i="1" s="1"/>
  <c r="C627" i="1"/>
  <c r="D626" i="1"/>
  <c r="B626" i="1" s="1"/>
  <c r="C626" i="1"/>
  <c r="D625" i="1"/>
  <c r="B625" i="1" s="1"/>
  <c r="C625" i="1"/>
  <c r="D624" i="1"/>
  <c r="B624" i="1" s="1"/>
  <c r="C624" i="1"/>
  <c r="D623" i="1"/>
  <c r="B623" i="1" s="1"/>
  <c r="C623" i="1"/>
  <c r="D622" i="1"/>
  <c r="B622" i="1" s="1"/>
  <c r="C622" i="1"/>
  <c r="D621" i="1"/>
  <c r="B621" i="1" s="1"/>
  <c r="C621" i="1"/>
  <c r="D620" i="1"/>
  <c r="B620" i="1" s="1"/>
  <c r="C620" i="1"/>
  <c r="D619" i="1"/>
  <c r="B619" i="1" s="1"/>
  <c r="C619" i="1"/>
  <c r="D618" i="1"/>
  <c r="B618" i="1" s="1"/>
  <c r="C618" i="1"/>
  <c r="D617" i="1"/>
  <c r="B617" i="1" s="1"/>
  <c r="C617" i="1"/>
  <c r="D616" i="1"/>
  <c r="B616" i="1" s="1"/>
  <c r="C616" i="1"/>
  <c r="D615" i="1"/>
  <c r="B615" i="1" s="1"/>
  <c r="C615" i="1"/>
  <c r="D614" i="1"/>
  <c r="B614" i="1" s="1"/>
  <c r="C614" i="1"/>
  <c r="D586" i="1"/>
  <c r="B586" i="1" s="1"/>
  <c r="C586" i="1"/>
  <c r="D585" i="1"/>
  <c r="B585" i="1" s="1"/>
  <c r="C585" i="1"/>
  <c r="D575" i="1"/>
  <c r="B575" i="1" s="1"/>
  <c r="C575" i="1"/>
  <c r="D574" i="1"/>
  <c r="B574" i="1" s="1"/>
  <c r="C574" i="1"/>
  <c r="D573" i="1"/>
  <c r="B573" i="1" s="1"/>
  <c r="C573" i="1"/>
  <c r="D572" i="1"/>
  <c r="B572" i="1" s="1"/>
  <c r="C572" i="1"/>
  <c r="D571" i="1"/>
  <c r="B571" i="1" s="1"/>
  <c r="C571" i="1"/>
  <c r="D570" i="1"/>
  <c r="B570" i="1" s="1"/>
  <c r="C570" i="1"/>
  <c r="D569" i="1"/>
  <c r="B569" i="1" s="1"/>
  <c r="C569" i="1"/>
  <c r="D555" i="1"/>
  <c r="B555" i="1" s="1"/>
  <c r="C555" i="1"/>
  <c r="D554" i="1"/>
  <c r="B554" i="1" s="1"/>
  <c r="C554" i="1"/>
  <c r="D553" i="1"/>
  <c r="B553" i="1" s="1"/>
  <c r="C553" i="1"/>
  <c r="D552" i="1"/>
  <c r="B552" i="1" s="1"/>
  <c r="C552" i="1"/>
  <c r="D551" i="1"/>
  <c r="B551" i="1" s="1"/>
  <c r="C551" i="1"/>
  <c r="D550" i="1"/>
  <c r="B550" i="1" s="1"/>
  <c r="C550" i="1"/>
  <c r="D549" i="1"/>
  <c r="B549" i="1" s="1"/>
  <c r="C549" i="1"/>
  <c r="D548" i="1"/>
  <c r="B548" i="1" s="1"/>
  <c r="C548" i="1"/>
  <c r="D547" i="1"/>
  <c r="B547" i="1" s="1"/>
  <c r="C547" i="1"/>
  <c r="D546" i="1"/>
  <c r="B546" i="1" s="1"/>
  <c r="C546" i="1"/>
  <c r="D545" i="1"/>
  <c r="B545" i="1" s="1"/>
  <c r="C545" i="1"/>
  <c r="D544" i="1"/>
  <c r="B544" i="1" s="1"/>
  <c r="C544" i="1"/>
  <c r="D543" i="1"/>
  <c r="B543" i="1" s="1"/>
  <c r="C543" i="1"/>
  <c r="D542" i="1"/>
  <c r="B542" i="1" s="1"/>
  <c r="C542" i="1"/>
  <c r="D541" i="1"/>
  <c r="B541" i="1" s="1"/>
  <c r="C541" i="1"/>
  <c r="D540" i="1"/>
  <c r="B540" i="1" s="1"/>
  <c r="C540" i="1"/>
  <c r="D539" i="1"/>
  <c r="B539" i="1" s="1"/>
  <c r="C539" i="1"/>
  <c r="D538" i="1"/>
  <c r="B538" i="1" s="1"/>
  <c r="C538" i="1"/>
  <c r="D537" i="1"/>
  <c r="B537" i="1" s="1"/>
  <c r="C537" i="1"/>
  <c r="D536" i="1"/>
  <c r="B536" i="1" s="1"/>
  <c r="C536" i="1"/>
  <c r="D535" i="1"/>
  <c r="B535" i="1" s="1"/>
  <c r="C535" i="1"/>
  <c r="D534" i="1"/>
  <c r="B534" i="1" s="1"/>
  <c r="C534" i="1"/>
  <c r="D533" i="1"/>
  <c r="B533" i="1" s="1"/>
  <c r="C533" i="1"/>
  <c r="D532" i="1"/>
  <c r="B532" i="1" s="1"/>
  <c r="C532" i="1"/>
  <c r="D531" i="1"/>
  <c r="B531" i="1" s="1"/>
  <c r="C531" i="1"/>
  <c r="D530" i="1"/>
  <c r="B530" i="1" s="1"/>
  <c r="C530" i="1"/>
  <c r="D529" i="1"/>
  <c r="B529" i="1" s="1"/>
  <c r="C529" i="1"/>
  <c r="D528" i="1"/>
  <c r="B528" i="1" s="1"/>
  <c r="C528" i="1"/>
  <c r="D527" i="1"/>
  <c r="B527" i="1" s="1"/>
  <c r="C527" i="1"/>
  <c r="D526" i="1"/>
  <c r="B526" i="1" s="1"/>
  <c r="C526" i="1"/>
  <c r="D525" i="1"/>
  <c r="B525" i="1" s="1"/>
  <c r="C525" i="1"/>
  <c r="D524" i="1"/>
  <c r="B524" i="1" s="1"/>
  <c r="C524" i="1"/>
  <c r="D523" i="1"/>
  <c r="B523" i="1" s="1"/>
  <c r="C523" i="1"/>
  <c r="D522" i="1"/>
  <c r="B522" i="1" s="1"/>
  <c r="C522" i="1"/>
  <c r="D521" i="1"/>
  <c r="B521" i="1" s="1"/>
  <c r="C521" i="1"/>
  <c r="D520" i="1"/>
  <c r="B520" i="1" s="1"/>
  <c r="C520" i="1"/>
  <c r="D519" i="1"/>
  <c r="B519" i="1" s="1"/>
  <c r="C519" i="1"/>
  <c r="D518" i="1"/>
  <c r="B518" i="1" s="1"/>
  <c r="C518" i="1"/>
  <c r="D517" i="1"/>
  <c r="B517" i="1" s="1"/>
  <c r="C517" i="1"/>
  <c r="D516" i="1"/>
  <c r="B516" i="1" s="1"/>
  <c r="C516" i="1"/>
  <c r="D515" i="1"/>
  <c r="B515" i="1" s="1"/>
  <c r="C515" i="1"/>
  <c r="D514" i="1"/>
  <c r="B514" i="1" s="1"/>
  <c r="C514" i="1"/>
  <c r="D513" i="1"/>
  <c r="B513" i="1" s="1"/>
  <c r="C513" i="1"/>
  <c r="D512" i="1"/>
  <c r="B512" i="1" s="1"/>
  <c r="C512" i="1"/>
  <c r="D511" i="1"/>
  <c r="B511" i="1" s="1"/>
  <c r="C511" i="1"/>
  <c r="D510" i="1"/>
  <c r="B510" i="1" s="1"/>
  <c r="C510" i="1"/>
  <c r="D509" i="1"/>
  <c r="B509" i="1" s="1"/>
  <c r="C509" i="1"/>
  <c r="D508" i="1"/>
  <c r="B508" i="1" s="1"/>
  <c r="C508" i="1"/>
  <c r="D507" i="1"/>
  <c r="B507" i="1" s="1"/>
  <c r="C507" i="1"/>
  <c r="D506" i="1"/>
  <c r="B506" i="1" s="1"/>
  <c r="C506" i="1"/>
  <c r="D505" i="1"/>
  <c r="B505" i="1" s="1"/>
  <c r="C505" i="1"/>
  <c r="D504" i="1"/>
  <c r="B504" i="1" s="1"/>
  <c r="C504" i="1"/>
  <c r="D503" i="1"/>
  <c r="B503" i="1" s="1"/>
  <c r="C503" i="1"/>
  <c r="D502" i="1"/>
  <c r="B502" i="1" s="1"/>
  <c r="C502" i="1"/>
  <c r="D501" i="1"/>
  <c r="B501" i="1" s="1"/>
  <c r="C501" i="1"/>
  <c r="D500" i="1"/>
  <c r="B500" i="1" s="1"/>
  <c r="C500" i="1"/>
  <c r="D499" i="1"/>
  <c r="B499" i="1" s="1"/>
  <c r="C499" i="1"/>
  <c r="D498" i="1"/>
  <c r="B498" i="1" s="1"/>
  <c r="C498" i="1"/>
  <c r="D497" i="1"/>
  <c r="B497" i="1" s="1"/>
  <c r="C497" i="1"/>
  <c r="D496" i="1"/>
  <c r="B496" i="1" s="1"/>
  <c r="C496" i="1"/>
  <c r="D495" i="1"/>
  <c r="B495" i="1" s="1"/>
  <c r="C495" i="1"/>
  <c r="D494" i="1"/>
  <c r="B494" i="1" s="1"/>
  <c r="C494" i="1"/>
  <c r="D493" i="1"/>
  <c r="B493" i="1" s="1"/>
  <c r="C493" i="1"/>
  <c r="D492" i="1"/>
  <c r="B492" i="1" s="1"/>
  <c r="C492" i="1"/>
  <c r="D491" i="1"/>
  <c r="B491" i="1" s="1"/>
  <c r="C491" i="1"/>
  <c r="D490" i="1"/>
  <c r="B490" i="1" s="1"/>
  <c r="C490" i="1"/>
  <c r="D489" i="1"/>
  <c r="B489" i="1" s="1"/>
  <c r="C489" i="1"/>
  <c r="D488" i="1"/>
  <c r="B488" i="1" s="1"/>
  <c r="C488" i="1"/>
  <c r="D487" i="1"/>
  <c r="B487" i="1" s="1"/>
  <c r="C487" i="1"/>
  <c r="D486" i="1"/>
  <c r="B486" i="1" s="1"/>
  <c r="C486" i="1"/>
  <c r="D485" i="1"/>
  <c r="B485" i="1" s="1"/>
  <c r="C485" i="1"/>
  <c r="D484" i="1"/>
  <c r="B484" i="1" s="1"/>
  <c r="C484" i="1"/>
  <c r="D483" i="1"/>
  <c r="B483" i="1" s="1"/>
  <c r="C483" i="1"/>
  <c r="D482" i="1"/>
  <c r="B482" i="1" s="1"/>
  <c r="C482" i="1"/>
  <c r="D481" i="1"/>
  <c r="B481" i="1" s="1"/>
  <c r="C481" i="1"/>
  <c r="D480" i="1"/>
  <c r="B480" i="1" s="1"/>
  <c r="C480" i="1"/>
  <c r="D479" i="1"/>
  <c r="B479" i="1" s="1"/>
  <c r="C479" i="1"/>
  <c r="D478" i="1"/>
  <c r="B478" i="1" s="1"/>
  <c r="C478" i="1"/>
  <c r="D477" i="1"/>
  <c r="B477" i="1" s="1"/>
  <c r="C477" i="1"/>
  <c r="D476" i="1"/>
  <c r="B476" i="1" s="1"/>
  <c r="C476" i="1"/>
  <c r="D475" i="1"/>
  <c r="B475" i="1" s="1"/>
  <c r="C475" i="1"/>
  <c r="D474" i="1"/>
  <c r="B474" i="1" s="1"/>
  <c r="C474" i="1"/>
  <c r="D473" i="1"/>
  <c r="B473" i="1" s="1"/>
  <c r="C473" i="1"/>
  <c r="D472" i="1"/>
  <c r="B472" i="1" s="1"/>
  <c r="C472" i="1"/>
  <c r="D471" i="1"/>
  <c r="B471" i="1" s="1"/>
  <c r="C471" i="1"/>
  <c r="D470" i="1"/>
  <c r="B470" i="1" s="1"/>
  <c r="C470" i="1"/>
  <c r="D469" i="1"/>
  <c r="B469" i="1" s="1"/>
  <c r="C469" i="1"/>
  <c r="D468" i="1"/>
  <c r="B468" i="1" s="1"/>
  <c r="C468" i="1"/>
  <c r="D467" i="1"/>
  <c r="B467" i="1" s="1"/>
  <c r="C467" i="1"/>
  <c r="D466" i="1"/>
  <c r="B466" i="1" s="1"/>
  <c r="C466" i="1"/>
  <c r="D465" i="1"/>
  <c r="B465" i="1" s="1"/>
  <c r="C465" i="1"/>
  <c r="D464" i="1"/>
  <c r="B464" i="1" s="1"/>
  <c r="C464" i="1"/>
  <c r="D463" i="1"/>
  <c r="B463" i="1" s="1"/>
  <c r="C463" i="1"/>
  <c r="D462" i="1"/>
  <c r="B462" i="1" s="1"/>
  <c r="C462" i="1"/>
  <c r="D461" i="1"/>
  <c r="B461" i="1" s="1"/>
  <c r="C461" i="1"/>
  <c r="D460" i="1"/>
  <c r="B460" i="1" s="1"/>
  <c r="C460" i="1"/>
  <c r="D459" i="1"/>
  <c r="B459" i="1" s="1"/>
  <c r="C459" i="1"/>
  <c r="D458" i="1"/>
  <c r="B458" i="1" s="1"/>
  <c r="C458" i="1"/>
  <c r="D457" i="1"/>
  <c r="B457" i="1" s="1"/>
  <c r="C457" i="1"/>
  <c r="D456" i="1"/>
  <c r="B456" i="1" s="1"/>
  <c r="C456" i="1"/>
  <c r="D455" i="1"/>
  <c r="B455" i="1" s="1"/>
  <c r="C455" i="1"/>
  <c r="D454" i="1"/>
  <c r="B454" i="1" s="1"/>
  <c r="C454" i="1"/>
  <c r="D453" i="1"/>
  <c r="B453" i="1" s="1"/>
  <c r="C453" i="1"/>
  <c r="D452" i="1"/>
  <c r="B452" i="1" s="1"/>
  <c r="C452" i="1"/>
  <c r="D451" i="1"/>
  <c r="B451" i="1" s="1"/>
  <c r="C451" i="1"/>
  <c r="D450" i="1"/>
  <c r="B450" i="1" s="1"/>
  <c r="C450" i="1"/>
  <c r="D449" i="1"/>
  <c r="B449" i="1" s="1"/>
  <c r="C449" i="1"/>
  <c r="D448" i="1"/>
  <c r="B448" i="1" s="1"/>
  <c r="C448" i="1"/>
  <c r="D447" i="1"/>
  <c r="B447" i="1" s="1"/>
  <c r="C447" i="1"/>
  <c r="D446" i="1"/>
  <c r="B446" i="1" s="1"/>
  <c r="C446" i="1"/>
  <c r="D445" i="1"/>
  <c r="B445" i="1" s="1"/>
  <c r="C445" i="1"/>
  <c r="D444" i="1"/>
  <c r="B444" i="1" s="1"/>
  <c r="C444" i="1"/>
  <c r="D443" i="1"/>
  <c r="B443" i="1" s="1"/>
  <c r="C443" i="1"/>
  <c r="D442" i="1"/>
  <c r="B442" i="1" s="1"/>
  <c r="C442" i="1"/>
  <c r="D441" i="1"/>
  <c r="B441" i="1" s="1"/>
  <c r="C441" i="1"/>
  <c r="D440" i="1"/>
  <c r="B440" i="1" s="1"/>
  <c r="C440" i="1"/>
  <c r="D439" i="1"/>
  <c r="B439" i="1" s="1"/>
  <c r="C439" i="1"/>
  <c r="D438" i="1"/>
  <c r="B438" i="1" s="1"/>
  <c r="C438" i="1"/>
  <c r="D437" i="1"/>
  <c r="B437" i="1" s="1"/>
  <c r="C437" i="1"/>
  <c r="D436" i="1"/>
  <c r="B436" i="1" s="1"/>
  <c r="C436" i="1"/>
  <c r="D435" i="1"/>
  <c r="B435" i="1" s="1"/>
  <c r="C435" i="1"/>
  <c r="D434" i="1"/>
  <c r="B434" i="1" s="1"/>
  <c r="C434" i="1"/>
  <c r="D433" i="1"/>
  <c r="B433" i="1" s="1"/>
  <c r="C433" i="1"/>
  <c r="D432" i="1"/>
  <c r="B432" i="1" s="1"/>
  <c r="C432" i="1"/>
  <c r="D431" i="1"/>
  <c r="B431" i="1" s="1"/>
  <c r="C431" i="1"/>
  <c r="D430" i="1"/>
  <c r="B430" i="1" s="1"/>
  <c r="C430" i="1"/>
  <c r="D429" i="1"/>
  <c r="B429" i="1" s="1"/>
  <c r="C429" i="1"/>
  <c r="D428" i="1"/>
  <c r="B428" i="1" s="1"/>
  <c r="C428" i="1"/>
  <c r="D427" i="1"/>
  <c r="B427" i="1" s="1"/>
  <c r="C427" i="1"/>
  <c r="D426" i="1"/>
  <c r="B426" i="1" s="1"/>
  <c r="C426" i="1"/>
  <c r="D425" i="1"/>
  <c r="B425" i="1" s="1"/>
  <c r="C425" i="1"/>
  <c r="D424" i="1"/>
  <c r="B424" i="1" s="1"/>
  <c r="C424" i="1"/>
  <c r="D423" i="1"/>
  <c r="B423" i="1" s="1"/>
  <c r="C423" i="1"/>
  <c r="D422" i="1"/>
  <c r="B422" i="1" s="1"/>
  <c r="C422" i="1"/>
  <c r="D418" i="1"/>
  <c r="B418" i="1" s="1"/>
  <c r="C418" i="1"/>
  <c r="D417" i="1"/>
  <c r="B417" i="1" s="1"/>
  <c r="C417" i="1"/>
  <c r="D416" i="1"/>
  <c r="B416" i="1" s="1"/>
  <c r="C416" i="1"/>
  <c r="D415" i="1"/>
  <c r="B415" i="1" s="1"/>
  <c r="C415" i="1"/>
  <c r="D414" i="1"/>
  <c r="B414" i="1" s="1"/>
  <c r="C414" i="1"/>
  <c r="D413" i="1"/>
  <c r="B413" i="1" s="1"/>
  <c r="C413" i="1"/>
  <c r="D412" i="1"/>
  <c r="B412" i="1" s="1"/>
  <c r="C412" i="1"/>
  <c r="D411" i="1"/>
  <c r="B411" i="1" s="1"/>
  <c r="C411" i="1"/>
  <c r="D410" i="1"/>
  <c r="B410" i="1" s="1"/>
  <c r="C410" i="1"/>
  <c r="D409" i="1"/>
  <c r="B409" i="1" s="1"/>
  <c r="C409" i="1"/>
  <c r="D408" i="1"/>
  <c r="B408" i="1" s="1"/>
  <c r="C408" i="1"/>
  <c r="D407" i="1"/>
  <c r="B407" i="1" s="1"/>
  <c r="C407" i="1"/>
  <c r="D406" i="1"/>
  <c r="B406" i="1" s="1"/>
  <c r="C406" i="1"/>
  <c r="D405" i="1"/>
  <c r="B405" i="1" s="1"/>
  <c r="C405" i="1"/>
  <c r="D404" i="1"/>
  <c r="B404" i="1" s="1"/>
  <c r="C404" i="1"/>
  <c r="D403" i="1"/>
  <c r="B403" i="1" s="1"/>
  <c r="C403" i="1"/>
  <c r="D402" i="1"/>
  <c r="B402" i="1" s="1"/>
  <c r="C402" i="1"/>
  <c r="D401" i="1"/>
  <c r="B401" i="1" s="1"/>
  <c r="C401" i="1"/>
  <c r="D400" i="1"/>
  <c r="B400" i="1" s="1"/>
  <c r="C400" i="1"/>
  <c r="D399" i="1"/>
  <c r="B399" i="1" s="1"/>
  <c r="C399" i="1"/>
  <c r="D398" i="1"/>
  <c r="B398" i="1" s="1"/>
  <c r="C398" i="1"/>
  <c r="D397" i="1"/>
  <c r="B397" i="1" s="1"/>
  <c r="C397" i="1"/>
  <c r="D396" i="1"/>
  <c r="B396" i="1" s="1"/>
  <c r="C396" i="1"/>
  <c r="D395" i="1"/>
  <c r="B395" i="1" s="1"/>
  <c r="C395" i="1"/>
  <c r="D394" i="1"/>
  <c r="B394" i="1" s="1"/>
  <c r="C394" i="1"/>
  <c r="D393" i="1"/>
  <c r="B393" i="1" s="1"/>
  <c r="C393" i="1"/>
  <c r="D392" i="1"/>
  <c r="B392" i="1" s="1"/>
  <c r="C392" i="1"/>
  <c r="D391" i="1"/>
  <c r="B391" i="1" s="1"/>
  <c r="C391" i="1"/>
  <c r="D390" i="1"/>
  <c r="B390" i="1" s="1"/>
  <c r="C390" i="1"/>
  <c r="D389" i="1"/>
  <c r="B389" i="1" s="1"/>
  <c r="C389" i="1"/>
  <c r="D388" i="1"/>
  <c r="B388" i="1" s="1"/>
  <c r="C388" i="1"/>
  <c r="D387" i="1"/>
  <c r="B387" i="1" s="1"/>
  <c r="C387" i="1"/>
  <c r="D386" i="1"/>
  <c r="B386" i="1" s="1"/>
  <c r="C386" i="1"/>
  <c r="D385" i="1"/>
  <c r="B385" i="1" s="1"/>
  <c r="C385" i="1"/>
  <c r="D384" i="1"/>
  <c r="B384" i="1" s="1"/>
  <c r="C384" i="1"/>
  <c r="D383" i="1"/>
  <c r="B383" i="1" s="1"/>
  <c r="C383" i="1"/>
  <c r="D382" i="1"/>
  <c r="B382" i="1" s="1"/>
  <c r="C382" i="1"/>
  <c r="D381" i="1"/>
  <c r="B381" i="1" s="1"/>
  <c r="C381" i="1"/>
  <c r="D380" i="1"/>
  <c r="B380" i="1" s="1"/>
  <c r="C380" i="1"/>
  <c r="D379" i="1"/>
  <c r="B379" i="1" s="1"/>
  <c r="C379" i="1"/>
  <c r="D378" i="1"/>
  <c r="B378" i="1" s="1"/>
  <c r="C378" i="1"/>
  <c r="D377" i="1"/>
  <c r="B377" i="1" s="1"/>
  <c r="C377" i="1"/>
  <c r="D376" i="1"/>
  <c r="B376" i="1" s="1"/>
  <c r="C376" i="1"/>
  <c r="D375" i="1"/>
  <c r="B375" i="1" s="1"/>
  <c r="C375" i="1"/>
  <c r="D374" i="1"/>
  <c r="B374" i="1" s="1"/>
  <c r="C374" i="1"/>
  <c r="D373" i="1"/>
  <c r="B373" i="1" s="1"/>
  <c r="C373" i="1"/>
  <c r="D372" i="1"/>
  <c r="B372" i="1" s="1"/>
  <c r="C372" i="1"/>
  <c r="D371" i="1"/>
  <c r="B371" i="1" s="1"/>
  <c r="C371" i="1"/>
  <c r="D370" i="1"/>
  <c r="B370" i="1" s="1"/>
  <c r="C370" i="1"/>
  <c r="D369" i="1"/>
  <c r="B369" i="1" s="1"/>
  <c r="C369" i="1"/>
  <c r="D368" i="1"/>
  <c r="B368" i="1" s="1"/>
  <c r="C368" i="1"/>
  <c r="D367" i="1"/>
  <c r="B367" i="1" s="1"/>
  <c r="C367" i="1"/>
  <c r="D366" i="1"/>
  <c r="B366" i="1" s="1"/>
  <c r="C366" i="1"/>
  <c r="D365" i="1"/>
  <c r="B365" i="1" s="1"/>
  <c r="C365" i="1"/>
  <c r="D364" i="1"/>
  <c r="B364" i="1" s="1"/>
  <c r="C364" i="1"/>
  <c r="D363" i="1"/>
  <c r="B363" i="1" s="1"/>
  <c r="C363" i="1"/>
  <c r="D362" i="1"/>
  <c r="B362" i="1" s="1"/>
  <c r="C362" i="1"/>
  <c r="D361" i="1"/>
  <c r="B361" i="1" s="1"/>
  <c r="C361" i="1"/>
  <c r="D360" i="1"/>
  <c r="B360" i="1" s="1"/>
  <c r="C360" i="1"/>
  <c r="D359" i="1"/>
  <c r="B359" i="1" s="1"/>
  <c r="C359" i="1"/>
  <c r="D358" i="1"/>
  <c r="B358" i="1" s="1"/>
  <c r="C358" i="1"/>
  <c r="D357" i="1"/>
  <c r="B357" i="1" s="1"/>
  <c r="C357" i="1"/>
  <c r="D356" i="1"/>
  <c r="B356" i="1" s="1"/>
  <c r="C356" i="1"/>
  <c r="D355" i="1"/>
  <c r="B355" i="1" s="1"/>
  <c r="C355" i="1"/>
  <c r="D354" i="1"/>
  <c r="B354" i="1" s="1"/>
  <c r="C354" i="1"/>
  <c r="D353" i="1"/>
  <c r="B353" i="1" s="1"/>
  <c r="C353" i="1"/>
  <c r="D352" i="1"/>
  <c r="B352" i="1" s="1"/>
  <c r="C352" i="1"/>
  <c r="D351" i="1"/>
  <c r="B351" i="1" s="1"/>
  <c r="C351" i="1"/>
  <c r="D350" i="1"/>
  <c r="B350" i="1" s="1"/>
  <c r="C350" i="1"/>
  <c r="D349" i="1"/>
  <c r="B349" i="1" s="1"/>
  <c r="C349" i="1"/>
  <c r="D348" i="1"/>
  <c r="B348" i="1" s="1"/>
  <c r="C348" i="1"/>
  <c r="D347" i="1"/>
  <c r="B347" i="1" s="1"/>
  <c r="C347" i="1"/>
  <c r="D346" i="1"/>
  <c r="B346" i="1" s="1"/>
  <c r="C346" i="1"/>
  <c r="D345" i="1"/>
  <c r="B345" i="1" s="1"/>
  <c r="C345" i="1"/>
  <c r="D344" i="1"/>
  <c r="B344" i="1" s="1"/>
  <c r="C344" i="1"/>
  <c r="D343" i="1"/>
  <c r="B343" i="1" s="1"/>
  <c r="C343" i="1"/>
  <c r="D342" i="1"/>
  <c r="B342" i="1" s="1"/>
  <c r="C342" i="1"/>
  <c r="D341" i="1"/>
  <c r="B341" i="1" s="1"/>
  <c r="C341" i="1"/>
  <c r="D340" i="1"/>
  <c r="B340" i="1" s="1"/>
  <c r="C340" i="1"/>
  <c r="D339" i="1"/>
  <c r="B339" i="1" s="1"/>
  <c r="C339" i="1"/>
  <c r="D338" i="1"/>
  <c r="B338" i="1" s="1"/>
  <c r="C338" i="1"/>
  <c r="D337" i="1"/>
  <c r="B337" i="1" s="1"/>
  <c r="C337" i="1"/>
  <c r="D336" i="1"/>
  <c r="B336" i="1" s="1"/>
  <c r="C336" i="1"/>
  <c r="D335" i="1"/>
  <c r="B335" i="1" s="1"/>
  <c r="C335" i="1"/>
  <c r="D334" i="1"/>
  <c r="B334" i="1" s="1"/>
  <c r="C334" i="1"/>
  <c r="D333" i="1"/>
  <c r="B333" i="1" s="1"/>
  <c r="C333" i="1"/>
  <c r="D332" i="1"/>
  <c r="B332" i="1" s="1"/>
  <c r="C332" i="1"/>
  <c r="D331" i="1"/>
  <c r="B331" i="1" s="1"/>
  <c r="C331" i="1"/>
  <c r="D330" i="1"/>
  <c r="B330" i="1" s="1"/>
  <c r="C330" i="1"/>
  <c r="D329" i="1"/>
  <c r="B329" i="1" s="1"/>
  <c r="C329" i="1"/>
  <c r="D328" i="1"/>
  <c r="B328" i="1" s="1"/>
  <c r="C328" i="1"/>
  <c r="D327" i="1"/>
  <c r="B327" i="1" s="1"/>
  <c r="C327" i="1"/>
  <c r="D326" i="1"/>
  <c r="B326" i="1" s="1"/>
  <c r="C326" i="1"/>
  <c r="D325" i="1"/>
  <c r="B325" i="1" s="1"/>
  <c r="C325" i="1"/>
  <c r="D324" i="1"/>
  <c r="B324" i="1" s="1"/>
  <c r="C324" i="1"/>
  <c r="D323" i="1"/>
  <c r="B323" i="1" s="1"/>
  <c r="C323" i="1"/>
  <c r="D322" i="1"/>
  <c r="B322" i="1" s="1"/>
  <c r="C322" i="1"/>
  <c r="D321" i="1"/>
  <c r="B321" i="1" s="1"/>
  <c r="C321" i="1"/>
  <c r="D320" i="1"/>
  <c r="B320" i="1" s="1"/>
  <c r="C320" i="1"/>
  <c r="D319" i="1"/>
  <c r="B319" i="1" s="1"/>
  <c r="C319" i="1"/>
  <c r="D318" i="1"/>
  <c r="B318" i="1" s="1"/>
  <c r="C318" i="1"/>
  <c r="D317" i="1"/>
  <c r="B317" i="1" s="1"/>
  <c r="C317" i="1"/>
  <c r="D316" i="1"/>
  <c r="B316" i="1" s="1"/>
  <c r="C316" i="1"/>
  <c r="D315" i="1"/>
  <c r="B315" i="1" s="1"/>
  <c r="C315" i="1"/>
  <c r="D314" i="1"/>
  <c r="B314" i="1" s="1"/>
  <c r="C314" i="1"/>
  <c r="D313" i="1"/>
  <c r="B313" i="1" s="1"/>
  <c r="C313" i="1"/>
  <c r="D312" i="1"/>
  <c r="B312" i="1" s="1"/>
  <c r="C312" i="1"/>
  <c r="D311" i="1"/>
  <c r="B311" i="1" s="1"/>
  <c r="C311" i="1"/>
  <c r="D310" i="1"/>
  <c r="B310" i="1" s="1"/>
  <c r="C310" i="1"/>
  <c r="D309" i="1"/>
  <c r="B309" i="1" s="1"/>
  <c r="C309" i="1"/>
  <c r="D308" i="1"/>
  <c r="B308" i="1" s="1"/>
  <c r="C308" i="1"/>
  <c r="D307" i="1"/>
  <c r="B307" i="1" s="1"/>
  <c r="C307" i="1"/>
  <c r="D306" i="1"/>
  <c r="B306" i="1" s="1"/>
  <c r="C306" i="1"/>
  <c r="D305" i="1"/>
  <c r="B305" i="1" s="1"/>
  <c r="C305" i="1"/>
  <c r="D304" i="1"/>
  <c r="B304" i="1" s="1"/>
  <c r="C304" i="1"/>
  <c r="D303" i="1"/>
  <c r="B303" i="1" s="1"/>
  <c r="C303" i="1"/>
  <c r="D302" i="1"/>
  <c r="B302" i="1" s="1"/>
  <c r="C302" i="1"/>
  <c r="D301" i="1"/>
  <c r="B301" i="1" s="1"/>
  <c r="C301" i="1"/>
  <c r="D300" i="1"/>
  <c r="B300" i="1" s="1"/>
  <c r="C300" i="1"/>
  <c r="D299" i="1"/>
  <c r="B299" i="1" s="1"/>
  <c r="C299" i="1"/>
  <c r="D298" i="1"/>
  <c r="B298" i="1" s="1"/>
  <c r="C298" i="1"/>
  <c r="D297" i="1"/>
  <c r="B297" i="1" s="1"/>
  <c r="C297" i="1"/>
  <c r="D296" i="1"/>
  <c r="B296" i="1" s="1"/>
  <c r="C296" i="1"/>
  <c r="D295" i="1"/>
  <c r="B295" i="1" s="1"/>
  <c r="C295" i="1"/>
  <c r="D294" i="1"/>
  <c r="B294" i="1" s="1"/>
  <c r="C294" i="1"/>
  <c r="D293" i="1"/>
  <c r="B293" i="1" s="1"/>
  <c r="C293" i="1"/>
  <c r="D292" i="1"/>
  <c r="B292" i="1" s="1"/>
  <c r="C292" i="1"/>
  <c r="D291" i="1"/>
  <c r="B291" i="1" s="1"/>
  <c r="C291" i="1"/>
  <c r="D290" i="1"/>
  <c r="B290" i="1" s="1"/>
  <c r="C290" i="1"/>
  <c r="D289" i="1"/>
  <c r="B289" i="1" s="1"/>
  <c r="C289" i="1"/>
  <c r="D288" i="1"/>
  <c r="B288" i="1" s="1"/>
  <c r="C288" i="1"/>
  <c r="D287" i="1"/>
  <c r="B287" i="1" s="1"/>
  <c r="C287" i="1"/>
  <c r="D286" i="1"/>
  <c r="B286" i="1" s="1"/>
  <c r="C286" i="1"/>
  <c r="D285" i="1"/>
  <c r="B285" i="1" s="1"/>
  <c r="C285" i="1"/>
  <c r="D284" i="1"/>
  <c r="B284" i="1" s="1"/>
  <c r="C284" i="1"/>
  <c r="D283" i="1"/>
  <c r="B283" i="1" s="1"/>
  <c r="C283" i="1"/>
  <c r="D282" i="1"/>
  <c r="B282" i="1" s="1"/>
  <c r="C282" i="1"/>
  <c r="D281" i="1"/>
  <c r="B281" i="1" s="1"/>
  <c r="C281" i="1"/>
  <c r="D280" i="1"/>
  <c r="B280" i="1" s="1"/>
  <c r="C280" i="1"/>
  <c r="D279" i="1"/>
  <c r="B279" i="1" s="1"/>
  <c r="C279" i="1"/>
  <c r="D278" i="1"/>
  <c r="B278" i="1" s="1"/>
  <c r="C278" i="1"/>
  <c r="D277" i="1"/>
  <c r="B277" i="1" s="1"/>
  <c r="C277" i="1"/>
  <c r="D276" i="1"/>
  <c r="B276" i="1" s="1"/>
  <c r="C276" i="1"/>
  <c r="D275" i="1"/>
  <c r="B275" i="1" s="1"/>
  <c r="C275" i="1"/>
  <c r="D274" i="1"/>
  <c r="B274" i="1" s="1"/>
  <c r="C274" i="1"/>
  <c r="D273" i="1"/>
  <c r="B273" i="1" s="1"/>
  <c r="C273" i="1"/>
  <c r="D272" i="1"/>
  <c r="B272" i="1" s="1"/>
  <c r="C272" i="1"/>
  <c r="D271" i="1"/>
  <c r="B271" i="1" s="1"/>
  <c r="C271" i="1"/>
  <c r="D270" i="1"/>
  <c r="B270" i="1" s="1"/>
  <c r="C270" i="1"/>
  <c r="D269" i="1"/>
  <c r="B269" i="1" s="1"/>
  <c r="C269" i="1"/>
  <c r="D268" i="1"/>
  <c r="B268" i="1" s="1"/>
  <c r="C268" i="1"/>
  <c r="D267" i="1"/>
  <c r="B267" i="1" s="1"/>
  <c r="C267" i="1"/>
  <c r="D266" i="1"/>
  <c r="B266" i="1" s="1"/>
  <c r="C266" i="1"/>
  <c r="D265" i="1"/>
  <c r="B265" i="1" s="1"/>
  <c r="C265" i="1"/>
  <c r="D264" i="1"/>
  <c r="B264" i="1" s="1"/>
  <c r="C264" i="1"/>
  <c r="D263" i="1"/>
  <c r="B263" i="1" s="1"/>
  <c r="C263" i="1"/>
  <c r="D262" i="1"/>
  <c r="B262" i="1" s="1"/>
  <c r="C262" i="1"/>
  <c r="D261" i="1"/>
  <c r="B261" i="1" s="1"/>
  <c r="C261" i="1"/>
  <c r="D260" i="1"/>
  <c r="B260" i="1" s="1"/>
  <c r="C260" i="1"/>
  <c r="D259" i="1"/>
  <c r="B259" i="1" s="1"/>
  <c r="C259" i="1"/>
  <c r="D258" i="1"/>
  <c r="B258" i="1" s="1"/>
  <c r="C258" i="1"/>
  <c r="D257" i="1"/>
  <c r="B257" i="1" s="1"/>
  <c r="C257" i="1"/>
  <c r="D256" i="1"/>
  <c r="B256" i="1" s="1"/>
  <c r="C256" i="1"/>
  <c r="D255" i="1"/>
  <c r="B255" i="1" s="1"/>
  <c r="C255" i="1"/>
  <c r="D254" i="1"/>
  <c r="B254" i="1" s="1"/>
  <c r="C254" i="1"/>
  <c r="D253" i="1"/>
  <c r="B253" i="1" s="1"/>
  <c r="C253" i="1"/>
  <c r="D252" i="1"/>
  <c r="B252" i="1" s="1"/>
  <c r="C252" i="1"/>
  <c r="D251" i="1"/>
  <c r="B251" i="1" s="1"/>
  <c r="C251" i="1"/>
  <c r="D250" i="1"/>
  <c r="B250" i="1" s="1"/>
  <c r="C250" i="1"/>
  <c r="D249" i="1"/>
  <c r="B249" i="1" s="1"/>
  <c r="C249" i="1"/>
  <c r="D248" i="1"/>
  <c r="B248" i="1" s="1"/>
  <c r="C248" i="1"/>
  <c r="D247" i="1"/>
  <c r="B247" i="1" s="1"/>
  <c r="C247" i="1"/>
  <c r="D246" i="1"/>
  <c r="B246" i="1" s="1"/>
  <c r="C246" i="1"/>
  <c r="D245" i="1"/>
  <c r="B245" i="1" s="1"/>
  <c r="C245" i="1"/>
  <c r="D244" i="1"/>
  <c r="B244" i="1" s="1"/>
  <c r="C244" i="1"/>
  <c r="D243" i="1"/>
  <c r="B243" i="1" s="1"/>
  <c r="C243" i="1"/>
  <c r="D242" i="1"/>
  <c r="B242" i="1" s="1"/>
  <c r="C242" i="1"/>
  <c r="D241" i="1"/>
  <c r="B241" i="1" s="1"/>
  <c r="C241" i="1"/>
  <c r="D240" i="1"/>
  <c r="B240" i="1" s="1"/>
  <c r="C240" i="1"/>
  <c r="D239" i="1"/>
  <c r="B239" i="1" s="1"/>
  <c r="C239" i="1"/>
  <c r="D238" i="1"/>
  <c r="B238" i="1" s="1"/>
  <c r="C238" i="1"/>
  <c r="D237" i="1"/>
  <c r="B237" i="1" s="1"/>
  <c r="C237" i="1"/>
  <c r="D236" i="1"/>
  <c r="B236" i="1" s="1"/>
  <c r="C236" i="1"/>
  <c r="D235" i="1"/>
  <c r="B235" i="1" s="1"/>
  <c r="C235" i="1"/>
  <c r="D234" i="1"/>
  <c r="B234" i="1" s="1"/>
  <c r="C234" i="1"/>
  <c r="D233" i="1"/>
  <c r="B233" i="1" s="1"/>
  <c r="C233" i="1"/>
  <c r="D232" i="1"/>
  <c r="B232" i="1" s="1"/>
  <c r="C232" i="1"/>
  <c r="D231" i="1"/>
  <c r="B231" i="1" s="1"/>
  <c r="C231" i="1"/>
  <c r="D230" i="1"/>
  <c r="B230" i="1" s="1"/>
  <c r="C230" i="1"/>
  <c r="D229" i="1"/>
  <c r="B229" i="1" s="1"/>
  <c r="C229" i="1"/>
  <c r="D228" i="1"/>
  <c r="B228" i="1" s="1"/>
  <c r="C228" i="1"/>
  <c r="D227" i="1"/>
  <c r="B227" i="1" s="1"/>
  <c r="C227" i="1"/>
  <c r="D226" i="1"/>
  <c r="B226" i="1" s="1"/>
  <c r="C226" i="1"/>
  <c r="D225" i="1"/>
  <c r="B225" i="1" s="1"/>
  <c r="C225" i="1"/>
  <c r="D224" i="1"/>
  <c r="B224" i="1" s="1"/>
  <c r="C224" i="1"/>
  <c r="D223" i="1"/>
  <c r="B223" i="1" s="1"/>
  <c r="C223" i="1"/>
  <c r="D222" i="1"/>
  <c r="B222" i="1" s="1"/>
  <c r="C222" i="1"/>
  <c r="D221" i="1"/>
  <c r="B221" i="1" s="1"/>
  <c r="C221" i="1"/>
  <c r="D220" i="1"/>
  <c r="B220" i="1" s="1"/>
  <c r="C220" i="1"/>
  <c r="D219" i="1"/>
  <c r="B219" i="1" s="1"/>
  <c r="C219" i="1"/>
  <c r="D218" i="1"/>
  <c r="B218" i="1" s="1"/>
  <c r="C218" i="1"/>
  <c r="D217" i="1"/>
  <c r="B217" i="1" s="1"/>
  <c r="C217" i="1"/>
  <c r="D216" i="1"/>
  <c r="B216" i="1" s="1"/>
  <c r="C216" i="1"/>
  <c r="D215" i="1"/>
  <c r="B215" i="1" s="1"/>
  <c r="C215" i="1"/>
  <c r="D214" i="1"/>
  <c r="B214" i="1" s="1"/>
  <c r="C214" i="1"/>
  <c r="D213" i="1"/>
  <c r="B213" i="1" s="1"/>
  <c r="C213" i="1"/>
  <c r="D212" i="1"/>
  <c r="B212" i="1" s="1"/>
  <c r="C212" i="1"/>
  <c r="D211" i="1"/>
  <c r="B211" i="1" s="1"/>
  <c r="C211" i="1"/>
  <c r="D210" i="1"/>
  <c r="B210" i="1" s="1"/>
  <c r="C210" i="1"/>
  <c r="D209" i="1"/>
  <c r="B209" i="1" s="1"/>
  <c r="C209" i="1"/>
  <c r="D208" i="1"/>
  <c r="B208" i="1" s="1"/>
  <c r="C208" i="1"/>
  <c r="D207" i="1"/>
  <c r="B207" i="1" s="1"/>
  <c r="C207" i="1"/>
  <c r="D206" i="1"/>
  <c r="B206" i="1" s="1"/>
  <c r="C206" i="1"/>
  <c r="D205" i="1"/>
  <c r="B205" i="1" s="1"/>
  <c r="C205" i="1"/>
  <c r="D204" i="1"/>
  <c r="B204" i="1" s="1"/>
  <c r="C204" i="1"/>
  <c r="D203" i="1"/>
  <c r="B203" i="1" s="1"/>
  <c r="C203" i="1"/>
  <c r="D202" i="1"/>
  <c r="B202" i="1" s="1"/>
  <c r="C202" i="1"/>
  <c r="D201" i="1"/>
  <c r="B201" i="1" s="1"/>
  <c r="C201" i="1"/>
  <c r="D200" i="1"/>
  <c r="B200" i="1" s="1"/>
  <c r="C200" i="1"/>
  <c r="D199" i="1"/>
  <c r="B199" i="1" s="1"/>
  <c r="C199" i="1"/>
  <c r="D198" i="1"/>
  <c r="B198" i="1" s="1"/>
  <c r="C198" i="1"/>
  <c r="D197" i="1"/>
  <c r="B197" i="1" s="1"/>
  <c r="C197" i="1"/>
  <c r="D196" i="1"/>
  <c r="B196" i="1" s="1"/>
  <c r="C196" i="1"/>
  <c r="D195" i="1"/>
  <c r="B195" i="1" s="1"/>
  <c r="C195" i="1"/>
  <c r="D194" i="1"/>
  <c r="B194" i="1" s="1"/>
  <c r="C194" i="1"/>
  <c r="D193" i="1"/>
  <c r="B193" i="1" s="1"/>
  <c r="C193" i="1"/>
  <c r="D192" i="1"/>
  <c r="B192" i="1" s="1"/>
  <c r="C192" i="1"/>
  <c r="D191" i="1"/>
  <c r="B191" i="1" s="1"/>
  <c r="C191" i="1"/>
  <c r="D190" i="1"/>
  <c r="B190" i="1" s="1"/>
  <c r="C190" i="1"/>
  <c r="D189" i="1"/>
  <c r="B189" i="1" s="1"/>
  <c r="C189" i="1"/>
  <c r="D188" i="1"/>
  <c r="B188" i="1" s="1"/>
  <c r="C188" i="1"/>
  <c r="D187" i="1"/>
  <c r="B187" i="1" s="1"/>
  <c r="C187" i="1"/>
  <c r="D186" i="1"/>
  <c r="B186" i="1" s="1"/>
  <c r="C186" i="1"/>
  <c r="D185" i="1"/>
  <c r="B185" i="1" s="1"/>
  <c r="C185" i="1"/>
  <c r="D184" i="1"/>
  <c r="B184" i="1" s="1"/>
  <c r="C184" i="1"/>
  <c r="D183" i="1"/>
  <c r="B183" i="1" s="1"/>
  <c r="C183" i="1"/>
  <c r="D182" i="1"/>
  <c r="B182" i="1" s="1"/>
  <c r="C182" i="1"/>
  <c r="D181" i="1"/>
  <c r="B181" i="1" s="1"/>
  <c r="C181" i="1"/>
  <c r="D180" i="1"/>
  <c r="B180" i="1" s="1"/>
  <c r="C180" i="1"/>
  <c r="D179" i="1"/>
  <c r="B179" i="1" s="1"/>
  <c r="C179" i="1"/>
  <c r="D178" i="1"/>
  <c r="B178" i="1" s="1"/>
  <c r="C178" i="1"/>
  <c r="D177" i="1"/>
  <c r="B177" i="1" s="1"/>
  <c r="C177" i="1"/>
  <c r="D176" i="1"/>
  <c r="B176" i="1" s="1"/>
  <c r="C176" i="1"/>
  <c r="D175" i="1"/>
  <c r="B175" i="1" s="1"/>
  <c r="C175" i="1"/>
  <c r="D174" i="1"/>
  <c r="B174" i="1" s="1"/>
  <c r="C174" i="1"/>
  <c r="D173" i="1"/>
  <c r="B173" i="1" s="1"/>
  <c r="C173" i="1"/>
  <c r="D172" i="1"/>
  <c r="B172" i="1" s="1"/>
  <c r="C172" i="1"/>
  <c r="D171" i="1"/>
  <c r="B171" i="1" s="1"/>
  <c r="C171" i="1"/>
  <c r="D170" i="1"/>
  <c r="B170" i="1" s="1"/>
  <c r="C170" i="1"/>
  <c r="D169" i="1"/>
  <c r="B169" i="1" s="1"/>
  <c r="C169" i="1"/>
  <c r="D168" i="1"/>
  <c r="B168" i="1" s="1"/>
  <c r="C168" i="1"/>
  <c r="D167" i="1"/>
  <c r="B167" i="1" s="1"/>
  <c r="C167" i="1"/>
  <c r="D166" i="1"/>
  <c r="B166" i="1" s="1"/>
  <c r="C166" i="1"/>
  <c r="D165" i="1"/>
  <c r="B165" i="1" s="1"/>
  <c r="C165" i="1"/>
  <c r="D164" i="1"/>
  <c r="B164" i="1" s="1"/>
  <c r="C164" i="1"/>
  <c r="D163" i="1"/>
  <c r="B163" i="1" s="1"/>
  <c r="C163" i="1"/>
  <c r="D162" i="1"/>
  <c r="B162" i="1" s="1"/>
  <c r="C162" i="1"/>
  <c r="D161" i="1"/>
  <c r="B161" i="1" s="1"/>
  <c r="C161" i="1"/>
  <c r="D160" i="1"/>
  <c r="B160" i="1" s="1"/>
  <c r="C160" i="1"/>
  <c r="D159" i="1"/>
  <c r="B159" i="1" s="1"/>
  <c r="C159" i="1"/>
  <c r="D158" i="1"/>
  <c r="B158" i="1" s="1"/>
  <c r="C158" i="1"/>
  <c r="D157" i="1"/>
  <c r="B157" i="1" s="1"/>
  <c r="C157" i="1"/>
  <c r="D155" i="1"/>
  <c r="B155" i="1" s="1"/>
  <c r="C155" i="1"/>
  <c r="D154" i="1"/>
  <c r="B154" i="1" s="1"/>
  <c r="C154" i="1"/>
  <c r="D153" i="1"/>
  <c r="B153" i="1" s="1"/>
  <c r="C153" i="1"/>
  <c r="D152" i="1"/>
  <c r="B152" i="1" s="1"/>
  <c r="C152" i="1"/>
  <c r="D151" i="1"/>
  <c r="B151" i="1" s="1"/>
  <c r="C151" i="1"/>
  <c r="D150" i="1"/>
  <c r="B150" i="1" s="1"/>
  <c r="C150" i="1"/>
  <c r="D149" i="1"/>
  <c r="B149" i="1" s="1"/>
  <c r="C149" i="1"/>
  <c r="D148" i="1"/>
  <c r="B148" i="1" s="1"/>
  <c r="C148" i="1"/>
  <c r="D147" i="1"/>
  <c r="B147" i="1" s="1"/>
  <c r="C147" i="1"/>
  <c r="D146" i="1"/>
  <c r="B146" i="1" s="1"/>
  <c r="C146" i="1"/>
  <c r="D145" i="1"/>
  <c r="B145" i="1" s="1"/>
  <c r="C145" i="1"/>
  <c r="D144" i="1"/>
  <c r="B144" i="1" s="1"/>
  <c r="C144" i="1"/>
  <c r="D143" i="1"/>
  <c r="B143" i="1" s="1"/>
  <c r="C143" i="1"/>
  <c r="D142" i="1"/>
  <c r="B142" i="1" s="1"/>
  <c r="C142" i="1"/>
  <c r="D140" i="1"/>
  <c r="B140" i="1" s="1"/>
  <c r="C140" i="1"/>
  <c r="D135" i="1"/>
  <c r="B135" i="1" s="1"/>
  <c r="C135" i="1"/>
  <c r="D134" i="1"/>
  <c r="B134" i="1" s="1"/>
  <c r="C134" i="1"/>
  <c r="D133" i="1"/>
  <c r="B133" i="1" s="1"/>
  <c r="C133" i="1"/>
  <c r="D132" i="1"/>
  <c r="B132" i="1" s="1"/>
  <c r="C132" i="1"/>
  <c r="D131" i="1"/>
  <c r="B131" i="1" s="1"/>
  <c r="C131" i="1"/>
  <c r="D130" i="1"/>
  <c r="B130" i="1" s="1"/>
  <c r="C130" i="1"/>
  <c r="D129" i="1"/>
  <c r="B129" i="1" s="1"/>
  <c r="C129" i="1"/>
  <c r="D128" i="1"/>
  <c r="B128" i="1" s="1"/>
  <c r="C128" i="1"/>
  <c r="D127" i="1"/>
  <c r="B127" i="1" s="1"/>
  <c r="C127" i="1"/>
  <c r="D126" i="1"/>
  <c r="B126" i="1" s="1"/>
  <c r="C126" i="1"/>
  <c r="D122" i="1"/>
  <c r="B122" i="1" s="1"/>
  <c r="C122" i="1"/>
  <c r="D121" i="1"/>
  <c r="B121" i="1" s="1"/>
  <c r="C121" i="1"/>
  <c r="D120" i="1"/>
  <c r="B120" i="1" s="1"/>
  <c r="C120" i="1"/>
  <c r="D119" i="1"/>
  <c r="B119" i="1" s="1"/>
  <c r="C119" i="1"/>
  <c r="D118" i="1"/>
  <c r="B118" i="1" s="1"/>
  <c r="C118" i="1"/>
  <c r="D117" i="1"/>
  <c r="B117" i="1" s="1"/>
  <c r="C117" i="1"/>
  <c r="D116" i="1"/>
  <c r="B116" i="1" s="1"/>
  <c r="C116" i="1"/>
  <c r="D115" i="1"/>
  <c r="B115" i="1" s="1"/>
  <c r="C115" i="1"/>
  <c r="D114" i="1"/>
  <c r="B114" i="1" s="1"/>
  <c r="C114" i="1"/>
  <c r="D113" i="1"/>
  <c r="B113" i="1" s="1"/>
  <c r="C113" i="1"/>
  <c r="D112" i="1"/>
  <c r="B112" i="1" s="1"/>
  <c r="C112" i="1"/>
  <c r="D111" i="1"/>
  <c r="B111" i="1" s="1"/>
  <c r="C111" i="1"/>
  <c r="D110" i="1"/>
  <c r="B110" i="1" s="1"/>
  <c r="C110" i="1"/>
  <c r="D109" i="1"/>
  <c r="B109" i="1" s="1"/>
  <c r="C109" i="1"/>
  <c r="D108" i="1"/>
  <c r="B108" i="1" s="1"/>
  <c r="C108" i="1"/>
  <c r="D107" i="1"/>
  <c r="B107" i="1" s="1"/>
  <c r="C107" i="1"/>
  <c r="D106" i="1"/>
  <c r="B106" i="1" s="1"/>
  <c r="C106" i="1"/>
  <c r="D105" i="1"/>
  <c r="B105" i="1" s="1"/>
  <c r="C105" i="1"/>
  <c r="D104" i="1"/>
  <c r="B104" i="1" s="1"/>
  <c r="C104" i="1"/>
  <c r="D103" i="1"/>
  <c r="B103" i="1" s="1"/>
  <c r="C103" i="1"/>
  <c r="D102" i="1"/>
  <c r="B102" i="1" s="1"/>
  <c r="C102" i="1"/>
  <c r="D101" i="1"/>
  <c r="B101" i="1" s="1"/>
  <c r="C101" i="1"/>
  <c r="D100" i="1"/>
  <c r="B100" i="1" s="1"/>
  <c r="C100" i="1"/>
  <c r="D99" i="1"/>
  <c r="B99" i="1" s="1"/>
  <c r="C99" i="1"/>
  <c r="D98" i="1"/>
  <c r="B98" i="1" s="1"/>
  <c r="C98" i="1"/>
  <c r="D97" i="1"/>
  <c r="B97" i="1" s="1"/>
  <c r="C97" i="1"/>
  <c r="D96" i="1"/>
  <c r="B96" i="1" s="1"/>
  <c r="C96" i="1"/>
  <c r="D95" i="1"/>
  <c r="B95" i="1" s="1"/>
  <c r="C95" i="1"/>
  <c r="D94" i="1"/>
  <c r="B94" i="1" s="1"/>
  <c r="C94" i="1"/>
  <c r="D93" i="1"/>
  <c r="B93" i="1" s="1"/>
  <c r="C93" i="1"/>
  <c r="D92" i="1"/>
  <c r="B92" i="1" s="1"/>
  <c r="C92" i="1"/>
  <c r="D91" i="1"/>
  <c r="B91" i="1" s="1"/>
  <c r="C91" i="1"/>
  <c r="D90" i="1"/>
  <c r="B90" i="1" s="1"/>
  <c r="C90" i="1"/>
  <c r="D89" i="1"/>
  <c r="B89" i="1" s="1"/>
  <c r="C89" i="1"/>
  <c r="D88" i="1"/>
  <c r="B88" i="1" s="1"/>
  <c r="C88" i="1"/>
  <c r="D87" i="1"/>
  <c r="B87" i="1" s="1"/>
  <c r="C87" i="1"/>
  <c r="D86" i="1"/>
  <c r="B86" i="1" s="1"/>
  <c r="C86" i="1"/>
  <c r="D85" i="1"/>
  <c r="B85" i="1" s="1"/>
  <c r="C85" i="1"/>
  <c r="D84" i="1"/>
  <c r="B84" i="1" s="1"/>
  <c r="C84" i="1"/>
  <c r="D83" i="1"/>
  <c r="B83" i="1" s="1"/>
  <c r="C83" i="1"/>
  <c r="D82" i="1"/>
  <c r="B82" i="1" s="1"/>
  <c r="C82" i="1"/>
  <c r="D81" i="1"/>
  <c r="B81" i="1" s="1"/>
  <c r="C81" i="1"/>
  <c r="D77" i="1"/>
  <c r="B77" i="1" s="1"/>
  <c r="C77" i="1"/>
  <c r="D75" i="1"/>
  <c r="B75" i="1" s="1"/>
  <c r="A76" i="1" s="1"/>
  <c r="C75" i="1"/>
  <c r="D71" i="1"/>
  <c r="B71" i="1" s="1"/>
  <c r="A71" i="1" s="1"/>
  <c r="C71" i="1"/>
  <c r="D67" i="1"/>
  <c r="B67" i="1" s="1"/>
  <c r="A67" i="1" s="1"/>
  <c r="C67" i="1"/>
  <c r="D63" i="1"/>
  <c r="B63" i="1" s="1"/>
  <c r="C63" i="1"/>
  <c r="D62" i="1"/>
  <c r="B62" i="1" s="1"/>
  <c r="C62" i="1"/>
  <c r="D61" i="1"/>
  <c r="B61" i="1" s="1"/>
  <c r="C61" i="1"/>
  <c r="D60" i="1"/>
  <c r="B60" i="1" s="1"/>
  <c r="C60" i="1"/>
  <c r="D56" i="1"/>
  <c r="B56" i="1" s="1"/>
  <c r="C56" i="1"/>
  <c r="D55" i="1"/>
  <c r="B55" i="1" s="1"/>
  <c r="C55" i="1"/>
  <c r="D54" i="1"/>
  <c r="B54" i="1" s="1"/>
  <c r="C54" i="1"/>
  <c r="D53" i="1"/>
  <c r="B53" i="1" s="1"/>
  <c r="C53" i="1"/>
  <c r="D48" i="1"/>
  <c r="B48" i="1" s="1"/>
  <c r="C48" i="1"/>
  <c r="D47" i="1"/>
  <c r="B47" i="1" s="1"/>
  <c r="C47" i="1"/>
  <c r="D46" i="1"/>
  <c r="B46" i="1" s="1"/>
  <c r="C46" i="1"/>
  <c r="D45" i="1"/>
  <c r="B45" i="1" s="1"/>
  <c r="C45" i="1"/>
  <c r="D44" i="1"/>
  <c r="B44" i="1" s="1"/>
  <c r="C44" i="1"/>
  <c r="D43" i="1"/>
  <c r="B43" i="1" s="1"/>
  <c r="C43" i="1"/>
  <c r="D42" i="1"/>
  <c r="B42" i="1" s="1"/>
  <c r="C42" i="1"/>
  <c r="D41" i="1"/>
  <c r="B41" i="1" s="1"/>
  <c r="C41" i="1"/>
  <c r="D40" i="1"/>
  <c r="B40" i="1" s="1"/>
  <c r="C40" i="1"/>
  <c r="D39" i="1"/>
  <c r="B39" i="1" s="1"/>
  <c r="C39" i="1"/>
  <c r="D38" i="1"/>
  <c r="B38" i="1" s="1"/>
  <c r="C38" i="1"/>
  <c r="D34" i="1"/>
  <c r="B34" i="1" s="1"/>
  <c r="C34" i="1"/>
  <c r="D33" i="1"/>
  <c r="B33" i="1" s="1"/>
  <c r="C33" i="1"/>
  <c r="D32" i="1"/>
  <c r="B32" i="1" s="1"/>
  <c r="C32" i="1"/>
  <c r="D27" i="1"/>
  <c r="B27" i="1" s="1"/>
  <c r="C27" i="1"/>
  <c r="D26" i="1"/>
  <c r="B26" i="1" s="1"/>
  <c r="C26" i="1"/>
  <c r="D25" i="1"/>
  <c r="B25" i="1" s="1"/>
  <c r="C25" i="1"/>
  <c r="D24" i="1"/>
  <c r="B24" i="1" s="1"/>
  <c r="C24" i="1"/>
  <c r="D23" i="1"/>
  <c r="B23" i="1" s="1"/>
  <c r="C23" i="1"/>
  <c r="D22" i="1"/>
  <c r="B22" i="1" s="1"/>
  <c r="C22" i="1"/>
  <c r="D21" i="1"/>
  <c r="B21" i="1" s="1"/>
  <c r="C21" i="1"/>
  <c r="D20" i="1"/>
  <c r="B20" i="1" s="1"/>
  <c r="C20" i="1"/>
  <c r="D19" i="1"/>
  <c r="B19" i="1" s="1"/>
  <c r="C19" i="1"/>
  <c r="D18" i="1"/>
  <c r="B18" i="1" s="1"/>
  <c r="C18" i="1"/>
  <c r="D17" i="1"/>
  <c r="B17" i="1" s="1"/>
  <c r="C17" i="1"/>
  <c r="D16" i="1"/>
  <c r="B16" i="1" s="1"/>
  <c r="C16" i="1"/>
  <c r="D15" i="1"/>
  <c r="B15" i="1" s="1"/>
  <c r="C15" i="1"/>
  <c r="D10" i="1"/>
  <c r="B10" i="1" s="1"/>
  <c r="A10" i="1" s="1"/>
  <c r="C10" i="1"/>
  <c r="D6" i="1"/>
  <c r="B6" i="1" s="1"/>
  <c r="C6" i="1"/>
  <c r="D5" i="1"/>
  <c r="B5" i="1" s="1"/>
  <c r="C5" i="1"/>
  <c r="D4" i="1"/>
  <c r="B4" i="1" s="1"/>
  <c r="C4" i="1"/>
  <c r="A20" i="1" l="1"/>
  <c r="A28" i="1"/>
  <c r="A21" i="1"/>
  <c r="A18" i="1"/>
  <c r="A22" i="1"/>
  <c r="A23" i="1"/>
  <c r="A24" i="1"/>
  <c r="A27" i="1"/>
  <c r="A25" i="1"/>
  <c r="A26" i="1"/>
  <c r="A1627" i="1"/>
  <c r="A1626" i="1"/>
  <c r="A1594" i="1"/>
  <c r="A1572" i="1"/>
  <c r="A1542" i="1"/>
  <c r="A1541" i="1"/>
  <c r="A1505" i="1"/>
  <c r="A1506" i="1"/>
  <c r="A1507" i="1"/>
  <c r="A1468" i="1"/>
  <c r="A1469" i="1"/>
  <c r="A1470" i="1"/>
  <c r="A1471" i="1"/>
  <c r="A1472" i="1"/>
  <c r="A1473" i="1"/>
  <c r="A1474" i="1"/>
  <c r="A1475" i="1"/>
  <c r="A1476" i="1"/>
  <c r="A1413" i="1"/>
  <c r="A1412" i="1"/>
  <c r="A1377" i="1"/>
  <c r="A1378" i="1"/>
  <c r="A1379" i="1"/>
  <c r="A1380" i="1"/>
  <c r="A1326" i="1"/>
  <c r="A1381" i="1"/>
  <c r="A1317" i="1"/>
  <c r="A1318" i="1"/>
  <c r="A1109" i="1"/>
  <c r="A1081" i="1"/>
  <c r="A1036" i="1"/>
  <c r="A1038" i="1"/>
  <c r="A1037" i="1"/>
  <c r="A1039" i="1"/>
  <c r="A987" i="1"/>
  <c r="A969" i="1"/>
  <c r="A970" i="1"/>
  <c r="A923" i="1"/>
  <c r="A924" i="1"/>
  <c r="A925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679" i="1"/>
  <c r="A3146" i="1"/>
  <c r="A3147" i="1"/>
  <c r="A3148" i="1"/>
  <c r="A3149" i="1"/>
  <c r="A3154" i="1"/>
  <c r="A3150" i="1"/>
  <c r="A3151" i="1"/>
  <c r="A3152" i="1"/>
  <c r="A3153" i="1"/>
  <c r="A3157" i="1"/>
  <c r="A3155" i="1"/>
  <c r="A3156" i="1"/>
  <c r="A2892" i="1"/>
  <c r="A2893" i="1"/>
  <c r="A2869" i="1"/>
  <c r="A2870" i="1"/>
  <c r="A2871" i="1"/>
  <c r="A2872" i="1"/>
  <c r="A2875" i="1"/>
  <c r="A2873" i="1"/>
  <c r="A2874" i="1"/>
  <c r="A2876" i="1"/>
  <c r="A2877" i="1"/>
  <c r="A2878" i="1"/>
  <c r="A2879" i="1"/>
  <c r="A2883" i="1"/>
  <c r="A2880" i="1"/>
  <c r="A2881" i="1"/>
  <c r="A2882" i="1"/>
  <c r="A2884" i="1"/>
  <c r="A2885" i="1"/>
  <c r="A2886" i="1"/>
  <c r="A2887" i="1"/>
  <c r="A2888" i="1"/>
  <c r="A2889" i="1"/>
  <c r="A2890" i="1"/>
  <c r="A2891" i="1"/>
  <c r="A2503" i="1"/>
  <c r="A2504" i="1"/>
  <c r="A2505" i="1"/>
  <c r="A2375" i="1"/>
  <c r="A2376" i="1"/>
  <c r="A2377" i="1"/>
  <c r="A2373" i="1"/>
  <c r="A2372" i="1"/>
  <c r="A2374" i="1"/>
  <c r="A2334" i="1"/>
  <c r="A2329" i="1"/>
  <c r="A2328" i="1"/>
  <c r="A2327" i="1"/>
  <c r="A2326" i="1"/>
  <c r="A2331" i="1"/>
  <c r="A2330" i="1"/>
  <c r="A2332" i="1"/>
  <c r="A2333" i="1"/>
  <c r="A2120" i="1"/>
  <c r="A2121" i="1"/>
  <c r="A2166" i="1"/>
  <c r="A2269" i="1"/>
  <c r="A2205" i="1"/>
  <c r="A2308" i="1"/>
  <c r="A2244" i="1"/>
  <c r="A2180" i="1"/>
  <c r="A2283" i="1"/>
  <c r="A2219" i="1"/>
  <c r="A2314" i="1"/>
  <c r="A2250" i="1"/>
  <c r="A2186" i="1"/>
  <c r="A2281" i="1"/>
  <c r="A2217" i="1"/>
  <c r="A2312" i="1"/>
  <c r="A2248" i="1"/>
  <c r="A2184" i="1"/>
  <c r="A2279" i="1"/>
  <c r="A2215" i="1"/>
  <c r="A2318" i="1"/>
  <c r="A2254" i="1"/>
  <c r="A2190" i="1"/>
  <c r="A2230" i="1"/>
  <c r="A2222" i="1"/>
  <c r="A2268" i="1"/>
  <c r="A2243" i="1"/>
  <c r="A2241" i="1"/>
  <c r="A2239" i="1"/>
  <c r="A2322" i="1"/>
  <c r="A2256" i="1"/>
  <c r="A2198" i="1"/>
  <c r="A2325" i="1"/>
  <c r="A2261" i="1"/>
  <c r="A2197" i="1"/>
  <c r="A2300" i="1"/>
  <c r="A2236" i="1"/>
  <c r="A2172" i="1"/>
  <c r="A2275" i="1"/>
  <c r="A2211" i="1"/>
  <c r="A2306" i="1"/>
  <c r="A2242" i="1"/>
  <c r="A2178" i="1"/>
  <c r="A2273" i="1"/>
  <c r="A2209" i="1"/>
  <c r="A2304" i="1"/>
  <c r="A2240" i="1"/>
  <c r="A2176" i="1"/>
  <c r="A2271" i="1"/>
  <c r="A2207" i="1"/>
  <c r="A2310" i="1"/>
  <c r="A2246" i="1"/>
  <c r="A2182" i="1"/>
  <c r="A2247" i="1"/>
  <c r="A2165" i="1"/>
  <c r="A2210" i="1"/>
  <c r="A2208" i="1"/>
  <c r="A2278" i="1"/>
  <c r="A2194" i="1"/>
  <c r="A2287" i="1"/>
  <c r="A2317" i="1"/>
  <c r="A2253" i="1"/>
  <c r="A2189" i="1"/>
  <c r="A2292" i="1"/>
  <c r="A2228" i="1"/>
  <c r="A2164" i="1"/>
  <c r="A2267" i="1"/>
  <c r="A2203" i="1"/>
  <c r="A2298" i="1"/>
  <c r="A2234" i="1"/>
  <c r="A2170" i="1"/>
  <c r="A2265" i="1"/>
  <c r="A2201" i="1"/>
  <c r="A2296" i="1"/>
  <c r="A2232" i="1"/>
  <c r="A2168" i="1"/>
  <c r="A2263" i="1"/>
  <c r="A2199" i="1"/>
  <c r="A2302" i="1"/>
  <c r="A2238" i="1"/>
  <c r="A2174" i="1"/>
  <c r="A2183" i="1"/>
  <c r="A2229" i="1"/>
  <c r="A2274" i="1"/>
  <c r="A2177" i="1"/>
  <c r="A2175" i="1"/>
  <c r="A2258" i="1"/>
  <c r="A2192" i="1"/>
  <c r="A2309" i="1"/>
  <c r="A2245" i="1"/>
  <c r="A2181" i="1"/>
  <c r="A2284" i="1"/>
  <c r="A2220" i="1"/>
  <c r="A2323" i="1"/>
  <c r="A2259" i="1"/>
  <c r="A2195" i="1"/>
  <c r="A2290" i="1"/>
  <c r="A2226" i="1"/>
  <c r="A2321" i="1"/>
  <c r="A2257" i="1"/>
  <c r="A2193" i="1"/>
  <c r="A2288" i="1"/>
  <c r="A2224" i="1"/>
  <c r="A2319" i="1"/>
  <c r="A2255" i="1"/>
  <c r="A2191" i="1"/>
  <c r="A2294" i="1"/>
  <c r="A2293" i="1"/>
  <c r="A2307" i="1"/>
  <c r="A2272" i="1"/>
  <c r="A2214" i="1"/>
  <c r="A2289" i="1"/>
  <c r="A2223" i="1"/>
  <c r="A2301" i="1"/>
  <c r="A2237" i="1"/>
  <c r="A2173" i="1"/>
  <c r="A2276" i="1"/>
  <c r="A2212" i="1"/>
  <c r="A2315" i="1"/>
  <c r="A2251" i="1"/>
  <c r="A2187" i="1"/>
  <c r="A2282" i="1"/>
  <c r="A2218" i="1"/>
  <c r="A2313" i="1"/>
  <c r="A2249" i="1"/>
  <c r="A2185" i="1"/>
  <c r="A2280" i="1"/>
  <c r="A2216" i="1"/>
  <c r="A2311" i="1"/>
  <c r="A2286" i="1"/>
  <c r="A2204" i="1"/>
  <c r="A2179" i="1"/>
  <c r="A2305" i="1"/>
  <c r="A2303" i="1"/>
  <c r="A2227" i="1"/>
  <c r="A2320" i="1"/>
  <c r="A2262" i="1"/>
  <c r="A2285" i="1"/>
  <c r="A2221" i="1"/>
  <c r="A2324" i="1"/>
  <c r="A2260" i="1"/>
  <c r="A2196" i="1"/>
  <c r="A2299" i="1"/>
  <c r="A2235" i="1"/>
  <c r="A2171" i="1"/>
  <c r="A2266" i="1"/>
  <c r="A2202" i="1"/>
  <c r="A2297" i="1"/>
  <c r="A2233" i="1"/>
  <c r="A2169" i="1"/>
  <c r="A2264" i="1"/>
  <c r="A2200" i="1"/>
  <c r="A2295" i="1"/>
  <c r="A2231" i="1"/>
  <c r="A2167" i="1"/>
  <c r="A2270" i="1"/>
  <c r="A2206" i="1"/>
  <c r="A2277" i="1"/>
  <c r="A2213" i="1"/>
  <c r="A2316" i="1"/>
  <c r="A2252" i="1"/>
  <c r="A2188" i="1"/>
  <c r="A2291" i="1"/>
  <c r="A2225" i="1"/>
  <c r="A2335" i="1"/>
  <c r="A2082" i="1"/>
  <c r="A2083" i="1"/>
  <c r="A2084" i="1"/>
  <c r="A2085" i="1"/>
  <c r="A2053" i="1"/>
  <c r="A2054" i="1"/>
  <c r="A2047" i="1"/>
  <c r="A2001" i="1"/>
  <c r="A2009" i="1"/>
  <c r="A2002" i="1"/>
  <c r="A2010" i="1"/>
  <c r="A2003" i="1"/>
  <c r="A2011" i="1"/>
  <c r="A2004" i="1"/>
  <c r="A2012" i="1"/>
  <c r="A2006" i="1"/>
  <c r="A2005" i="1"/>
  <c r="A2007" i="1"/>
  <c r="A2008" i="1"/>
  <c r="A1983" i="1"/>
  <c r="A1984" i="1"/>
  <c r="A1972" i="1"/>
  <c r="A1980" i="1"/>
  <c r="A1973" i="1"/>
  <c r="A1981" i="1"/>
  <c r="A1974" i="1"/>
  <c r="A1982" i="1"/>
  <c r="A1969" i="1"/>
  <c r="A1975" i="1"/>
  <c r="A1985" i="1"/>
  <c r="A1977" i="1"/>
  <c r="A1987" i="1"/>
  <c r="A1968" i="1"/>
  <c r="A1976" i="1"/>
  <c r="A1986" i="1"/>
  <c r="A1970" i="1"/>
  <c r="A1978" i="1"/>
  <c r="A1971" i="1"/>
  <c r="A1979" i="1"/>
  <c r="A1931" i="1"/>
  <c r="A1932" i="1"/>
  <c r="A1933" i="1"/>
  <c r="A1934" i="1"/>
  <c r="A563" i="1"/>
  <c r="A564" i="1"/>
  <c r="A558" i="1"/>
  <c r="A560" i="1"/>
  <c r="A559" i="1"/>
  <c r="A561" i="1"/>
  <c r="A557" i="1"/>
  <c r="A562" i="1"/>
  <c r="A556" i="1"/>
  <c r="A555" i="1"/>
  <c r="A6" i="1"/>
  <c r="A5" i="1"/>
  <c r="A898" i="1"/>
  <c r="A2521" i="1"/>
  <c r="A2517" i="1"/>
  <c r="A1875" i="1"/>
  <c r="A1925" i="1"/>
  <c r="A2519" i="1"/>
  <c r="A827" i="1"/>
  <c r="A77" i="1"/>
  <c r="A2534" i="1"/>
  <c r="A899" i="1"/>
  <c r="A2342" i="1"/>
  <c r="A16" i="1"/>
  <c r="A15" i="1"/>
  <c r="A19" i="1"/>
  <c r="A17" i="1"/>
  <c r="A1420" i="1"/>
  <c r="A1320" i="1"/>
  <c r="A1390" i="1"/>
  <c r="A892" i="1"/>
  <c r="A887" i="1"/>
  <c r="A885" i="1"/>
  <c r="A882" i="1"/>
  <c r="A880" i="1"/>
  <c r="A878" i="1"/>
  <c r="A876" i="1"/>
  <c r="A874" i="1"/>
  <c r="A872" i="1"/>
  <c r="A870" i="1"/>
  <c r="A893" i="1"/>
  <c r="A891" i="1"/>
  <c r="A889" i="1"/>
  <c r="A1365" i="1"/>
  <c r="A1398" i="1"/>
  <c r="A2564" i="1"/>
  <c r="A3526" i="1"/>
  <c r="A3527" i="1"/>
  <c r="A3525" i="1"/>
  <c r="A554" i="1"/>
  <c r="A1402" i="1"/>
  <c r="A1339" i="1"/>
  <c r="A1357" i="1"/>
  <c r="A2552" i="1"/>
  <c r="A2558" i="1"/>
  <c r="A62" i="1"/>
  <c r="A2550" i="1"/>
  <c r="A1298" i="1"/>
  <c r="A1337" i="1"/>
  <c r="A1355" i="1"/>
  <c r="A1290" i="1"/>
  <c r="A1329" i="1"/>
  <c r="A1349" i="1"/>
  <c r="A1927" i="1"/>
  <c r="A1263" i="1"/>
  <c r="A1331" i="1"/>
  <c r="A1310" i="1"/>
  <c r="A1416" i="1"/>
  <c r="A1394" i="1"/>
  <c r="A1384" i="1"/>
  <c r="A1361" i="1"/>
  <c r="A1324" i="1"/>
  <c r="A1312" i="1"/>
  <c r="A1294" i="1"/>
  <c r="A1314" i="1"/>
  <c r="A1304" i="1"/>
  <c r="A1347" i="1"/>
  <c r="A1410" i="1"/>
  <c r="A46" i="1"/>
  <c r="A888" i="1"/>
  <c r="A897" i="1"/>
  <c r="A1152" i="1"/>
  <c r="A1296" i="1"/>
  <c r="A1306" i="1"/>
  <c r="A1345" i="1"/>
  <c r="A1363" i="1"/>
  <c r="A1373" i="1"/>
  <c r="A1424" i="1"/>
  <c r="A1353" i="1"/>
  <c r="A1371" i="1"/>
  <c r="A1386" i="1"/>
  <c r="A1952" i="1"/>
  <c r="A1928" i="1"/>
  <c r="A1926" i="1"/>
  <c r="A1924" i="1"/>
  <c r="A1923" i="1"/>
  <c r="A1929" i="1"/>
  <c r="A2568" i="1"/>
  <c r="A2530" i="1"/>
  <c r="A2562" i="1"/>
  <c r="A2566" i="1"/>
  <c r="A890" i="1"/>
  <c r="A1272" i="1"/>
  <c r="A1427" i="1"/>
  <c r="A1425" i="1"/>
  <c r="A1423" i="1"/>
  <c r="A1421" i="1"/>
  <c r="A1419" i="1"/>
  <c r="A1417" i="1"/>
  <c r="A1415" i="1"/>
  <c r="A1411" i="1"/>
  <c r="A1409" i="1"/>
  <c r="A1407" i="1"/>
  <c r="A1405" i="1"/>
  <c r="A1403" i="1"/>
  <c r="A1401" i="1"/>
  <c r="A1399" i="1"/>
  <c r="A1397" i="1"/>
  <c r="A1395" i="1"/>
  <c r="A1393" i="1"/>
  <c r="A1391" i="1"/>
  <c r="A1389" i="1"/>
  <c r="A1387" i="1"/>
  <c r="A1385" i="1"/>
  <c r="A1383" i="1"/>
  <c r="A1376" i="1"/>
  <c r="A1374" i="1"/>
  <c r="A1372" i="1"/>
  <c r="A1370" i="1"/>
  <c r="A1368" i="1"/>
  <c r="A1366" i="1"/>
  <c r="A1364" i="1"/>
  <c r="A1362" i="1"/>
  <c r="A1360" i="1"/>
  <c r="A1358" i="1"/>
  <c r="A1356" i="1"/>
  <c r="A1354" i="1"/>
  <c r="A1352" i="1"/>
  <c r="A1350" i="1"/>
  <c r="A1348" i="1"/>
  <c r="A1346" i="1"/>
  <c r="A1344" i="1"/>
  <c r="A1342" i="1"/>
  <c r="A1340" i="1"/>
  <c r="A1338" i="1"/>
  <c r="A1336" i="1"/>
  <c r="A1334" i="1"/>
  <c r="A1332" i="1"/>
  <c r="A1330" i="1"/>
  <c r="A1328" i="1"/>
  <c r="A1325" i="1"/>
  <c r="A1323" i="1"/>
  <c r="A1321" i="1"/>
  <c r="A1319" i="1"/>
  <c r="A1315" i="1"/>
  <c r="A1313" i="1"/>
  <c r="A1311" i="1"/>
  <c r="A1309" i="1"/>
  <c r="A1307" i="1"/>
  <c r="A1305" i="1"/>
  <c r="A1303" i="1"/>
  <c r="A1301" i="1"/>
  <c r="A1299" i="1"/>
  <c r="A1297" i="1"/>
  <c r="A1295" i="1"/>
  <c r="A1293" i="1"/>
  <c r="A1291" i="1"/>
  <c r="A1289" i="1"/>
  <c r="A1426" i="1"/>
  <c r="A1418" i="1"/>
  <c r="A1408" i="1"/>
  <c r="A1400" i="1"/>
  <c r="A1388" i="1"/>
  <c r="A1367" i="1"/>
  <c r="A1351" i="1"/>
  <c r="A1335" i="1"/>
  <c r="A1316" i="1"/>
  <c r="A1300" i="1"/>
  <c r="A1422" i="1"/>
  <c r="A1414" i="1"/>
  <c r="A1404" i="1"/>
  <c r="A1396" i="1"/>
  <c r="A1375" i="1"/>
  <c r="A1359" i="1"/>
  <c r="A1343" i="1"/>
  <c r="A1327" i="1"/>
  <c r="A1308" i="1"/>
  <c r="A1292" i="1"/>
  <c r="A1302" i="1"/>
  <c r="A1322" i="1"/>
  <c r="A1333" i="1"/>
  <c r="A1369" i="1"/>
  <c r="A1392" i="1"/>
  <c r="A1428" i="1"/>
  <c r="A1798" i="1"/>
  <c r="A869" i="1"/>
  <c r="A871" i="1"/>
  <c r="A873" i="1"/>
  <c r="A875" i="1"/>
  <c r="A877" i="1"/>
  <c r="A879" i="1"/>
  <c r="A881" i="1"/>
  <c r="A883" i="1"/>
  <c r="A884" i="1"/>
  <c r="A886" i="1"/>
  <c r="A1168" i="1"/>
  <c r="A1341" i="1"/>
  <c r="A1382" i="1"/>
  <c r="A1406" i="1"/>
  <c r="A2536" i="1"/>
  <c r="A2542" i="1"/>
  <c r="A1842" i="1"/>
  <c r="A2417" i="1"/>
  <c r="A2554" i="1"/>
  <c r="A2538" i="1"/>
  <c r="A2522" i="1"/>
  <c r="A2520" i="1"/>
  <c r="A2518" i="1"/>
  <c r="A2556" i="1"/>
  <c r="A2540" i="1"/>
  <c r="A2524" i="1"/>
  <c r="A2560" i="1"/>
  <c r="A2544" i="1"/>
  <c r="A2528" i="1"/>
  <c r="A2526" i="1"/>
  <c r="A2548" i="1"/>
  <c r="A1889" i="1"/>
  <c r="A1954" i="1"/>
  <c r="A2532" i="1"/>
  <c r="A2546" i="1"/>
  <c r="A3227" i="1"/>
  <c r="A1910" i="1"/>
  <c r="A1893" i="1"/>
  <c r="A2345" i="1"/>
  <c r="A1908" i="1"/>
  <c r="A135" i="1"/>
  <c r="A133" i="1"/>
  <c r="A131" i="1"/>
  <c r="A129" i="1"/>
  <c r="A127" i="1"/>
  <c r="A134" i="1"/>
  <c r="A132" i="1"/>
  <c r="A130" i="1"/>
  <c r="A128" i="1"/>
  <c r="A126" i="1"/>
  <c r="A33" i="1"/>
  <c r="A34" i="1"/>
  <c r="A32" i="1"/>
  <c r="A4" i="1"/>
  <c r="A75" i="1"/>
  <c r="A41" i="1"/>
  <c r="A55" i="1"/>
  <c r="A53" i="1"/>
  <c r="A56" i="1"/>
  <c r="A54" i="1"/>
  <c r="A39" i="1"/>
  <c r="A47" i="1"/>
  <c r="A61" i="1"/>
  <c r="A63" i="1"/>
  <c r="A575" i="1"/>
  <c r="A573" i="1"/>
  <c r="A571" i="1"/>
  <c r="A569" i="1"/>
  <c r="A574" i="1"/>
  <c r="A572" i="1"/>
  <c r="A570" i="1"/>
  <c r="A585" i="1"/>
  <c r="A586" i="1"/>
  <c r="A44" i="1"/>
  <c r="A42" i="1"/>
  <c r="A45" i="1"/>
  <c r="A863" i="1"/>
  <c r="A861" i="1"/>
  <c r="A859" i="1"/>
  <c r="A857" i="1"/>
  <c r="A855" i="1"/>
  <c r="A853" i="1"/>
  <c r="A851" i="1"/>
  <c r="A849" i="1"/>
  <c r="A847" i="1"/>
  <c r="A845" i="1"/>
  <c r="A843" i="1"/>
  <c r="A841" i="1"/>
  <c r="A839" i="1"/>
  <c r="A837" i="1"/>
  <c r="A835" i="1"/>
  <c r="A864" i="1"/>
  <c r="A862" i="1"/>
  <c r="A860" i="1"/>
  <c r="A858" i="1"/>
  <c r="A856" i="1"/>
  <c r="A854" i="1"/>
  <c r="A852" i="1"/>
  <c r="A850" i="1"/>
  <c r="A848" i="1"/>
  <c r="A846" i="1"/>
  <c r="A844" i="1"/>
  <c r="A842" i="1"/>
  <c r="A840" i="1"/>
  <c r="A838" i="1"/>
  <c r="A836" i="1"/>
  <c r="A834" i="1"/>
  <c r="A40" i="1"/>
  <c r="A48" i="1"/>
  <c r="A43" i="1"/>
  <c r="A60" i="1"/>
  <c r="A122" i="1"/>
  <c r="A120" i="1"/>
  <c r="A118" i="1"/>
  <c r="A116" i="1"/>
  <c r="A114" i="1"/>
  <c r="A112" i="1"/>
  <c r="A110" i="1"/>
  <c r="A108" i="1"/>
  <c r="A106" i="1"/>
  <c r="A104" i="1"/>
  <c r="A102" i="1"/>
  <c r="A100" i="1"/>
  <c r="A98" i="1"/>
  <c r="A96" i="1"/>
  <c r="A94" i="1"/>
  <c r="A92" i="1"/>
  <c r="A90" i="1"/>
  <c r="A88" i="1"/>
  <c r="A86" i="1"/>
  <c r="A84" i="1"/>
  <c r="A82" i="1"/>
  <c r="A121" i="1"/>
  <c r="A119" i="1"/>
  <c r="A117" i="1"/>
  <c r="A115" i="1"/>
  <c r="A113" i="1"/>
  <c r="A111" i="1"/>
  <c r="A109" i="1"/>
  <c r="A107" i="1"/>
  <c r="A105" i="1"/>
  <c r="A103" i="1"/>
  <c r="A101" i="1"/>
  <c r="A99" i="1"/>
  <c r="A97" i="1"/>
  <c r="A95" i="1"/>
  <c r="A93" i="1"/>
  <c r="A91" i="1"/>
  <c r="A89" i="1"/>
  <c r="A87" i="1"/>
  <c r="A85" i="1"/>
  <c r="A83" i="1"/>
  <c r="A81" i="1"/>
  <c r="A38" i="1"/>
  <c r="A822" i="1"/>
  <c r="A820" i="1"/>
  <c r="A818" i="1"/>
  <c r="A816" i="1"/>
  <c r="A814" i="1"/>
  <c r="A812" i="1"/>
  <c r="A810" i="1"/>
  <c r="A808" i="1"/>
  <c r="A806" i="1"/>
  <c r="A804" i="1"/>
  <c r="A802" i="1"/>
  <c r="A800" i="1"/>
  <c r="A798" i="1"/>
  <c r="A796" i="1"/>
  <c r="A794" i="1"/>
  <c r="A792" i="1"/>
  <c r="A790" i="1"/>
  <c r="A788" i="1"/>
  <c r="A786" i="1"/>
  <c r="A784" i="1"/>
  <c r="A782" i="1"/>
  <c r="A780" i="1"/>
  <c r="A778" i="1"/>
  <c r="A776" i="1"/>
  <c r="A774" i="1"/>
  <c r="A771" i="1"/>
  <c r="A769" i="1"/>
  <c r="A767" i="1"/>
  <c r="A765" i="1"/>
  <c r="A763" i="1"/>
  <c r="A761" i="1"/>
  <c r="A759" i="1"/>
  <c r="A757" i="1"/>
  <c r="A755" i="1"/>
  <c r="A753" i="1"/>
  <c r="A751" i="1"/>
  <c r="A749" i="1"/>
  <c r="A821" i="1"/>
  <c r="A819" i="1"/>
  <c r="A817" i="1"/>
  <c r="A815" i="1"/>
  <c r="A813" i="1"/>
  <c r="A811" i="1"/>
  <c r="A809" i="1"/>
  <c r="A807" i="1"/>
  <c r="A805" i="1"/>
  <c r="A803" i="1"/>
  <c r="A801" i="1"/>
  <c r="A799" i="1"/>
  <c r="A797" i="1"/>
  <c r="A795" i="1"/>
  <c r="A793" i="1"/>
  <c r="A781" i="1"/>
  <c r="A766" i="1"/>
  <c r="A750" i="1"/>
  <c r="A783" i="1"/>
  <c r="A768" i="1"/>
  <c r="A752" i="1"/>
  <c r="A785" i="1"/>
  <c r="A770" i="1"/>
  <c r="A754" i="1"/>
  <c r="A787" i="1"/>
  <c r="A772" i="1"/>
  <c r="A756" i="1"/>
  <c r="A747" i="1"/>
  <c r="A745" i="1"/>
  <c r="A743" i="1"/>
  <c r="A741" i="1"/>
  <c r="A739" i="1"/>
  <c r="A737" i="1"/>
  <c r="A735" i="1"/>
  <c r="A733" i="1"/>
  <c r="A731" i="1"/>
  <c r="A729" i="1"/>
  <c r="A727" i="1"/>
  <c r="A725" i="1"/>
  <c r="A723" i="1"/>
  <c r="A721" i="1"/>
  <c r="A719" i="1"/>
  <c r="A717" i="1"/>
  <c r="A715" i="1"/>
  <c r="A713" i="1"/>
  <c r="A711" i="1"/>
  <c r="A709" i="1"/>
  <c r="A707" i="1"/>
  <c r="A705" i="1"/>
  <c r="A703" i="1"/>
  <c r="A702" i="1"/>
  <c r="A700" i="1"/>
  <c r="A698" i="1"/>
  <c r="A696" i="1"/>
  <c r="A694" i="1"/>
  <c r="A692" i="1"/>
  <c r="A690" i="1"/>
  <c r="A688" i="1"/>
  <c r="A686" i="1"/>
  <c r="A684" i="1"/>
  <c r="A682" i="1"/>
  <c r="A680" i="1"/>
  <c r="A677" i="1"/>
  <c r="A675" i="1"/>
  <c r="A673" i="1"/>
  <c r="A671" i="1"/>
  <c r="A669" i="1"/>
  <c r="A667" i="1"/>
  <c r="A665" i="1"/>
  <c r="A663" i="1"/>
  <c r="A661" i="1"/>
  <c r="A659" i="1"/>
  <c r="A657" i="1"/>
  <c r="A655" i="1"/>
  <c r="A653" i="1"/>
  <c r="A651" i="1"/>
  <c r="A649" i="1"/>
  <c r="A647" i="1"/>
  <c r="A645" i="1"/>
  <c r="A643" i="1"/>
  <c r="A641" i="1"/>
  <c r="A639" i="1"/>
  <c r="A637" i="1"/>
  <c r="A635" i="1"/>
  <c r="A633" i="1"/>
  <c r="A631" i="1"/>
  <c r="A629" i="1"/>
  <c r="A627" i="1"/>
  <c r="A625" i="1"/>
  <c r="A623" i="1"/>
  <c r="A621" i="1"/>
  <c r="A619" i="1"/>
  <c r="A617" i="1"/>
  <c r="A615" i="1"/>
  <c r="A789" i="1"/>
  <c r="A773" i="1"/>
  <c r="A758" i="1"/>
  <c r="A791" i="1"/>
  <c r="A775" i="1"/>
  <c r="A760" i="1"/>
  <c r="A777" i="1"/>
  <c r="A762" i="1"/>
  <c r="A779" i="1"/>
  <c r="A764" i="1"/>
  <c r="A748" i="1"/>
  <c r="A746" i="1"/>
  <c r="A744" i="1"/>
  <c r="A742" i="1"/>
  <c r="A740" i="1"/>
  <c r="A738" i="1"/>
  <c r="A736" i="1"/>
  <c r="A734" i="1"/>
  <c r="A732" i="1"/>
  <c r="A730" i="1"/>
  <c r="A728" i="1"/>
  <c r="A726" i="1"/>
  <c r="A724" i="1"/>
  <c r="A722" i="1"/>
  <c r="A720" i="1"/>
  <c r="A718" i="1"/>
  <c r="A716" i="1"/>
  <c r="A714" i="1"/>
  <c r="A712" i="1"/>
  <c r="A710" i="1"/>
  <c r="A708" i="1"/>
  <c r="A706" i="1"/>
  <c r="A704" i="1"/>
  <c r="A701" i="1"/>
  <c r="A699" i="1"/>
  <c r="A697" i="1"/>
  <c r="A695" i="1"/>
  <c r="A693" i="1"/>
  <c r="A691" i="1"/>
  <c r="A689" i="1"/>
  <c r="A687" i="1"/>
  <c r="A685" i="1"/>
  <c r="A683" i="1"/>
  <c r="A681" i="1"/>
  <c r="A678" i="1"/>
  <c r="A676" i="1"/>
  <c r="A674" i="1"/>
  <c r="A672" i="1"/>
  <c r="A670" i="1"/>
  <c r="A668" i="1"/>
  <c r="A666" i="1"/>
  <c r="A664" i="1"/>
  <c r="A662" i="1"/>
  <c r="A660" i="1"/>
  <c r="A658" i="1"/>
  <c r="A656" i="1"/>
  <c r="A654" i="1"/>
  <c r="A652" i="1"/>
  <c r="A650" i="1"/>
  <c r="A648" i="1"/>
  <c r="A646" i="1"/>
  <c r="A644" i="1"/>
  <c r="A642" i="1"/>
  <c r="A640" i="1"/>
  <c r="A638" i="1"/>
  <c r="A636" i="1"/>
  <c r="A634" i="1"/>
  <c r="A632" i="1"/>
  <c r="A630" i="1"/>
  <c r="A628" i="1"/>
  <c r="A626" i="1"/>
  <c r="A624" i="1"/>
  <c r="A622" i="1"/>
  <c r="A620" i="1"/>
  <c r="A618" i="1"/>
  <c r="A616" i="1"/>
  <c r="A614" i="1"/>
  <c r="A830" i="1"/>
  <c r="A1196" i="1"/>
  <c r="A1192" i="1"/>
  <c r="A1172" i="1"/>
  <c r="A1176" i="1"/>
  <c r="A423" i="1"/>
  <c r="A425" i="1"/>
  <c r="A427" i="1"/>
  <c r="A429" i="1"/>
  <c r="A431" i="1"/>
  <c r="A433" i="1"/>
  <c r="A435" i="1"/>
  <c r="A437" i="1"/>
  <c r="A439" i="1"/>
  <c r="A441" i="1"/>
  <c r="A443" i="1"/>
  <c r="A445" i="1"/>
  <c r="A447" i="1"/>
  <c r="A449" i="1"/>
  <c r="A451" i="1"/>
  <c r="A453" i="1"/>
  <c r="A455" i="1"/>
  <c r="A457" i="1"/>
  <c r="A459" i="1"/>
  <c r="A461" i="1"/>
  <c r="A463" i="1"/>
  <c r="A465" i="1"/>
  <c r="A467" i="1"/>
  <c r="A469" i="1"/>
  <c r="A471" i="1"/>
  <c r="A473" i="1"/>
  <c r="A475" i="1"/>
  <c r="A477" i="1"/>
  <c r="A479" i="1"/>
  <c r="A481" i="1"/>
  <c r="A483" i="1"/>
  <c r="A485" i="1"/>
  <c r="A487" i="1"/>
  <c r="A489" i="1"/>
  <c r="A491" i="1"/>
  <c r="A493" i="1"/>
  <c r="A495" i="1"/>
  <c r="A497" i="1"/>
  <c r="A499" i="1"/>
  <c r="A501" i="1"/>
  <c r="A503" i="1"/>
  <c r="A505" i="1"/>
  <c r="A507" i="1"/>
  <c r="A509" i="1"/>
  <c r="A511" i="1"/>
  <c r="A513" i="1"/>
  <c r="A515" i="1"/>
  <c r="A517" i="1"/>
  <c r="A519" i="1"/>
  <c r="A521" i="1"/>
  <c r="A523" i="1"/>
  <c r="A525" i="1"/>
  <c r="A527" i="1"/>
  <c r="A529" i="1"/>
  <c r="A531" i="1"/>
  <c r="A533" i="1"/>
  <c r="A535" i="1"/>
  <c r="A537" i="1"/>
  <c r="A539" i="1"/>
  <c r="A541" i="1"/>
  <c r="A543" i="1"/>
  <c r="A545" i="1"/>
  <c r="A547" i="1"/>
  <c r="A549" i="1"/>
  <c r="A551" i="1"/>
  <c r="A553" i="1"/>
  <c r="A828" i="1"/>
  <c r="A1180" i="1"/>
  <c r="A1143" i="1"/>
  <c r="A1140" i="1"/>
  <c r="A1138" i="1"/>
  <c r="A1136" i="1"/>
  <c r="A1134" i="1"/>
  <c r="A1132" i="1"/>
  <c r="A1130" i="1"/>
  <c r="A1127" i="1"/>
  <c r="A1125" i="1"/>
  <c r="A1123" i="1"/>
  <c r="A1121" i="1"/>
  <c r="A1119" i="1"/>
  <c r="A1117" i="1"/>
  <c r="A1115" i="1"/>
  <c r="A1113" i="1"/>
  <c r="A1111" i="1"/>
  <c r="A1108" i="1"/>
  <c r="A1106" i="1"/>
  <c r="A1104" i="1"/>
  <c r="A1102" i="1"/>
  <c r="A1100" i="1"/>
  <c r="A1098" i="1"/>
  <c r="A1096" i="1"/>
  <c r="A1094" i="1"/>
  <c r="A1092" i="1"/>
  <c r="A1090" i="1"/>
  <c r="A1088" i="1"/>
  <c r="A1086" i="1"/>
  <c r="A1084" i="1"/>
  <c r="A1082" i="1"/>
  <c r="A1079" i="1"/>
  <c r="A1077" i="1"/>
  <c r="A1075" i="1"/>
  <c r="A1073" i="1"/>
  <c r="A1071" i="1"/>
  <c r="A1069" i="1"/>
  <c r="A1067" i="1"/>
  <c r="A1065" i="1"/>
  <c r="A1063" i="1"/>
  <c r="A1061" i="1"/>
  <c r="A1059" i="1"/>
  <c r="A1057" i="1"/>
  <c r="A1055" i="1"/>
  <c r="A1053" i="1"/>
  <c r="A1051" i="1"/>
  <c r="A1049" i="1"/>
  <c r="A1047" i="1"/>
  <c r="A1045" i="1"/>
  <c r="A1043" i="1"/>
  <c r="A1041" i="1"/>
  <c r="A1035" i="1"/>
  <c r="A1033" i="1"/>
  <c r="A1030" i="1"/>
  <c r="A1028" i="1"/>
  <c r="A1026" i="1"/>
  <c r="A1024" i="1"/>
  <c r="A1022" i="1"/>
  <c r="A1020" i="1"/>
  <c r="A1018" i="1"/>
  <c r="A1016" i="1"/>
  <c r="A1014" i="1"/>
  <c r="A1012" i="1"/>
  <c r="A1009" i="1"/>
  <c r="A1007" i="1"/>
  <c r="A1005" i="1"/>
  <c r="A1003" i="1"/>
  <c r="A1001" i="1"/>
  <c r="A999" i="1"/>
  <c r="A997" i="1"/>
  <c r="A995" i="1"/>
  <c r="A993" i="1"/>
  <c r="A991" i="1"/>
  <c r="A989" i="1"/>
  <c r="A986" i="1"/>
  <c r="A984" i="1"/>
  <c r="A982" i="1"/>
  <c r="A980" i="1"/>
  <c r="A978" i="1"/>
  <c r="A976" i="1"/>
  <c r="A974" i="1"/>
  <c r="A972" i="1"/>
  <c r="A968" i="1"/>
  <c r="A966" i="1"/>
  <c r="A964" i="1"/>
  <c r="A962" i="1"/>
  <c r="A960" i="1"/>
  <c r="A958" i="1"/>
  <c r="A956" i="1"/>
  <c r="A954" i="1"/>
  <c r="A952" i="1"/>
  <c r="A950" i="1"/>
  <c r="A948" i="1"/>
  <c r="A946" i="1"/>
  <c r="A944" i="1"/>
  <c r="A942" i="1"/>
  <c r="A940" i="1"/>
  <c r="A938" i="1"/>
  <c r="A936" i="1"/>
  <c r="A934" i="1"/>
  <c r="A932" i="1"/>
  <c r="A930" i="1"/>
  <c r="A928" i="1"/>
  <c r="A926" i="1"/>
  <c r="A921" i="1"/>
  <c r="A919" i="1"/>
  <c r="A917" i="1"/>
  <c r="A915" i="1"/>
  <c r="A913" i="1"/>
  <c r="A911" i="1"/>
  <c r="A909" i="1"/>
  <c r="A907" i="1"/>
  <c r="A905" i="1"/>
  <c r="A903" i="1"/>
  <c r="A1144" i="1"/>
  <c r="A1142" i="1"/>
  <c r="A1141" i="1"/>
  <c r="A1139" i="1"/>
  <c r="A1137" i="1"/>
  <c r="A1135" i="1"/>
  <c r="A1133" i="1"/>
  <c r="A1131" i="1"/>
  <c r="A1129" i="1"/>
  <c r="A1128" i="1"/>
  <c r="A1126" i="1"/>
  <c r="A1124" i="1"/>
  <c r="A1122" i="1"/>
  <c r="A1120" i="1"/>
  <c r="A1118" i="1"/>
  <c r="A1116" i="1"/>
  <c r="A1114" i="1"/>
  <c r="A1112" i="1"/>
  <c r="A1110" i="1"/>
  <c r="A1107" i="1"/>
  <c r="A1105" i="1"/>
  <c r="A1103" i="1"/>
  <c r="A1101" i="1"/>
  <c r="A1099" i="1"/>
  <c r="A1097" i="1"/>
  <c r="A1095" i="1"/>
  <c r="A1093" i="1"/>
  <c r="A1091" i="1"/>
  <c r="A1089" i="1"/>
  <c r="A1087" i="1"/>
  <c r="A1085" i="1"/>
  <c r="A1083" i="1"/>
  <c r="A1080" i="1"/>
  <c r="A1078" i="1"/>
  <c r="A1076" i="1"/>
  <c r="A1074" i="1"/>
  <c r="A1072" i="1"/>
  <c r="A1070" i="1"/>
  <c r="A1068" i="1"/>
  <c r="A1066" i="1"/>
  <c r="A1064" i="1"/>
  <c r="A1062" i="1"/>
  <c r="A1060" i="1"/>
  <c r="A1058" i="1"/>
  <c r="A1056" i="1"/>
  <c r="A1054" i="1"/>
  <c r="A1052" i="1"/>
  <c r="A1050" i="1"/>
  <c r="A1048" i="1"/>
  <c r="A1046" i="1"/>
  <c r="A1044" i="1"/>
  <c r="A1042" i="1"/>
  <c r="A1040" i="1"/>
  <c r="A1034" i="1"/>
  <c r="A1032" i="1"/>
  <c r="A1031" i="1"/>
  <c r="A1029" i="1"/>
  <c r="A1027" i="1"/>
  <c r="A1025" i="1"/>
  <c r="A1023" i="1"/>
  <c r="A1021" i="1"/>
  <c r="A1019" i="1"/>
  <c r="A1017" i="1"/>
  <c r="A1015" i="1"/>
  <c r="A1013" i="1"/>
  <c r="A1011" i="1"/>
  <c r="A1010" i="1"/>
  <c r="A1008" i="1"/>
  <c r="A1006" i="1"/>
  <c r="A1004" i="1"/>
  <c r="A1002" i="1"/>
  <c r="A1000" i="1"/>
  <c r="A998" i="1"/>
  <c r="A996" i="1"/>
  <c r="A994" i="1"/>
  <c r="A992" i="1"/>
  <c r="A990" i="1"/>
  <c r="A988" i="1"/>
  <c r="A985" i="1"/>
  <c r="A983" i="1"/>
  <c r="A981" i="1"/>
  <c r="A979" i="1"/>
  <c r="A977" i="1"/>
  <c r="A975" i="1"/>
  <c r="A973" i="1"/>
  <c r="A971" i="1"/>
  <c r="A967" i="1"/>
  <c r="A965" i="1"/>
  <c r="A963" i="1"/>
  <c r="A961" i="1"/>
  <c r="A959" i="1"/>
  <c r="A957" i="1"/>
  <c r="A955" i="1"/>
  <c r="A953" i="1"/>
  <c r="A951" i="1"/>
  <c r="A949" i="1"/>
  <c r="A947" i="1"/>
  <c r="A945" i="1"/>
  <c r="A943" i="1"/>
  <c r="A941" i="1"/>
  <c r="A939" i="1"/>
  <c r="A937" i="1"/>
  <c r="A935" i="1"/>
  <c r="A933" i="1"/>
  <c r="A931" i="1"/>
  <c r="A929" i="1"/>
  <c r="A927" i="1"/>
  <c r="A922" i="1"/>
  <c r="A920" i="1"/>
  <c r="A918" i="1"/>
  <c r="A916" i="1"/>
  <c r="A914" i="1"/>
  <c r="A912" i="1"/>
  <c r="A910" i="1"/>
  <c r="A908" i="1"/>
  <c r="A906" i="1"/>
  <c r="A904" i="1"/>
  <c r="A1184" i="1"/>
  <c r="A826" i="1"/>
  <c r="A1193" i="1"/>
  <c r="A1156" i="1"/>
  <c r="A1188" i="1"/>
  <c r="A829" i="1"/>
  <c r="A1160" i="1"/>
  <c r="A422" i="1"/>
  <c r="A424" i="1"/>
  <c r="A426" i="1"/>
  <c r="A428" i="1"/>
  <c r="A430" i="1"/>
  <c r="A432" i="1"/>
  <c r="A434" i="1"/>
  <c r="A436" i="1"/>
  <c r="A438" i="1"/>
  <c r="A440" i="1"/>
  <c r="A442" i="1"/>
  <c r="A444" i="1"/>
  <c r="A446" i="1"/>
  <c r="A448" i="1"/>
  <c r="A450" i="1"/>
  <c r="A452" i="1"/>
  <c r="A454" i="1"/>
  <c r="A456" i="1"/>
  <c r="A458" i="1"/>
  <c r="A460" i="1"/>
  <c r="A462" i="1"/>
  <c r="A464" i="1"/>
  <c r="A466" i="1"/>
  <c r="A468" i="1"/>
  <c r="A470" i="1"/>
  <c r="A472" i="1"/>
  <c r="A474" i="1"/>
  <c r="A476" i="1"/>
  <c r="A478" i="1"/>
  <c r="A480" i="1"/>
  <c r="A482" i="1"/>
  <c r="A484" i="1"/>
  <c r="A486" i="1"/>
  <c r="A488" i="1"/>
  <c r="A490" i="1"/>
  <c r="A492" i="1"/>
  <c r="A494" i="1"/>
  <c r="A496" i="1"/>
  <c r="A498" i="1"/>
  <c r="A500" i="1"/>
  <c r="A502" i="1"/>
  <c r="A504" i="1"/>
  <c r="A506" i="1"/>
  <c r="A508" i="1"/>
  <c r="A510" i="1"/>
  <c r="A512" i="1"/>
  <c r="A514" i="1"/>
  <c r="A516" i="1"/>
  <c r="A518" i="1"/>
  <c r="A520" i="1"/>
  <c r="A522" i="1"/>
  <c r="A524" i="1"/>
  <c r="A526" i="1"/>
  <c r="A528" i="1"/>
  <c r="A530" i="1"/>
  <c r="A532" i="1"/>
  <c r="A534" i="1"/>
  <c r="A536" i="1"/>
  <c r="A538" i="1"/>
  <c r="A540" i="1"/>
  <c r="A542" i="1"/>
  <c r="A544" i="1"/>
  <c r="A546" i="1"/>
  <c r="A548" i="1"/>
  <c r="A550" i="1"/>
  <c r="A552" i="1"/>
  <c r="A1164" i="1"/>
  <c r="A1151" i="1"/>
  <c r="A1159" i="1"/>
  <c r="A1167" i="1"/>
  <c r="A1175" i="1"/>
  <c r="A1183" i="1"/>
  <c r="A1191" i="1"/>
  <c r="A1202" i="1"/>
  <c r="A1210" i="1"/>
  <c r="A1218" i="1"/>
  <c r="A1226" i="1"/>
  <c r="A1234" i="1"/>
  <c r="A1242" i="1"/>
  <c r="A1250" i="1"/>
  <c r="A1258" i="1"/>
  <c r="A1270" i="1"/>
  <c r="A1607" i="1"/>
  <c r="A1605" i="1"/>
  <c r="A1603" i="1"/>
  <c r="A1601" i="1"/>
  <c r="A1599" i="1"/>
  <c r="A1606" i="1"/>
  <c r="A1604" i="1"/>
  <c r="A1602" i="1"/>
  <c r="A1600" i="1"/>
  <c r="A1154" i="1"/>
  <c r="A1162" i="1"/>
  <c r="A1170" i="1"/>
  <c r="A1178" i="1"/>
  <c r="A1186" i="1"/>
  <c r="A1194" i="1"/>
  <c r="A1205" i="1"/>
  <c r="A1213" i="1"/>
  <c r="A1221" i="1"/>
  <c r="A1229" i="1"/>
  <c r="A1237" i="1"/>
  <c r="A1245" i="1"/>
  <c r="A1253" i="1"/>
  <c r="A1261" i="1"/>
  <c r="A1149" i="1"/>
  <c r="A1157" i="1"/>
  <c r="A1165" i="1"/>
  <c r="A1173" i="1"/>
  <c r="A1181" i="1"/>
  <c r="A1189" i="1"/>
  <c r="A1208" i="1"/>
  <c r="A1216" i="1"/>
  <c r="A1224" i="1"/>
  <c r="A1232" i="1"/>
  <c r="A1240" i="1"/>
  <c r="A1248" i="1"/>
  <c r="A1256" i="1"/>
  <c r="A1264" i="1"/>
  <c r="A1285" i="1"/>
  <c r="A1283" i="1"/>
  <c r="A1281" i="1"/>
  <c r="A1279" i="1"/>
  <c r="A1284" i="1"/>
  <c r="A1282" i="1"/>
  <c r="A1280" i="1"/>
  <c r="A1278" i="1"/>
  <c r="A1203" i="1"/>
  <c r="A1211" i="1"/>
  <c r="A1219" i="1"/>
  <c r="A1227" i="1"/>
  <c r="A1235" i="1"/>
  <c r="A1243" i="1"/>
  <c r="A1251" i="1"/>
  <c r="A1259" i="1"/>
  <c r="A1269" i="1"/>
  <c r="A1273" i="1"/>
  <c r="A1155" i="1"/>
  <c r="A1163" i="1"/>
  <c r="A1171" i="1"/>
  <c r="A1179" i="1"/>
  <c r="A1187" i="1"/>
  <c r="A1195" i="1"/>
  <c r="A1267" i="1"/>
  <c r="A1265" i="1"/>
  <c r="A1268" i="1"/>
  <c r="A1266" i="1"/>
  <c r="A1206" i="1"/>
  <c r="A1214" i="1"/>
  <c r="A1222" i="1"/>
  <c r="A1230" i="1"/>
  <c r="A1238" i="1"/>
  <c r="A1246" i="1"/>
  <c r="A1254" i="1"/>
  <c r="A1262" i="1"/>
  <c r="A1593" i="1"/>
  <c r="A1591" i="1"/>
  <c r="A1589" i="1"/>
  <c r="A1587" i="1"/>
  <c r="A1585" i="1"/>
  <c r="A1583" i="1"/>
  <c r="A1581" i="1"/>
  <c r="A1579" i="1"/>
  <c r="A1577" i="1"/>
  <c r="A1575" i="1"/>
  <c r="A1573" i="1"/>
  <c r="A1570" i="1"/>
  <c r="A1568" i="1"/>
  <c r="A1566" i="1"/>
  <c r="A1564" i="1"/>
  <c r="A1562" i="1"/>
  <c r="A1560" i="1"/>
  <c r="A1558" i="1"/>
  <c r="A1556" i="1"/>
  <c r="A1554" i="1"/>
  <c r="A1552" i="1"/>
  <c r="A1550" i="1"/>
  <c r="A1548" i="1"/>
  <c r="A1546" i="1"/>
  <c r="A1544" i="1"/>
  <c r="A1540" i="1"/>
  <c r="A1538" i="1"/>
  <c r="A1536" i="1"/>
  <c r="A1534" i="1"/>
  <c r="A1532" i="1"/>
  <c r="A1530" i="1"/>
  <c r="A1528" i="1"/>
  <c r="A1526" i="1"/>
  <c r="A1524" i="1"/>
  <c r="A1522" i="1"/>
  <c r="A1520" i="1"/>
  <c r="A1518" i="1"/>
  <c r="A1516" i="1"/>
  <c r="A1514" i="1"/>
  <c r="A1512" i="1"/>
  <c r="A1510" i="1"/>
  <c r="A1508" i="1"/>
  <c r="A1503" i="1"/>
  <c r="A1501" i="1"/>
  <c r="A1499" i="1"/>
  <c r="A1497" i="1"/>
  <c r="A1495" i="1"/>
  <c r="A1493" i="1"/>
  <c r="A1491" i="1"/>
  <c r="A1489" i="1"/>
  <c r="A1487" i="1"/>
  <c r="A1485" i="1"/>
  <c r="A1483" i="1"/>
  <c r="A1481" i="1"/>
  <c r="A1479" i="1"/>
  <c r="A1477" i="1"/>
  <c r="A1466" i="1"/>
  <c r="A1464" i="1"/>
  <c r="A1462" i="1"/>
  <c r="A1460" i="1"/>
  <c r="A1458" i="1"/>
  <c r="A1456" i="1"/>
  <c r="A1454" i="1"/>
  <c r="A1452" i="1"/>
  <c r="A1450" i="1"/>
  <c r="A1448" i="1"/>
  <c r="A1446" i="1"/>
  <c r="A1444" i="1"/>
  <c r="A1442" i="1"/>
  <c r="A1440" i="1"/>
  <c r="A1438" i="1"/>
  <c r="A1436" i="1"/>
  <c r="A1434" i="1"/>
  <c r="A1432" i="1"/>
  <c r="A1430" i="1"/>
  <c r="A1595" i="1"/>
  <c r="A1592" i="1"/>
  <c r="A1590" i="1"/>
  <c r="A1588" i="1"/>
  <c r="A1586" i="1"/>
  <c r="A1584" i="1"/>
  <c r="A1582" i="1"/>
  <c r="A1580" i="1"/>
  <c r="A1578" i="1"/>
  <c r="A1576" i="1"/>
  <c r="A1574" i="1"/>
  <c r="A1571" i="1"/>
  <c r="A1569" i="1"/>
  <c r="A1567" i="1"/>
  <c r="A1565" i="1"/>
  <c r="A1563" i="1"/>
  <c r="A1561" i="1"/>
  <c r="A1559" i="1"/>
  <c r="A1557" i="1"/>
  <c r="A1555" i="1"/>
  <c r="A1553" i="1"/>
  <c r="A1551" i="1"/>
  <c r="A1549" i="1"/>
  <c r="A1547" i="1"/>
  <c r="A1545" i="1"/>
  <c r="A1543" i="1"/>
  <c r="A1539" i="1"/>
  <c r="A1537" i="1"/>
  <c r="A1535" i="1"/>
  <c r="A1533" i="1"/>
  <c r="A1531" i="1"/>
  <c r="A1529" i="1"/>
  <c r="A1527" i="1"/>
  <c r="A1525" i="1"/>
  <c r="A1523" i="1"/>
  <c r="A1521" i="1"/>
  <c r="A1519" i="1"/>
  <c r="A1517" i="1"/>
  <c r="A1515" i="1"/>
  <c r="A1513" i="1"/>
  <c r="A1511" i="1"/>
  <c r="A1509" i="1"/>
  <c r="A1504" i="1"/>
  <c r="A1502" i="1"/>
  <c r="A1500" i="1"/>
  <c r="A1498" i="1"/>
  <c r="A1496" i="1"/>
  <c r="A1494" i="1"/>
  <c r="A1492" i="1"/>
  <c r="A1490" i="1"/>
  <c r="A1488" i="1"/>
  <c r="A1486" i="1"/>
  <c r="A1484" i="1"/>
  <c r="A1482" i="1"/>
  <c r="A1480" i="1"/>
  <c r="A1478" i="1"/>
  <c r="A1467" i="1"/>
  <c r="A1465" i="1"/>
  <c r="A1463" i="1"/>
  <c r="A1461" i="1"/>
  <c r="A1459" i="1"/>
  <c r="A1457" i="1"/>
  <c r="A1455" i="1"/>
  <c r="A1453" i="1"/>
  <c r="A1451" i="1"/>
  <c r="A1449" i="1"/>
  <c r="A1447" i="1"/>
  <c r="A1445" i="1"/>
  <c r="A1443" i="1"/>
  <c r="A1441" i="1"/>
  <c r="A1439" i="1"/>
  <c r="A1437" i="1"/>
  <c r="A1435" i="1"/>
  <c r="A1433" i="1"/>
  <c r="A1431" i="1"/>
  <c r="A1429" i="1"/>
  <c r="A1150" i="1"/>
  <c r="A1158" i="1"/>
  <c r="A1166" i="1"/>
  <c r="A1174" i="1"/>
  <c r="A1182" i="1"/>
  <c r="A1190" i="1"/>
  <c r="A1201" i="1"/>
  <c r="A1209" i="1"/>
  <c r="A1217" i="1"/>
  <c r="A1225" i="1"/>
  <c r="A1233" i="1"/>
  <c r="A1241" i="1"/>
  <c r="A1249" i="1"/>
  <c r="A1257" i="1"/>
  <c r="A1271" i="1"/>
  <c r="A1153" i="1"/>
  <c r="A1161" i="1"/>
  <c r="A1169" i="1"/>
  <c r="A1177" i="1"/>
  <c r="A1185" i="1"/>
  <c r="A1204" i="1"/>
  <c r="A1212" i="1"/>
  <c r="A1220" i="1"/>
  <c r="A1228" i="1"/>
  <c r="A1236" i="1"/>
  <c r="A1244" i="1"/>
  <c r="A1252" i="1"/>
  <c r="A1260" i="1"/>
  <c r="A1274" i="1"/>
  <c r="A1207" i="1"/>
  <c r="A1215" i="1"/>
  <c r="A1223" i="1"/>
  <c r="A1231" i="1"/>
  <c r="A1239" i="1"/>
  <c r="A1247" i="1"/>
  <c r="A1255" i="1"/>
  <c r="A1763" i="1"/>
  <c r="A1780" i="1"/>
  <c r="A1783" i="1"/>
  <c r="A1786" i="1"/>
  <c r="A1812" i="1"/>
  <c r="A1822" i="1"/>
  <c r="A1848" i="1"/>
  <c r="A1851" i="1"/>
  <c r="A1854" i="1"/>
  <c r="A1899" i="1"/>
  <c r="A1902" i="1"/>
  <c r="A1905" i="1"/>
  <c r="A1918" i="1"/>
  <c r="A1916" i="1"/>
  <c r="A1919" i="1"/>
  <c r="A1917" i="1"/>
  <c r="A1939" i="1"/>
  <c r="A1611" i="1"/>
  <c r="A1613" i="1"/>
  <c r="A1615" i="1"/>
  <c r="A1617" i="1"/>
  <c r="A1619" i="1"/>
  <c r="A1621" i="1"/>
  <c r="A1623" i="1"/>
  <c r="A1625" i="1"/>
  <c r="A1629" i="1"/>
  <c r="A1631" i="1"/>
  <c r="A1633" i="1"/>
  <c r="A1635" i="1"/>
  <c r="A1637" i="1"/>
  <c r="A1639" i="1"/>
  <c r="A1641" i="1"/>
  <c r="A1643" i="1"/>
  <c r="A1645" i="1"/>
  <c r="A1647" i="1"/>
  <c r="A1649" i="1"/>
  <c r="A1651" i="1"/>
  <c r="A1653" i="1"/>
  <c r="A1655" i="1"/>
  <c r="A1657" i="1"/>
  <c r="A1659" i="1"/>
  <c r="A1661" i="1"/>
  <c r="A1663" i="1"/>
  <c r="A1665" i="1"/>
  <c r="A1667" i="1"/>
  <c r="A1669" i="1"/>
  <c r="A1671" i="1"/>
  <c r="A1673" i="1"/>
  <c r="A1675" i="1"/>
  <c r="A1677" i="1"/>
  <c r="A1679" i="1"/>
  <c r="A1681" i="1"/>
  <c r="A1683" i="1"/>
  <c r="A1685" i="1"/>
  <c r="A1687" i="1"/>
  <c r="A1689" i="1"/>
  <c r="A1691" i="1"/>
  <c r="A1693" i="1"/>
  <c r="A1695" i="1"/>
  <c r="A1697" i="1"/>
  <c r="A1699" i="1"/>
  <c r="A1701" i="1"/>
  <c r="A1703" i="1"/>
  <c r="A1705" i="1"/>
  <c r="A1707" i="1"/>
  <c r="A1709" i="1"/>
  <c r="A1711" i="1"/>
  <c r="A1713" i="1"/>
  <c r="A1715" i="1"/>
  <c r="A1717" i="1"/>
  <c r="A1719" i="1"/>
  <c r="A1721" i="1"/>
  <c r="A1723" i="1"/>
  <c r="A1725" i="1"/>
  <c r="A1727" i="1"/>
  <c r="A1728" i="1"/>
  <c r="A1730" i="1"/>
  <c r="A1732" i="1"/>
  <c r="A1734" i="1"/>
  <c r="A1736" i="1"/>
  <c r="A1737" i="1"/>
  <c r="A1739" i="1"/>
  <c r="A1741" i="1"/>
  <c r="A1743" i="1"/>
  <c r="A1745" i="1"/>
  <c r="A1747" i="1"/>
  <c r="A1749" i="1"/>
  <c r="A1751" i="1"/>
  <c r="A1753" i="1"/>
  <c r="A1755" i="1"/>
  <c r="A1757" i="1"/>
  <c r="A1759" i="1"/>
  <c r="A1761" i="1"/>
  <c r="A1766" i="1"/>
  <c r="A1792" i="1"/>
  <c r="A1795" i="1"/>
  <c r="A1828" i="1"/>
  <c r="A1831" i="1"/>
  <c r="A1834" i="1"/>
  <c r="A1879" i="1"/>
  <c r="A1882" i="1"/>
  <c r="A1885" i="1"/>
  <c r="A1911" i="1"/>
  <c r="A1937" i="1"/>
  <c r="A1950" i="1"/>
  <c r="A1809" i="1"/>
  <c r="A1801" i="1"/>
  <c r="A1793" i="1"/>
  <c r="A1785" i="1"/>
  <c r="A1777" i="1"/>
  <c r="A1769" i="1"/>
  <c r="A1813" i="1"/>
  <c r="A1805" i="1"/>
  <c r="A1797" i="1"/>
  <c r="A1789" i="1"/>
  <c r="A1781" i="1"/>
  <c r="A1773" i="1"/>
  <c r="A1765" i="1"/>
  <c r="A1772" i="1"/>
  <c r="A1775" i="1"/>
  <c r="A1778" i="1"/>
  <c r="A1804" i="1"/>
  <c r="A1807" i="1"/>
  <c r="A1810" i="1"/>
  <c r="A1853" i="1"/>
  <c r="A1840" i="1"/>
  <c r="A1843" i="1"/>
  <c r="A1846" i="1"/>
  <c r="A1891" i="1"/>
  <c r="A1894" i="1"/>
  <c r="A1897" i="1"/>
  <c r="A1935" i="1"/>
  <c r="A1948" i="1"/>
  <c r="A1964" i="1"/>
  <c r="A1784" i="1"/>
  <c r="A1787" i="1"/>
  <c r="A1790" i="1"/>
  <c r="A1820" i="1"/>
  <c r="A1823" i="1"/>
  <c r="A1826" i="1"/>
  <c r="A1852" i="1"/>
  <c r="A1855" i="1"/>
  <c r="A1877" i="1"/>
  <c r="A1903" i="1"/>
  <c r="A1906" i="1"/>
  <c r="A1909" i="1"/>
  <c r="A1946" i="1"/>
  <c r="A1962" i="1"/>
  <c r="A1764" i="1"/>
  <c r="A1767" i="1"/>
  <c r="A1770" i="1"/>
  <c r="A1796" i="1"/>
  <c r="A1799" i="1"/>
  <c r="A1802" i="1"/>
  <c r="A1832" i="1"/>
  <c r="A1835" i="1"/>
  <c r="A1838" i="1"/>
  <c r="A1883" i="1"/>
  <c r="A1886" i="1"/>
  <c r="A2138" i="1"/>
  <c r="A2136" i="1"/>
  <c r="A2134" i="1"/>
  <c r="A2132" i="1"/>
  <c r="A2130" i="1"/>
  <c r="A2128" i="1"/>
  <c r="A2126" i="1"/>
  <c r="A2124" i="1"/>
  <c r="A2122" i="1"/>
  <c r="A2118" i="1"/>
  <c r="A2116" i="1"/>
  <c r="A2114" i="1"/>
  <c r="A2112" i="1"/>
  <c r="A2111" i="1"/>
  <c r="A2110" i="1"/>
  <c r="A2108" i="1"/>
  <c r="A2106" i="1"/>
  <c r="A2104" i="1"/>
  <c r="A2102" i="1"/>
  <c r="A2100" i="1"/>
  <c r="A2098" i="1"/>
  <c r="A2096" i="1"/>
  <c r="A2094" i="1"/>
  <c r="A2092" i="1"/>
  <c r="A2090" i="1"/>
  <c r="A2088" i="1"/>
  <c r="A2086" i="1"/>
  <c r="A2080" i="1"/>
  <c r="A2078" i="1"/>
  <c r="A2076" i="1"/>
  <c r="A2074" i="1"/>
  <c r="A2072" i="1"/>
  <c r="A2070" i="1"/>
  <c r="A2068" i="1"/>
  <c r="A2066" i="1"/>
  <c r="A2064" i="1"/>
  <c r="A2062" i="1"/>
  <c r="A2060" i="1"/>
  <c r="A2058" i="1"/>
  <c r="A2056" i="1"/>
  <c r="A2052" i="1"/>
  <c r="A2050" i="1"/>
  <c r="A2049" i="1"/>
  <c r="A2046" i="1"/>
  <c r="A2043" i="1"/>
  <c r="A2041" i="1"/>
  <c r="A2039" i="1"/>
  <c r="A2036" i="1"/>
  <c r="A2034" i="1"/>
  <c r="A2032" i="1"/>
  <c r="A2030" i="1"/>
  <c r="A2028" i="1"/>
  <c r="A2026" i="1"/>
  <c r="A2024" i="1"/>
  <c r="A2022" i="1"/>
  <c r="A2020" i="1"/>
  <c r="A2018" i="1"/>
  <c r="A2016" i="1"/>
  <c r="A2014" i="1"/>
  <c r="A2000" i="1"/>
  <c r="A1998" i="1"/>
  <c r="A1995" i="1"/>
  <c r="A1994" i="1"/>
  <c r="A1992" i="1"/>
  <c r="A1990" i="1"/>
  <c r="A1988" i="1"/>
  <c r="A1967" i="1"/>
  <c r="A1965" i="1"/>
  <c r="A1963" i="1"/>
  <c r="A1961" i="1"/>
  <c r="A1959" i="1"/>
  <c r="A1957" i="1"/>
  <c r="A1955" i="1"/>
  <c r="A1953" i="1"/>
  <c r="A1951" i="1"/>
  <c r="A1949" i="1"/>
  <c r="A1947" i="1"/>
  <c r="A1945" i="1"/>
  <c r="A1943" i="1"/>
  <c r="A1941" i="1"/>
  <c r="A1940" i="1"/>
  <c r="A1938" i="1"/>
  <c r="A1936" i="1"/>
  <c r="A1930" i="1"/>
  <c r="A2137" i="1"/>
  <c r="A2135" i="1"/>
  <c r="A2133" i="1"/>
  <c r="A2131" i="1"/>
  <c r="A2129" i="1"/>
  <c r="A2127" i="1"/>
  <c r="A2125" i="1"/>
  <c r="A2123" i="1"/>
  <c r="A2119" i="1"/>
  <c r="A2117" i="1"/>
  <c r="A2115" i="1"/>
  <c r="A2113" i="1"/>
  <c r="A2109" i="1"/>
  <c r="A2107" i="1"/>
  <c r="A2105" i="1"/>
  <c r="A2103" i="1"/>
  <c r="A2101" i="1"/>
  <c r="A2099" i="1"/>
  <c r="A2097" i="1"/>
  <c r="A2095" i="1"/>
  <c r="A2093" i="1"/>
  <c r="A2091" i="1"/>
  <c r="A2089" i="1"/>
  <c r="A2087" i="1"/>
  <c r="A2081" i="1"/>
  <c r="A2079" i="1"/>
  <c r="A2077" i="1"/>
  <c r="A2075" i="1"/>
  <c r="A2073" i="1"/>
  <c r="A2071" i="1"/>
  <c r="A2069" i="1"/>
  <c r="A2067" i="1"/>
  <c r="A2065" i="1"/>
  <c r="A2063" i="1"/>
  <c r="A2061" i="1"/>
  <c r="A2059" i="1"/>
  <c r="A2057" i="1"/>
  <c r="A2055" i="1"/>
  <c r="A2051" i="1"/>
  <c r="A2048" i="1"/>
  <c r="A2045" i="1"/>
  <c r="A2044" i="1"/>
  <c r="A2042" i="1"/>
  <c r="A2040" i="1"/>
  <c r="A2038" i="1"/>
  <c r="A2037" i="1"/>
  <c r="A2035" i="1"/>
  <c r="A2033" i="1"/>
  <c r="A2031" i="1"/>
  <c r="A2029" i="1"/>
  <c r="A2027" i="1"/>
  <c r="A2025" i="1"/>
  <c r="A2023" i="1"/>
  <c r="A2021" i="1"/>
  <c r="A2019" i="1"/>
  <c r="A2017" i="1"/>
  <c r="A2015" i="1"/>
  <c r="A2013" i="1"/>
  <c r="A1999" i="1"/>
  <c r="A1997" i="1"/>
  <c r="A1996" i="1"/>
  <c r="A1993" i="1"/>
  <c r="A1991" i="1"/>
  <c r="A1989" i="1"/>
  <c r="A1966" i="1"/>
  <c r="A1944" i="1"/>
  <c r="A1960" i="1"/>
  <c r="A1612" i="1"/>
  <c r="A1614" i="1"/>
  <c r="A1616" i="1"/>
  <c r="A1618" i="1"/>
  <c r="A1620" i="1"/>
  <c r="A1622" i="1"/>
  <c r="A1624" i="1"/>
  <c r="A1628" i="1"/>
  <c r="A1630" i="1"/>
  <c r="A1632" i="1"/>
  <c r="A1634" i="1"/>
  <c r="A1636" i="1"/>
  <c r="A1638" i="1"/>
  <c r="A1640" i="1"/>
  <c r="A1642" i="1"/>
  <c r="A1644" i="1"/>
  <c r="A1646" i="1"/>
  <c r="A1648" i="1"/>
  <c r="A1650" i="1"/>
  <c r="A1652" i="1"/>
  <c r="A1654" i="1"/>
  <c r="A1656" i="1"/>
  <c r="A1658" i="1"/>
  <c r="A1660" i="1"/>
  <c r="A1662" i="1"/>
  <c r="A1664" i="1"/>
  <c r="A1666" i="1"/>
  <c r="A1668" i="1"/>
  <c r="A1670" i="1"/>
  <c r="A1672" i="1"/>
  <c r="A1674" i="1"/>
  <c r="A1676" i="1"/>
  <c r="A1678" i="1"/>
  <c r="A1680" i="1"/>
  <c r="A1682" i="1"/>
  <c r="A1684" i="1"/>
  <c r="A1686" i="1"/>
  <c r="A1688" i="1"/>
  <c r="A1690" i="1"/>
  <c r="A1692" i="1"/>
  <c r="A1694" i="1"/>
  <c r="A1696" i="1"/>
  <c r="A1698" i="1"/>
  <c r="A1700" i="1"/>
  <c r="A1702" i="1"/>
  <c r="A1704" i="1"/>
  <c r="A1706" i="1"/>
  <c r="A1708" i="1"/>
  <c r="A1710" i="1"/>
  <c r="A1712" i="1"/>
  <c r="A1714" i="1"/>
  <c r="A1716" i="1"/>
  <c r="A1718" i="1"/>
  <c r="A1720" i="1"/>
  <c r="A1722" i="1"/>
  <c r="A1724" i="1"/>
  <c r="A1726" i="1"/>
  <c r="A1729" i="1"/>
  <c r="A1731" i="1"/>
  <c r="A1733" i="1"/>
  <c r="A1735" i="1"/>
  <c r="A1738" i="1"/>
  <c r="A1740" i="1"/>
  <c r="A1742" i="1"/>
  <c r="A1744" i="1"/>
  <c r="A1746" i="1"/>
  <c r="A1748" i="1"/>
  <c r="A1750" i="1"/>
  <c r="A1752" i="1"/>
  <c r="A1754" i="1"/>
  <c r="A1756" i="1"/>
  <c r="A1758" i="1"/>
  <c r="A1760" i="1"/>
  <c r="A1762" i="1"/>
  <c r="A1776" i="1"/>
  <c r="A1779" i="1"/>
  <c r="A1782" i="1"/>
  <c r="A1808" i="1"/>
  <c r="A1811" i="1"/>
  <c r="A1814" i="1"/>
  <c r="A1844" i="1"/>
  <c r="A1847" i="1"/>
  <c r="A1850" i="1"/>
  <c r="A1895" i="1"/>
  <c r="A1898" i="1"/>
  <c r="A1901" i="1"/>
  <c r="A1942" i="1"/>
  <c r="A1958" i="1"/>
  <c r="A1788" i="1"/>
  <c r="A1791" i="1"/>
  <c r="A1794" i="1"/>
  <c r="A1824" i="1"/>
  <c r="A1827" i="1"/>
  <c r="A1830" i="1"/>
  <c r="A1856" i="1"/>
  <c r="A1878" i="1"/>
  <c r="A1881" i="1"/>
  <c r="A1907" i="1"/>
  <c r="A1956" i="1"/>
  <c r="A1768" i="1"/>
  <c r="A1771" i="1"/>
  <c r="A1774" i="1"/>
  <c r="A1800" i="1"/>
  <c r="A1803" i="1"/>
  <c r="A1806" i="1"/>
  <c r="A1836" i="1"/>
  <c r="A1839" i="1"/>
  <c r="A1866" i="1"/>
  <c r="A1865" i="1"/>
  <c r="A1887" i="1"/>
  <c r="A1890" i="1"/>
  <c r="A1825" i="1"/>
  <c r="A1833" i="1"/>
  <c r="A1841" i="1"/>
  <c r="A1849" i="1"/>
  <c r="A1857" i="1"/>
  <c r="A1880" i="1"/>
  <c r="A1888" i="1"/>
  <c r="A1896" i="1"/>
  <c r="A1904" i="1"/>
  <c r="A1912" i="1"/>
  <c r="A1821" i="1"/>
  <c r="A1829" i="1"/>
  <c r="A1837" i="1"/>
  <c r="A1845" i="1"/>
  <c r="A1876" i="1"/>
  <c r="A1884" i="1"/>
  <c r="A1892" i="1"/>
  <c r="A1900" i="1"/>
  <c r="A2414" i="1"/>
  <c r="A2434" i="1"/>
  <c r="A2383" i="1"/>
  <c r="A2381" i="1"/>
  <c r="A2382" i="1"/>
  <c r="A2418" i="1"/>
  <c r="A2425" i="1"/>
  <c r="A2422" i="1"/>
  <c r="A2401" i="1"/>
  <c r="A2399" i="1"/>
  <c r="A2397" i="1"/>
  <c r="A2395" i="1"/>
  <c r="A2393" i="1"/>
  <c r="A2391" i="1"/>
  <c r="A2389" i="1"/>
  <c r="A2387" i="1"/>
  <c r="A2402" i="1"/>
  <c r="A2400" i="1"/>
  <c r="A2398" i="1"/>
  <c r="A2396" i="1"/>
  <c r="A2394" i="1"/>
  <c r="A2392" i="1"/>
  <c r="A2390" i="1"/>
  <c r="A2388" i="1"/>
  <c r="A2409" i="1"/>
  <c r="A2502" i="1"/>
  <c r="A2500" i="1"/>
  <c r="A2498" i="1"/>
  <c r="A2496" i="1"/>
  <c r="A2494" i="1"/>
  <c r="A2492" i="1"/>
  <c r="A2490" i="1"/>
  <c r="A2488" i="1"/>
  <c r="A2486" i="1"/>
  <c r="A2484" i="1"/>
  <c r="A2482" i="1"/>
  <c r="A2480" i="1"/>
  <c r="A2478" i="1"/>
  <c r="A2476" i="1"/>
  <c r="A2474" i="1"/>
  <c r="A2472" i="1"/>
  <c r="A2470" i="1"/>
  <c r="A2468" i="1"/>
  <c r="A2466" i="1"/>
  <c r="A2464" i="1"/>
  <c r="A2462" i="1"/>
  <c r="A2460" i="1"/>
  <c r="A2458" i="1"/>
  <c r="A2456" i="1"/>
  <c r="A2454" i="1"/>
  <c r="A2452" i="1"/>
  <c r="A2450" i="1"/>
  <c r="A2448" i="1"/>
  <c r="A2446" i="1"/>
  <c r="A2444" i="1"/>
  <c r="A2442" i="1"/>
  <c r="A2440" i="1"/>
  <c r="A2501" i="1"/>
  <c r="A2499" i="1"/>
  <c r="A2497" i="1"/>
  <c r="A2495" i="1"/>
  <c r="A2493" i="1"/>
  <c r="A2491" i="1"/>
  <c r="A2489" i="1"/>
  <c r="A2487" i="1"/>
  <c r="A2485" i="1"/>
  <c r="A2483" i="1"/>
  <c r="A2481" i="1"/>
  <c r="A2479" i="1"/>
  <c r="A2477" i="1"/>
  <c r="A2475" i="1"/>
  <c r="A2473" i="1"/>
  <c r="A2471" i="1"/>
  <c r="A2469" i="1"/>
  <c r="A2467" i="1"/>
  <c r="A2465" i="1"/>
  <c r="A2463" i="1"/>
  <c r="A2461" i="1"/>
  <c r="A2459" i="1"/>
  <c r="A2457" i="1"/>
  <c r="A2455" i="1"/>
  <c r="A2453" i="1"/>
  <c r="A2451" i="1"/>
  <c r="A2449" i="1"/>
  <c r="A2447" i="1"/>
  <c r="A2445" i="1"/>
  <c r="A2443" i="1"/>
  <c r="A2441" i="1"/>
  <c r="A2426" i="1"/>
  <c r="A2433" i="1"/>
  <c r="A2370" i="1"/>
  <c r="A2368" i="1"/>
  <c r="A2366" i="1"/>
  <c r="A2364" i="1"/>
  <c r="A2362" i="1"/>
  <c r="A2360" i="1"/>
  <c r="A2358" i="1"/>
  <c r="A2356" i="1"/>
  <c r="A2354" i="1"/>
  <c r="A2352" i="1"/>
  <c r="A2350" i="1"/>
  <c r="A2371" i="1"/>
  <c r="A2369" i="1"/>
  <c r="A2367" i="1"/>
  <c r="A2365" i="1"/>
  <c r="A2363" i="1"/>
  <c r="A2361" i="1"/>
  <c r="A2359" i="1"/>
  <c r="A2357" i="1"/>
  <c r="A2355" i="1"/>
  <c r="A2353" i="1"/>
  <c r="A2351" i="1"/>
  <c r="A2349" i="1"/>
  <c r="A2430" i="1"/>
  <c r="A2435" i="1"/>
  <c r="A2410" i="1"/>
  <c r="A2340" i="1"/>
  <c r="A2412" i="1"/>
  <c r="A2420" i="1"/>
  <c r="A2428" i="1"/>
  <c r="A2436" i="1"/>
  <c r="A2718" i="1"/>
  <c r="A2343" i="1"/>
  <c r="A2407" i="1"/>
  <c r="A2415" i="1"/>
  <c r="A2423" i="1"/>
  <c r="A2431" i="1"/>
  <c r="A2341" i="1"/>
  <c r="A2413" i="1"/>
  <c r="A2421" i="1"/>
  <c r="A2429" i="1"/>
  <c r="A2344" i="1"/>
  <c r="A2408" i="1"/>
  <c r="A2416" i="1"/>
  <c r="A2424" i="1"/>
  <c r="A2432" i="1"/>
  <c r="A2598" i="1"/>
  <c r="A2411" i="1"/>
  <c r="A2419" i="1"/>
  <c r="A2427" i="1"/>
  <c r="A2570" i="1"/>
  <c r="A2577" i="1"/>
  <c r="A2586" i="1"/>
  <c r="A2593" i="1"/>
  <c r="A2602" i="1"/>
  <c r="A2612" i="1"/>
  <c r="A2620" i="1"/>
  <c r="A2628" i="1"/>
  <c r="A2636" i="1"/>
  <c r="A2644" i="1"/>
  <c r="A2652" i="1"/>
  <c r="A2660" i="1"/>
  <c r="A2668" i="1"/>
  <c r="A2676" i="1"/>
  <c r="A2694" i="1"/>
  <c r="A2710" i="1"/>
  <c r="A2726" i="1"/>
  <c r="A2575" i="1"/>
  <c r="A2584" i="1"/>
  <c r="A2591" i="1"/>
  <c r="A2600" i="1"/>
  <c r="A2607" i="1"/>
  <c r="A2615" i="1"/>
  <c r="A2623" i="1"/>
  <c r="A2631" i="1"/>
  <c r="A2639" i="1"/>
  <c r="A2647" i="1"/>
  <c r="A2655" i="1"/>
  <c r="A2663" i="1"/>
  <c r="A2671" i="1"/>
  <c r="A2679" i="1"/>
  <c r="A2688" i="1"/>
  <c r="A2704" i="1"/>
  <c r="A2720" i="1"/>
  <c r="A2573" i="1"/>
  <c r="A2582" i="1"/>
  <c r="A2589" i="1"/>
  <c r="A2605" i="1"/>
  <c r="A2610" i="1"/>
  <c r="A2618" i="1"/>
  <c r="A2626" i="1"/>
  <c r="A2634" i="1"/>
  <c r="A2642" i="1"/>
  <c r="A2650" i="1"/>
  <c r="A2658" i="1"/>
  <c r="A2666" i="1"/>
  <c r="A2674" i="1"/>
  <c r="A2682" i="1"/>
  <c r="A2698" i="1"/>
  <c r="A2714" i="1"/>
  <c r="A2571" i="1"/>
  <c r="A2580" i="1"/>
  <c r="A2587" i="1"/>
  <c r="A2596" i="1"/>
  <c r="A2603" i="1"/>
  <c r="A2613" i="1"/>
  <c r="A2621" i="1"/>
  <c r="A2629" i="1"/>
  <c r="A2637" i="1"/>
  <c r="A2645" i="1"/>
  <c r="A2653" i="1"/>
  <c r="A2661" i="1"/>
  <c r="A2669" i="1"/>
  <c r="A2677" i="1"/>
  <c r="A2692" i="1"/>
  <c r="A2708" i="1"/>
  <c r="A2724" i="1"/>
  <c r="A2523" i="1"/>
  <c r="A2525" i="1"/>
  <c r="A2527" i="1"/>
  <c r="A2529" i="1"/>
  <c r="A2531" i="1"/>
  <c r="A2533" i="1"/>
  <c r="A2535" i="1"/>
  <c r="A2537" i="1"/>
  <c r="A2539" i="1"/>
  <c r="A2541" i="1"/>
  <c r="A2543" i="1"/>
  <c r="A2545" i="1"/>
  <c r="A2547" i="1"/>
  <c r="A2549" i="1"/>
  <c r="A2551" i="1"/>
  <c r="A2553" i="1"/>
  <c r="A2555" i="1"/>
  <c r="A2557" i="1"/>
  <c r="A2559" i="1"/>
  <c r="A2561" i="1"/>
  <c r="A2563" i="1"/>
  <c r="A2565" i="1"/>
  <c r="A2567" i="1"/>
  <c r="A2569" i="1"/>
  <c r="A2578" i="1"/>
  <c r="A2585" i="1"/>
  <c r="A2594" i="1"/>
  <c r="A2601" i="1"/>
  <c r="A2608" i="1"/>
  <c r="A2616" i="1"/>
  <c r="A2624" i="1"/>
  <c r="A2632" i="1"/>
  <c r="A2640" i="1"/>
  <c r="A2648" i="1"/>
  <c r="A2656" i="1"/>
  <c r="A2664" i="1"/>
  <c r="A2672" i="1"/>
  <c r="A2680" i="1"/>
  <c r="A2686" i="1"/>
  <c r="A2702" i="1"/>
  <c r="A2868" i="1"/>
  <c r="A2866" i="1"/>
  <c r="A2864" i="1"/>
  <c r="A2862" i="1"/>
  <c r="A2860" i="1"/>
  <c r="A2858" i="1"/>
  <c r="A2856" i="1"/>
  <c r="A2854" i="1"/>
  <c r="A2852" i="1"/>
  <c r="A2850" i="1"/>
  <c r="A2848" i="1"/>
  <c r="A2846" i="1"/>
  <c r="A2844" i="1"/>
  <c r="A2842" i="1"/>
  <c r="A2840" i="1"/>
  <c r="A2838" i="1"/>
  <c r="A2836" i="1"/>
  <c r="A2834" i="1"/>
  <c r="A2832" i="1"/>
  <c r="A2830" i="1"/>
  <c r="A2828" i="1"/>
  <c r="A2826" i="1"/>
  <c r="A2824" i="1"/>
  <c r="A2822" i="1"/>
  <c r="A2820" i="1"/>
  <c r="A2818" i="1"/>
  <c r="A2816" i="1"/>
  <c r="A2814" i="1"/>
  <c r="A2812" i="1"/>
  <c r="A2810" i="1"/>
  <c r="A2808" i="1"/>
  <c r="A2806" i="1"/>
  <c r="A2804" i="1"/>
  <c r="A2802" i="1"/>
  <c r="A2800" i="1"/>
  <c r="A2798" i="1"/>
  <c r="A2796" i="1"/>
  <c r="A2794" i="1"/>
  <c r="A2792" i="1"/>
  <c r="A2790" i="1"/>
  <c r="A2788" i="1"/>
  <c r="A2786" i="1"/>
  <c r="A2784" i="1"/>
  <c r="A2782" i="1"/>
  <c r="A2780" i="1"/>
  <c r="A2778" i="1"/>
  <c r="A2776" i="1"/>
  <c r="A2774" i="1"/>
  <c r="A2772" i="1"/>
  <c r="A2770" i="1"/>
  <c r="A2768" i="1"/>
  <c r="A2766" i="1"/>
  <c r="A2764" i="1"/>
  <c r="A2762" i="1"/>
  <c r="A2760" i="1"/>
  <c r="A2758" i="1"/>
  <c r="A2756" i="1"/>
  <c r="A2754" i="1"/>
  <c r="A2752" i="1"/>
  <c r="A2750" i="1"/>
  <c r="A2748" i="1"/>
  <c r="A2746" i="1"/>
  <c r="A2744" i="1"/>
  <c r="A2742" i="1"/>
  <c r="A2740" i="1"/>
  <c r="A2738" i="1"/>
  <c r="A2736" i="1"/>
  <c r="A2734" i="1"/>
  <c r="A2732" i="1"/>
  <c r="A2730" i="1"/>
  <c r="A2728" i="1"/>
  <c r="A2867" i="1"/>
  <c r="A2865" i="1"/>
  <c r="A2863" i="1"/>
  <c r="A2861" i="1"/>
  <c r="A2859" i="1"/>
  <c r="A2857" i="1"/>
  <c r="A2855" i="1"/>
  <c r="A2853" i="1"/>
  <c r="A2851" i="1"/>
  <c r="A2849" i="1"/>
  <c r="A2847" i="1"/>
  <c r="A2845" i="1"/>
  <c r="A2843" i="1"/>
  <c r="A2841" i="1"/>
  <c r="A2839" i="1"/>
  <c r="A2837" i="1"/>
  <c r="A2835" i="1"/>
  <c r="A2833" i="1"/>
  <c r="A2831" i="1"/>
  <c r="A2829" i="1"/>
  <c r="A2827" i="1"/>
  <c r="A2825" i="1"/>
  <c r="A2823" i="1"/>
  <c r="A2821" i="1"/>
  <c r="A2819" i="1"/>
  <c r="A2817" i="1"/>
  <c r="A2815" i="1"/>
  <c r="A2813" i="1"/>
  <c r="A2811" i="1"/>
  <c r="A2809" i="1"/>
  <c r="A2807" i="1"/>
  <c r="A2805" i="1"/>
  <c r="A2803" i="1"/>
  <c r="A2801" i="1"/>
  <c r="A2799" i="1"/>
  <c r="A2797" i="1"/>
  <c r="A2795" i="1"/>
  <c r="A2793" i="1"/>
  <c r="A2791" i="1"/>
  <c r="A2789" i="1"/>
  <c r="A2787" i="1"/>
  <c r="A2785" i="1"/>
  <c r="A2783" i="1"/>
  <c r="A2781" i="1"/>
  <c r="A2779" i="1"/>
  <c r="A2777" i="1"/>
  <c r="A2775" i="1"/>
  <c r="A2773" i="1"/>
  <c r="A2771" i="1"/>
  <c r="A2769" i="1"/>
  <c r="A2767" i="1"/>
  <c r="A2765" i="1"/>
  <c r="A2763" i="1"/>
  <c r="A2761" i="1"/>
  <c r="A2759" i="1"/>
  <c r="A2757" i="1"/>
  <c r="A2755" i="1"/>
  <c r="A2753" i="1"/>
  <c r="A2751" i="1"/>
  <c r="A2749" i="1"/>
  <c r="A2747" i="1"/>
  <c r="A2745" i="1"/>
  <c r="A2743" i="1"/>
  <c r="A2741" i="1"/>
  <c r="A2739" i="1"/>
  <c r="A2737" i="1"/>
  <c r="A2735" i="1"/>
  <c r="A2733" i="1"/>
  <c r="A2731" i="1"/>
  <c r="A2729" i="1"/>
  <c r="A2727" i="1"/>
  <c r="A2725" i="1"/>
  <c r="A2723" i="1"/>
  <c r="A2721" i="1"/>
  <c r="A2719" i="1"/>
  <c r="A2717" i="1"/>
  <c r="A2715" i="1"/>
  <c r="A2713" i="1"/>
  <c r="A2711" i="1"/>
  <c r="A2709" i="1"/>
  <c r="A2707" i="1"/>
  <c r="A2705" i="1"/>
  <c r="A2703" i="1"/>
  <c r="A2701" i="1"/>
  <c r="A2699" i="1"/>
  <c r="A2697" i="1"/>
  <c r="A2695" i="1"/>
  <c r="A2693" i="1"/>
  <c r="A2691" i="1"/>
  <c r="A2689" i="1"/>
  <c r="A2687" i="1"/>
  <c r="A2685" i="1"/>
  <c r="A2683" i="1"/>
  <c r="A2576" i="1"/>
  <c r="A2583" i="1"/>
  <c r="A2592" i="1"/>
  <c r="A2599" i="1"/>
  <c r="A2611" i="1"/>
  <c r="A2619" i="1"/>
  <c r="A2627" i="1"/>
  <c r="A2635" i="1"/>
  <c r="A2643" i="1"/>
  <c r="A2651" i="1"/>
  <c r="A2659" i="1"/>
  <c r="A2667" i="1"/>
  <c r="A2675" i="1"/>
  <c r="A2696" i="1"/>
  <c r="A2712" i="1"/>
  <c r="A2574" i="1"/>
  <c r="A2581" i="1"/>
  <c r="A2590" i="1"/>
  <c r="A2597" i="1"/>
  <c r="A2606" i="1"/>
  <c r="A2614" i="1"/>
  <c r="A2622" i="1"/>
  <c r="A2630" i="1"/>
  <c r="A2638" i="1"/>
  <c r="A2646" i="1"/>
  <c r="A2654" i="1"/>
  <c r="A2662" i="1"/>
  <c r="A2670" i="1"/>
  <c r="A2678" i="1"/>
  <c r="A2690" i="1"/>
  <c r="A2706" i="1"/>
  <c r="A2722" i="1"/>
  <c r="A2945" i="1"/>
  <c r="A2937" i="1"/>
  <c r="A2929" i="1"/>
  <c r="A2917" i="1"/>
  <c r="A2572" i="1"/>
  <c r="A2579" i="1"/>
  <c r="A2588" i="1"/>
  <c r="A2595" i="1"/>
  <c r="A2604" i="1"/>
  <c r="A2609" i="1"/>
  <c r="A2617" i="1"/>
  <c r="A2625" i="1"/>
  <c r="A2633" i="1"/>
  <c r="A2641" i="1"/>
  <c r="A2649" i="1"/>
  <c r="A2657" i="1"/>
  <c r="A2665" i="1"/>
  <c r="A2673" i="1"/>
  <c r="A2681" i="1"/>
  <c r="A2684" i="1"/>
  <c r="A2700" i="1"/>
  <c r="A2716" i="1"/>
  <c r="A3159" i="1"/>
  <c r="A3145" i="1"/>
  <c r="A3143" i="1"/>
  <c r="A3141" i="1"/>
  <c r="A3139" i="1"/>
  <c r="A3137" i="1"/>
  <c r="A3135" i="1"/>
  <c r="A3133" i="1"/>
  <c r="A3131" i="1"/>
  <c r="A3129" i="1"/>
  <c r="A3127" i="1"/>
  <c r="A3125" i="1"/>
  <c r="A3123" i="1"/>
  <c r="A3121" i="1"/>
  <c r="A3119" i="1"/>
  <c r="A3117" i="1"/>
  <c r="A3115" i="1"/>
  <c r="A3113" i="1"/>
  <c r="A3111" i="1"/>
  <c r="A3109" i="1"/>
  <c r="A3107" i="1"/>
  <c r="A3105" i="1"/>
  <c r="A3103" i="1"/>
  <c r="A3101" i="1"/>
  <c r="A3099" i="1"/>
  <c r="A3097" i="1"/>
  <c r="A3095" i="1"/>
  <c r="A3093" i="1"/>
  <c r="A3091" i="1"/>
  <c r="A3089" i="1"/>
  <c r="A3087" i="1"/>
  <c r="A3085" i="1"/>
  <c r="A3083" i="1"/>
  <c r="A3081" i="1"/>
  <c r="A3079" i="1"/>
  <c r="A3077" i="1"/>
  <c r="A3075" i="1"/>
  <c r="A3073" i="1"/>
  <c r="A3071" i="1"/>
  <c r="A3158" i="1"/>
  <c r="A3138" i="1"/>
  <c r="A3130" i="1"/>
  <c r="A3122" i="1"/>
  <c r="A3114" i="1"/>
  <c r="A3106" i="1"/>
  <c r="A3098" i="1"/>
  <c r="A3090" i="1"/>
  <c r="A3082" i="1"/>
  <c r="A3140" i="1"/>
  <c r="A3132" i="1"/>
  <c r="A3124" i="1"/>
  <c r="A3116" i="1"/>
  <c r="A3108" i="1"/>
  <c r="A3100" i="1"/>
  <c r="A3092" i="1"/>
  <c r="A3084" i="1"/>
  <c r="A3070" i="1"/>
  <c r="A3068" i="1"/>
  <c r="A3066" i="1"/>
  <c r="A3064" i="1"/>
  <c r="A3062" i="1"/>
  <c r="A3060" i="1"/>
  <c r="A3058" i="1"/>
  <c r="A3056" i="1"/>
  <c r="A3054" i="1"/>
  <c r="A3052" i="1"/>
  <c r="A3050" i="1"/>
  <c r="A3048" i="1"/>
  <c r="A3046" i="1"/>
  <c r="A3044" i="1"/>
  <c r="A3042" i="1"/>
  <c r="A3040" i="1"/>
  <c r="A3038" i="1"/>
  <c r="A3036" i="1"/>
  <c r="A3034" i="1"/>
  <c r="A3032" i="1"/>
  <c r="A3030" i="1"/>
  <c r="A3028" i="1"/>
  <c r="A3026" i="1"/>
  <c r="A3024" i="1"/>
  <c r="A3022" i="1"/>
  <c r="A3020" i="1"/>
  <c r="A3018" i="1"/>
  <c r="A3016" i="1"/>
  <c r="A3014" i="1"/>
  <c r="A3012" i="1"/>
  <c r="A3010" i="1"/>
  <c r="A3008" i="1"/>
  <c r="A3006" i="1"/>
  <c r="A3004" i="1"/>
  <c r="A3002" i="1"/>
  <c r="A3000" i="1"/>
  <c r="A2998" i="1"/>
  <c r="A2996" i="1"/>
  <c r="A2994" i="1"/>
  <c r="A2992" i="1"/>
  <c r="A2990" i="1"/>
  <c r="A2988" i="1"/>
  <c r="A2986" i="1"/>
  <c r="A2984" i="1"/>
  <c r="A3072" i="1"/>
  <c r="A3142" i="1"/>
  <c r="A3134" i="1"/>
  <c r="A3126" i="1"/>
  <c r="A3118" i="1"/>
  <c r="A3110" i="1"/>
  <c r="A3102" i="1"/>
  <c r="A3094" i="1"/>
  <c r="A3086" i="1"/>
  <c r="A3074" i="1"/>
  <c r="A3076" i="1"/>
  <c r="A3144" i="1"/>
  <c r="A3136" i="1"/>
  <c r="A3128" i="1"/>
  <c r="A3120" i="1"/>
  <c r="A3112" i="1"/>
  <c r="A3104" i="1"/>
  <c r="A3096" i="1"/>
  <c r="A3088" i="1"/>
  <c r="A3078" i="1"/>
  <c r="A3069" i="1"/>
  <c r="A3067" i="1"/>
  <c r="A3065" i="1"/>
  <c r="A3063" i="1"/>
  <c r="A3061" i="1"/>
  <c r="A3059" i="1"/>
  <c r="A3057" i="1"/>
  <c r="A3055" i="1"/>
  <c r="A3053" i="1"/>
  <c r="A3051" i="1"/>
  <c r="A3049" i="1"/>
  <c r="A3047" i="1"/>
  <c r="A3045" i="1"/>
  <c r="A3043" i="1"/>
  <c r="A3041" i="1"/>
  <c r="A3039" i="1"/>
  <c r="A3037" i="1"/>
  <c r="A3035" i="1"/>
  <c r="A3033" i="1"/>
  <c r="A3031" i="1"/>
  <c r="A3029" i="1"/>
  <c r="A3027" i="1"/>
  <c r="A3025" i="1"/>
  <c r="A3023" i="1"/>
  <c r="A3021" i="1"/>
  <c r="A3019" i="1"/>
  <c r="A3017" i="1"/>
  <c r="A3015" i="1"/>
  <c r="A3013" i="1"/>
  <c r="A3011" i="1"/>
  <c r="A3009" i="1"/>
  <c r="A3007" i="1"/>
  <c r="A3005" i="1"/>
  <c r="A3003" i="1"/>
  <c r="A3001" i="1"/>
  <c r="A2999" i="1"/>
  <c r="A2997" i="1"/>
  <c r="A2995" i="1"/>
  <c r="A2993" i="1"/>
  <c r="A2991" i="1"/>
  <c r="A2989" i="1"/>
  <c r="A2987" i="1"/>
  <c r="A2985" i="1"/>
  <c r="A2983" i="1"/>
  <c r="A2981" i="1"/>
  <c r="A2919" i="1"/>
  <c r="A2926" i="1"/>
  <c r="A2934" i="1"/>
  <c r="A2942" i="1"/>
  <c r="A2950" i="1"/>
  <c r="A2958" i="1"/>
  <c r="A2966" i="1"/>
  <c r="A2974" i="1"/>
  <c r="A2953" i="1"/>
  <c r="A2961" i="1"/>
  <c r="A2969" i="1"/>
  <c r="A2977" i="1"/>
  <c r="A3080" i="1"/>
  <c r="A3303" i="1"/>
  <c r="A2915" i="1"/>
  <c r="A2924" i="1"/>
  <c r="A2932" i="1"/>
  <c r="A2940" i="1"/>
  <c r="A2948" i="1"/>
  <c r="A2956" i="1"/>
  <c r="A2964" i="1"/>
  <c r="A2972" i="1"/>
  <c r="A2980" i="1"/>
  <c r="A2899" i="1"/>
  <c r="A2901" i="1"/>
  <c r="A2903" i="1"/>
  <c r="A2905" i="1"/>
  <c r="A2907" i="1"/>
  <c r="A2909" i="1"/>
  <c r="A2911" i="1"/>
  <c r="A2913" i="1"/>
  <c r="A2922" i="1"/>
  <c r="A2927" i="1"/>
  <c r="A2935" i="1"/>
  <c r="A2943" i="1"/>
  <c r="A2951" i="1"/>
  <c r="A2959" i="1"/>
  <c r="A2967" i="1"/>
  <c r="A2975" i="1"/>
  <c r="A2920" i="1"/>
  <c r="A2930" i="1"/>
  <c r="A2938" i="1"/>
  <c r="A2946" i="1"/>
  <c r="A2954" i="1"/>
  <c r="A2962" i="1"/>
  <c r="A2970" i="1"/>
  <c r="A2978" i="1"/>
  <c r="A3292" i="1"/>
  <c r="A3239" i="1"/>
  <c r="A2918" i="1"/>
  <c r="A2925" i="1"/>
  <c r="A2933" i="1"/>
  <c r="A2941" i="1"/>
  <c r="A2949" i="1"/>
  <c r="A2957" i="1"/>
  <c r="A2965" i="1"/>
  <c r="A2973" i="1"/>
  <c r="A2916" i="1"/>
  <c r="A2923" i="1"/>
  <c r="A2928" i="1"/>
  <c r="A2936" i="1"/>
  <c r="A2944" i="1"/>
  <c r="A2952" i="1"/>
  <c r="A2960" i="1"/>
  <c r="A2968" i="1"/>
  <c r="A2976" i="1"/>
  <c r="A3230" i="1"/>
  <c r="A2898" i="1"/>
  <c r="A2900" i="1"/>
  <c r="A2902" i="1"/>
  <c r="A2904" i="1"/>
  <c r="A2906" i="1"/>
  <c r="A2908" i="1"/>
  <c r="A2910" i="1"/>
  <c r="A2912" i="1"/>
  <c r="A2914" i="1"/>
  <c r="A2921" i="1"/>
  <c r="A2931" i="1"/>
  <c r="A2939" i="1"/>
  <c r="A2947" i="1"/>
  <c r="A2955" i="1"/>
  <c r="A2963" i="1"/>
  <c r="A2971" i="1"/>
  <c r="A2979" i="1"/>
  <c r="A2982" i="1"/>
  <c r="A3212" i="1"/>
  <c r="A3218" i="1"/>
  <c r="A3221" i="1"/>
  <c r="A3287" i="1"/>
  <c r="A3310" i="1"/>
  <c r="A3355" i="1"/>
  <c r="A3243" i="1"/>
  <c r="A3246" i="1"/>
  <c r="A3255" i="1"/>
  <c r="A3271" i="1"/>
  <c r="A3294" i="1"/>
  <c r="A3317" i="1"/>
  <c r="A3228" i="1"/>
  <c r="A3234" i="1"/>
  <c r="A3237" i="1"/>
  <c r="A3278" i="1"/>
  <c r="A3301" i="1"/>
  <c r="A3259" i="1"/>
  <c r="A3262" i="1"/>
  <c r="A3285" i="1"/>
  <c r="A3308" i="1"/>
  <c r="A3340" i="1"/>
  <c r="A3343" i="1"/>
  <c r="A3244" i="1"/>
  <c r="A3250" i="1"/>
  <c r="A3253" i="1"/>
  <c r="A3269" i="1"/>
  <c r="A3518" i="1"/>
  <c r="A3501" i="1"/>
  <c r="A3499" i="1"/>
  <c r="A3497" i="1"/>
  <c r="A3495" i="1"/>
  <c r="A3519" i="1"/>
  <c r="A3517" i="1"/>
  <c r="A3500" i="1"/>
  <c r="A3498" i="1"/>
  <c r="A3496" i="1"/>
  <c r="A3494" i="1"/>
  <c r="A3492" i="1"/>
  <c r="A3490" i="1"/>
  <c r="A3488" i="1"/>
  <c r="A3486" i="1"/>
  <c r="A3484" i="1"/>
  <c r="A3482" i="1"/>
  <c r="A3480" i="1"/>
  <c r="A3478" i="1"/>
  <c r="A3476" i="1"/>
  <c r="A3474" i="1"/>
  <c r="A3472" i="1"/>
  <c r="A3470" i="1"/>
  <c r="A3468" i="1"/>
  <c r="A3466" i="1"/>
  <c r="A3464" i="1"/>
  <c r="A3462" i="1"/>
  <c r="A3460" i="1"/>
  <c r="A3458" i="1"/>
  <c r="A3456" i="1"/>
  <c r="A3454" i="1"/>
  <c r="A3452" i="1"/>
  <c r="A3450" i="1"/>
  <c r="A3448" i="1"/>
  <c r="A3446" i="1"/>
  <c r="A3444" i="1"/>
  <c r="A3442" i="1"/>
  <c r="A3440" i="1"/>
  <c r="A3438" i="1"/>
  <c r="A3436" i="1"/>
  <c r="A3434" i="1"/>
  <c r="A3432" i="1"/>
  <c r="A3430" i="1"/>
  <c r="A3428" i="1"/>
  <c r="A3426" i="1"/>
  <c r="A3424" i="1"/>
  <c r="A3422" i="1"/>
  <c r="A3420" i="1"/>
  <c r="A3418" i="1"/>
  <c r="A3416" i="1"/>
  <c r="A3414" i="1"/>
  <c r="A3412" i="1"/>
  <c r="A3410" i="1"/>
  <c r="A3408" i="1"/>
  <c r="A3406" i="1"/>
  <c r="A3404" i="1"/>
  <c r="A3402" i="1"/>
  <c r="A3400" i="1"/>
  <c r="A3398" i="1"/>
  <c r="A3396" i="1"/>
  <c r="A3394" i="1"/>
  <c r="A3392" i="1"/>
  <c r="A3390" i="1"/>
  <c r="A3388" i="1"/>
  <c r="A3386" i="1"/>
  <c r="A3384" i="1"/>
  <c r="A3382" i="1"/>
  <c r="A3380" i="1"/>
  <c r="A3378" i="1"/>
  <c r="A3376" i="1"/>
  <c r="A3374" i="1"/>
  <c r="A3372" i="1"/>
  <c r="A3370" i="1"/>
  <c r="A3368" i="1"/>
  <c r="A3366" i="1"/>
  <c r="A3364" i="1"/>
  <c r="A3362" i="1"/>
  <c r="A3360" i="1"/>
  <c r="A3358" i="1"/>
  <c r="A3356" i="1"/>
  <c r="A3354" i="1"/>
  <c r="A3352" i="1"/>
  <c r="A3350" i="1"/>
  <c r="A3348" i="1"/>
  <c r="A3346" i="1"/>
  <c r="A3344" i="1"/>
  <c r="A3342" i="1"/>
  <c r="A3489" i="1"/>
  <c r="A3481" i="1"/>
  <c r="A3473" i="1"/>
  <c r="A3465" i="1"/>
  <c r="A3457" i="1"/>
  <c r="A3449" i="1"/>
  <c r="A3441" i="1"/>
  <c r="A3433" i="1"/>
  <c r="A3425" i="1"/>
  <c r="A3417" i="1"/>
  <c r="A3409" i="1"/>
  <c r="A3401" i="1"/>
  <c r="A3393" i="1"/>
  <c r="A3385" i="1"/>
  <c r="A3377" i="1"/>
  <c r="A3369" i="1"/>
  <c r="A3361" i="1"/>
  <c r="A3353" i="1"/>
  <c r="A3345" i="1"/>
  <c r="A3491" i="1"/>
  <c r="A3483" i="1"/>
  <c r="A3475" i="1"/>
  <c r="A3467" i="1"/>
  <c r="A3459" i="1"/>
  <c r="A3451" i="1"/>
  <c r="A3443" i="1"/>
  <c r="A3435" i="1"/>
  <c r="A3427" i="1"/>
  <c r="A3419" i="1"/>
  <c r="A3411" i="1"/>
  <c r="A3403" i="1"/>
  <c r="A3395" i="1"/>
  <c r="A3387" i="1"/>
  <c r="A3339" i="1"/>
  <c r="A3493" i="1"/>
  <c r="A3485" i="1"/>
  <c r="A3477" i="1"/>
  <c r="A3469" i="1"/>
  <c r="A3461" i="1"/>
  <c r="A3453" i="1"/>
  <c r="A3445" i="1"/>
  <c r="A3437" i="1"/>
  <c r="A3429" i="1"/>
  <c r="A3421" i="1"/>
  <c r="A3413" i="1"/>
  <c r="A3405" i="1"/>
  <c r="A3397" i="1"/>
  <c r="A3389" i="1"/>
  <c r="A3381" i="1"/>
  <c r="A3373" i="1"/>
  <c r="A3365" i="1"/>
  <c r="A3357" i="1"/>
  <c r="A3349" i="1"/>
  <c r="A3341" i="1"/>
  <c r="A3379" i="1"/>
  <c r="A3367" i="1"/>
  <c r="A3337" i="1"/>
  <c r="A3328" i="1"/>
  <c r="A3321" i="1"/>
  <c r="A3312" i="1"/>
  <c r="A3305" i="1"/>
  <c r="A3296" i="1"/>
  <c r="A3289" i="1"/>
  <c r="A3280" i="1"/>
  <c r="A3273" i="1"/>
  <c r="A3264" i="1"/>
  <c r="A3257" i="1"/>
  <c r="A3248" i="1"/>
  <c r="A3241" i="1"/>
  <c r="A3232" i="1"/>
  <c r="A3225" i="1"/>
  <c r="A3216" i="1"/>
  <c r="A3209" i="1"/>
  <c r="A3207" i="1"/>
  <c r="A3205" i="1"/>
  <c r="A3203" i="1"/>
  <c r="A3201" i="1"/>
  <c r="A3199" i="1"/>
  <c r="A3197" i="1"/>
  <c r="A3195" i="1"/>
  <c r="A3193" i="1"/>
  <c r="A3191" i="1"/>
  <c r="A3189" i="1"/>
  <c r="A3187" i="1"/>
  <c r="A3185" i="1"/>
  <c r="A3183" i="1"/>
  <c r="A3181" i="1"/>
  <c r="A3179" i="1"/>
  <c r="A3177" i="1"/>
  <c r="A3175" i="1"/>
  <c r="A3173" i="1"/>
  <c r="A3171" i="1"/>
  <c r="A3169" i="1"/>
  <c r="A3167" i="1"/>
  <c r="A3165" i="1"/>
  <c r="A3163" i="1"/>
  <c r="A3330" i="1"/>
  <c r="A3323" i="1"/>
  <c r="A3314" i="1"/>
  <c r="A3307" i="1"/>
  <c r="A3298" i="1"/>
  <c r="A3291" i="1"/>
  <c r="A3282" i="1"/>
  <c r="A3275" i="1"/>
  <c r="A3266" i="1"/>
  <c r="A3487" i="1"/>
  <c r="A3471" i="1"/>
  <c r="A3455" i="1"/>
  <c r="A3439" i="1"/>
  <c r="A3423" i="1"/>
  <c r="A3407" i="1"/>
  <c r="A3391" i="1"/>
  <c r="A3363" i="1"/>
  <c r="A3351" i="1"/>
  <c r="A3332" i="1"/>
  <c r="A3325" i="1"/>
  <c r="A3316" i="1"/>
  <c r="A3309" i="1"/>
  <c r="A3300" i="1"/>
  <c r="A3293" i="1"/>
  <c r="A3284" i="1"/>
  <c r="A3277" i="1"/>
  <c r="A3268" i="1"/>
  <c r="A3261" i="1"/>
  <c r="A3252" i="1"/>
  <c r="A3245" i="1"/>
  <c r="A3236" i="1"/>
  <c r="A3229" i="1"/>
  <c r="A3220" i="1"/>
  <c r="A3213" i="1"/>
  <c r="A3375" i="1"/>
  <c r="A3334" i="1"/>
  <c r="A3327" i="1"/>
  <c r="A3318" i="1"/>
  <c r="A3311" i="1"/>
  <c r="A3302" i="1"/>
  <c r="A3295" i="1"/>
  <c r="A3286" i="1"/>
  <c r="A3279" i="1"/>
  <c r="A3270" i="1"/>
  <c r="A3263" i="1"/>
  <c r="A3254" i="1"/>
  <c r="A3247" i="1"/>
  <c r="A3238" i="1"/>
  <c r="A3231" i="1"/>
  <c r="A3222" i="1"/>
  <c r="A3215" i="1"/>
  <c r="A3347" i="1"/>
  <c r="A3336" i="1"/>
  <c r="A3329" i="1"/>
  <c r="A3320" i="1"/>
  <c r="A3313" i="1"/>
  <c r="A3304" i="1"/>
  <c r="A3297" i="1"/>
  <c r="A3288" i="1"/>
  <c r="A3281" i="1"/>
  <c r="A3272" i="1"/>
  <c r="A3265" i="1"/>
  <c r="A3256" i="1"/>
  <c r="A3249" i="1"/>
  <c r="A3240" i="1"/>
  <c r="A3233" i="1"/>
  <c r="A3224" i="1"/>
  <c r="A3217" i="1"/>
  <c r="A3208" i="1"/>
  <c r="A3206" i="1"/>
  <c r="A3204" i="1"/>
  <c r="A3202" i="1"/>
  <c r="A3200" i="1"/>
  <c r="A3198" i="1"/>
  <c r="A3196" i="1"/>
  <c r="A3194" i="1"/>
  <c r="A3192" i="1"/>
  <c r="A3190" i="1"/>
  <c r="A3188" i="1"/>
  <c r="A3186" i="1"/>
  <c r="A3184" i="1"/>
  <c r="A3182" i="1"/>
  <c r="A3180" i="1"/>
  <c r="A3178" i="1"/>
  <c r="A3176" i="1"/>
  <c r="A3174" i="1"/>
  <c r="A3172" i="1"/>
  <c r="A3170" i="1"/>
  <c r="A3168" i="1"/>
  <c r="A3166" i="1"/>
  <c r="A3164" i="1"/>
  <c r="A3371" i="1"/>
  <c r="A3359" i="1"/>
  <c r="A3338" i="1"/>
  <c r="A3331" i="1"/>
  <c r="A3322" i="1"/>
  <c r="A3315" i="1"/>
  <c r="A3306" i="1"/>
  <c r="A3299" i="1"/>
  <c r="A3290" i="1"/>
  <c r="A3283" i="1"/>
  <c r="A3274" i="1"/>
  <c r="A3267" i="1"/>
  <c r="A3258" i="1"/>
  <c r="A3251" i="1"/>
  <c r="A3242" i="1"/>
  <c r="A3235" i="1"/>
  <c r="A3226" i="1"/>
  <c r="A3219" i="1"/>
  <c r="A3210" i="1"/>
  <c r="A3479" i="1"/>
  <c r="A3463" i="1"/>
  <c r="A3447" i="1"/>
  <c r="A3431" i="1"/>
  <c r="A3415" i="1"/>
  <c r="A3399" i="1"/>
  <c r="A3383" i="1"/>
  <c r="A3333" i="1"/>
  <c r="A3324" i="1"/>
  <c r="A3211" i="1"/>
  <c r="A3214" i="1"/>
  <c r="A3223" i="1"/>
  <c r="A3276" i="1"/>
  <c r="A3260" i="1"/>
  <c r="A3319" i="1"/>
  <c r="A3326" i="1"/>
  <c r="A3335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<sst xmlns="http://schemas.openxmlformats.org/spreadsheetml/2006/main" count="27246" uniqueCount="16182">
  <si>
    <t>１　生活保護施設</t>
  </si>
  <si>
    <t>カテゴリ</t>
  </si>
  <si>
    <t>担当所属</t>
    <rPh sb="0" eb="4">
      <t>タントウショゾク</t>
    </rPh>
    <phoneticPr fontId="8"/>
  </si>
  <si>
    <t>（１）　救護施設　（生活保護法）</t>
    <phoneticPr fontId="8"/>
  </si>
  <si>
    <t>地域福祉課</t>
    <phoneticPr fontId="8"/>
  </si>
  <si>
    <t>番号</t>
  </si>
  <si>
    <t>列1</t>
  </si>
  <si>
    <t>列2</t>
  </si>
  <si>
    <t>列3</t>
  </si>
  <si>
    <t>種別</t>
    <phoneticPr fontId="8"/>
  </si>
  <si>
    <t>施設名</t>
  </si>
  <si>
    <t>郵便番号</t>
  </si>
  <si>
    <t xml:space="preserve">所  在  地 </t>
  </si>
  <si>
    <t>電話番号</t>
  </si>
  <si>
    <t>FAX番号</t>
  </si>
  <si>
    <t>設置主体</t>
  </si>
  <si>
    <t>定員
種別</t>
  </si>
  <si>
    <t>設立（指定）
年月日</t>
  </si>
  <si>
    <t>法人番号</t>
    <rPh sb="0" eb="2">
      <t>ホウジン</t>
    </rPh>
    <rPh sb="2" eb="4">
      <t>バンゴウ</t>
    </rPh>
    <phoneticPr fontId="8"/>
  </si>
  <si>
    <t>菰野陽気園</t>
  </si>
  <si>
    <t>510-1326</t>
  </si>
  <si>
    <t>三重郡菰野町大字杉谷1572-1</t>
  </si>
  <si>
    <t>059-394-2380</t>
  </si>
  <si>
    <t>059-394-3459</t>
  </si>
  <si>
    <t>社会福祉法人　菰野陽気園</t>
  </si>
  <si>
    <t>―</t>
  </si>
  <si>
    <t>S 41. 4.25</t>
  </si>
  <si>
    <t>菰野千草園</t>
  </si>
  <si>
    <t>510-1251</t>
  </si>
  <si>
    <t>三重郡菰野町大字千草6455-3</t>
    <phoneticPr fontId="8"/>
  </si>
  <si>
    <t>059-391-2201</t>
  </si>
  <si>
    <t>059-391-2202</t>
  </si>
  <si>
    <t>H 18.10. 1</t>
  </si>
  <si>
    <t>長谷山荘</t>
  </si>
  <si>
    <t>514-0077</t>
  </si>
  <si>
    <t>津市片田長谷町201-1</t>
  </si>
  <si>
    <t>059-237-0064</t>
  </si>
  <si>
    <t>059-237-4450</t>
  </si>
  <si>
    <t>社会福祉法人　敬愛会</t>
  </si>
  <si>
    <t>S 36. 7. 1</t>
    <phoneticPr fontId="8"/>
  </si>
  <si>
    <t>（２）　医療保護施設　（生活保護法）</t>
    <phoneticPr fontId="8"/>
  </si>
  <si>
    <t>恩賜財団済生会
松阪総合病院</t>
    <rPh sb="0" eb="2">
      <t>オンシ</t>
    </rPh>
    <rPh sb="2" eb="4">
      <t>ザイダン</t>
    </rPh>
    <phoneticPr fontId="8"/>
  </si>
  <si>
    <t>515-8557</t>
  </si>
  <si>
    <t>松阪市朝日町１区15-6</t>
  </si>
  <si>
    <t>0598-51-2626</t>
  </si>
  <si>
    <t>0598-51-6557</t>
  </si>
  <si>
    <t>社会福祉法人　恩賜財団済生会支部三重県済生会</t>
    <phoneticPr fontId="8"/>
  </si>
  <si>
    <t>S 21.11.30</t>
  </si>
  <si>
    <t>２　児童福祉施設</t>
  </si>
  <si>
    <t>家庭福祉・施設整備課</t>
    <rPh sb="0" eb="4">
      <t>カテイフクシ</t>
    </rPh>
    <rPh sb="5" eb="10">
      <t>シセツセイビカ</t>
    </rPh>
    <phoneticPr fontId="8"/>
  </si>
  <si>
    <t>三重県厚生農業協同組合連合会
三重北医療センター　いなべ総合病院</t>
    <rPh sb="15" eb="17">
      <t>ミエ</t>
    </rPh>
    <rPh sb="17" eb="18">
      <t>キタ</t>
    </rPh>
    <rPh sb="18" eb="20">
      <t>イリョウ</t>
    </rPh>
    <phoneticPr fontId="8"/>
  </si>
  <si>
    <t>511‐0428</t>
  </si>
  <si>
    <t>いなべ市北勢町阿下喜771</t>
  </si>
  <si>
    <t>0594-72-2000</t>
  </si>
  <si>
    <t>0594-72-8715</t>
  </si>
  <si>
    <t>三重県厚生農業協同組合連合会</t>
  </si>
  <si>
    <t>H 15. 5. 1</t>
  </si>
  <si>
    <t>三重県立総合医療センター</t>
  </si>
  <si>
    <t>510-8561</t>
  </si>
  <si>
    <t>四日市市大字日永5450-132</t>
  </si>
  <si>
    <t>059-345-2321</t>
  </si>
  <si>
    <t>059-347-3500</t>
  </si>
  <si>
    <t>三重県</t>
  </si>
  <si>
    <t>地方独立行政法人三重県立総合医療センター</t>
  </si>
  <si>
    <t>H  6.10.14</t>
  </si>
  <si>
    <t>松阪市民病院</t>
    <rPh sb="0" eb="2">
      <t>マツサカ</t>
    </rPh>
    <phoneticPr fontId="8"/>
  </si>
  <si>
    <t>（休止）</t>
  </si>
  <si>
    <t>松阪市殿町1550</t>
  </si>
  <si>
    <t>松阪市</t>
  </si>
  <si>
    <t>S 28. 6. 1</t>
  </si>
  <si>
    <t>恩賜財団済生会
松阪総合病院</t>
  </si>
  <si>
    <t>社会福祉法人　恩賜財団済生会支部三重県済生会</t>
  </si>
  <si>
    <t>S 56. 4. 1</t>
  </si>
  <si>
    <t>三重県厚生農業協同組合
連合会松阪中央総合病院</t>
  </si>
  <si>
    <t>松阪市川井町字小望102</t>
  </si>
  <si>
    <t>S 61. 4. 1</t>
  </si>
  <si>
    <t>市立伊勢総合病院</t>
  </si>
  <si>
    <t>伊勢市楠部町3038</t>
  </si>
  <si>
    <t>伊勢市</t>
  </si>
  <si>
    <t>S 54. 4. 1</t>
  </si>
  <si>
    <t>伊勢赤十字病院</t>
    <rPh sb="0" eb="2">
      <t>イセ</t>
    </rPh>
    <rPh sb="2" eb="5">
      <t>セキジュウジ</t>
    </rPh>
    <phoneticPr fontId="8"/>
  </si>
  <si>
    <t>516-8512</t>
  </si>
  <si>
    <t>伊勢市船江１丁目10-30</t>
    <phoneticPr fontId="8"/>
  </si>
  <si>
    <t>0596-28-2171</t>
  </si>
  <si>
    <t>0596-28-2965</t>
  </si>
  <si>
    <t>日本赤十字社三重県支部　伊勢赤十字病院</t>
  </si>
  <si>
    <t>S 56.10. 1</t>
  </si>
  <si>
    <t>三重県立志摩病院</t>
  </si>
  <si>
    <t>志摩市阿児町鵜方1257</t>
  </si>
  <si>
    <t>S 52. 7. 1</t>
  </si>
  <si>
    <t>医療法人　森川病院</t>
  </si>
  <si>
    <t>518-0854</t>
  </si>
  <si>
    <t>伊賀市上野忍町2516-7</t>
  </si>
  <si>
    <t>0595-21-2425</t>
  </si>
  <si>
    <t>0595-24-2815</t>
  </si>
  <si>
    <t>S 44. 5. 1</t>
  </si>
  <si>
    <t>紀南病院</t>
  </si>
  <si>
    <t>南牟婁郡御浜町大字阿田和4750</t>
  </si>
  <si>
    <t>熊野市、御浜町、紀宝町</t>
  </si>
  <si>
    <t>紀南病院組合</t>
  </si>
  <si>
    <t>H  3.11.15</t>
  </si>
  <si>
    <t>地方独立行政法人
桑名市総合医療センター</t>
    <rPh sb="0" eb="2">
      <t>チホウ</t>
    </rPh>
    <rPh sb="2" eb="4">
      <t>ドクリツ</t>
    </rPh>
    <rPh sb="4" eb="8">
      <t>ギョウセイホウジン</t>
    </rPh>
    <rPh sb="9" eb="12">
      <t>クワナシ</t>
    </rPh>
    <rPh sb="12" eb="16">
      <t>ソウゴウイリョウ</t>
    </rPh>
    <phoneticPr fontId="8"/>
  </si>
  <si>
    <t>511-0061</t>
    <phoneticPr fontId="8"/>
  </si>
  <si>
    <t>桑名市寿町三丁目11番地</t>
    <rPh sb="0" eb="3">
      <t>クワナシ</t>
    </rPh>
    <rPh sb="3" eb="5">
      <t>コトブキチョウ</t>
    </rPh>
    <rPh sb="5" eb="8">
      <t>サンチョウメ</t>
    </rPh>
    <rPh sb="10" eb="12">
      <t>バンチ</t>
    </rPh>
    <phoneticPr fontId="8"/>
  </si>
  <si>
    <t>0594-22-1211</t>
    <phoneticPr fontId="8"/>
  </si>
  <si>
    <t>0594-22-9498</t>
    <phoneticPr fontId="8"/>
  </si>
  <si>
    <t>桑名市</t>
    <rPh sb="0" eb="3">
      <t>クワナシ</t>
    </rPh>
    <phoneticPr fontId="8"/>
  </si>
  <si>
    <t>R 2.7.1</t>
    <phoneticPr fontId="8"/>
  </si>
  <si>
    <t>医療法人　なわて記念会
鈴木レディースクリニック</t>
    <rPh sb="8" eb="11">
      <t>キネンカイ</t>
    </rPh>
    <rPh sb="12" eb="14">
      <t>スズキ</t>
    </rPh>
    <phoneticPr fontId="8"/>
  </si>
  <si>
    <t>513-0835</t>
    <phoneticPr fontId="8"/>
  </si>
  <si>
    <t>鈴鹿市平野町7740-1</t>
    <rPh sb="0" eb="3">
      <t>スズカシ</t>
    </rPh>
    <rPh sb="3" eb="6">
      <t>ヒラノチョウ</t>
    </rPh>
    <phoneticPr fontId="8"/>
  </si>
  <si>
    <t>059-370-5151</t>
    <phoneticPr fontId="8"/>
  </si>
  <si>
    <t>059-370-6090</t>
    <phoneticPr fontId="8"/>
  </si>
  <si>
    <t>医療法人　なわて記念会</t>
    <rPh sb="8" eb="11">
      <t>キネンカイ</t>
    </rPh>
    <phoneticPr fontId="8"/>
  </si>
  <si>
    <t>R 3.4.1</t>
    <phoneticPr fontId="8"/>
  </si>
  <si>
    <t>白子ウィメンズホスピタル</t>
    <rPh sb="0" eb="2">
      <t>シロコ</t>
    </rPh>
    <phoneticPr fontId="8"/>
  </si>
  <si>
    <t>510-0235</t>
    <phoneticPr fontId="8"/>
  </si>
  <si>
    <t>鈴鹿市南江島町9-15</t>
    <rPh sb="0" eb="3">
      <t>スズカシ</t>
    </rPh>
    <rPh sb="3" eb="4">
      <t>ミナミ</t>
    </rPh>
    <rPh sb="4" eb="6">
      <t>エジマ</t>
    </rPh>
    <rPh sb="6" eb="7">
      <t>チョウ</t>
    </rPh>
    <phoneticPr fontId="8"/>
  </si>
  <si>
    <t>059-388-2221</t>
    <phoneticPr fontId="8"/>
  </si>
  <si>
    <t>059-388-3355</t>
    <phoneticPr fontId="8"/>
  </si>
  <si>
    <t>医療法人　栄恵会</t>
    <rPh sb="0" eb="4">
      <t>イリョウホウジン</t>
    </rPh>
    <rPh sb="5" eb="6">
      <t>エイ</t>
    </rPh>
    <rPh sb="6" eb="7">
      <t>メグミ</t>
    </rPh>
    <rPh sb="7" eb="8">
      <t>カイ</t>
    </rPh>
    <phoneticPr fontId="8"/>
  </si>
  <si>
    <t>（２）　乳児院　（児童福祉法）</t>
    <phoneticPr fontId="8"/>
  </si>
  <si>
    <t>児童相談支援課</t>
    <rPh sb="0" eb="4">
      <t>ジドウソウダン</t>
    </rPh>
    <rPh sb="4" eb="6">
      <t>シエン</t>
    </rPh>
    <rPh sb="6" eb="7">
      <t>カ</t>
    </rPh>
    <phoneticPr fontId="8"/>
  </si>
  <si>
    <t>エスペランス四日市</t>
  </si>
  <si>
    <t>510-0894</t>
  </si>
  <si>
    <t>四日市市大字泊村954</t>
  </si>
  <si>
    <t>059-346-1371</t>
  </si>
  <si>
    <t>059-346-1382</t>
  </si>
  <si>
    <t>社会福祉法人　アパティア福祉会</t>
  </si>
  <si>
    <t>H 15. 4. 1</t>
  </si>
  <si>
    <t>乳児院ましろ</t>
    <rPh sb="0" eb="2">
      <t>ニュウジ</t>
    </rPh>
    <rPh sb="2" eb="3">
      <t>イン</t>
    </rPh>
    <phoneticPr fontId="8"/>
  </si>
  <si>
    <t>514-0821</t>
  </si>
  <si>
    <t>津市垂水1300-30</t>
    <phoneticPr fontId="8"/>
  </si>
  <si>
    <t>059-228-3920</t>
  </si>
  <si>
    <t>059-228-7746</t>
    <phoneticPr fontId="8"/>
  </si>
  <si>
    <t>社会福祉法人　津市社会福祉事業団</t>
  </si>
  <si>
    <t>H 30. 4. 1</t>
    <phoneticPr fontId="8"/>
  </si>
  <si>
    <t>里山学院乳児院</t>
    <rPh sb="0" eb="2">
      <t>サトヤマ</t>
    </rPh>
    <rPh sb="2" eb="4">
      <t>ガクイン</t>
    </rPh>
    <rPh sb="4" eb="6">
      <t>ニュウジ</t>
    </rPh>
    <rPh sb="6" eb="7">
      <t>イン</t>
    </rPh>
    <phoneticPr fontId="8"/>
  </si>
  <si>
    <t>510-0307</t>
  </si>
  <si>
    <t>津市河芸町影重1162</t>
  </si>
  <si>
    <t>059-253-3780</t>
    <phoneticPr fontId="8"/>
  </si>
  <si>
    <t>059-245-6020</t>
  </si>
  <si>
    <t>社会福祉法人　里山学院</t>
  </si>
  <si>
    <t>H 26. 4. 1</t>
    <phoneticPr fontId="8"/>
  </si>
  <si>
    <t>（３）　児童養護施設　（児童福祉法）</t>
    <phoneticPr fontId="8"/>
  </si>
  <si>
    <t>エスペランス桑名</t>
  </si>
  <si>
    <t>511-1143</t>
  </si>
  <si>
    <t>桑名市長島町西外面1070</t>
  </si>
  <si>
    <t>0594-41-1515</t>
  </si>
  <si>
    <t>0594-41-1516</t>
  </si>
  <si>
    <t>H 19. 4. 1</t>
  </si>
  <si>
    <t>鈴鹿里山学院</t>
  </si>
  <si>
    <t>513-0056</t>
  </si>
  <si>
    <t>鈴鹿市上箕田１丁目6-2</t>
  </si>
  <si>
    <t>059-381-6021</t>
  </si>
  <si>
    <t>059-381-6020</t>
  </si>
  <si>
    <t>H 24. 4. 1</t>
  </si>
  <si>
    <t>みどり自由学園</t>
  </si>
  <si>
    <t>514-0016</t>
  </si>
  <si>
    <t>津市乙部33-5</t>
  </si>
  <si>
    <t>059-226-3022</t>
  </si>
  <si>
    <t>059-223-3830</t>
  </si>
  <si>
    <t>社会福祉法人　みどり自由学園</t>
  </si>
  <si>
    <t>S 27.11.20</t>
  </si>
  <si>
    <t>聖マッテヤ子供の家</t>
  </si>
  <si>
    <t>514-0076</t>
  </si>
  <si>
    <t>津市産品732-1</t>
    <phoneticPr fontId="8"/>
  </si>
  <si>
    <t>059-237-5984</t>
  </si>
  <si>
    <t>059-237-1128</t>
  </si>
  <si>
    <t>社会福祉法人　聖マッテヤ会</t>
  </si>
  <si>
    <t>S 32. 5.21</t>
  </si>
  <si>
    <t>里山学院</t>
  </si>
  <si>
    <t>059-245-0116</t>
  </si>
  <si>
    <t>S 27.10.20</t>
  </si>
  <si>
    <t>真盛学園</t>
  </si>
  <si>
    <t>514-2313</t>
  </si>
  <si>
    <t>津市安濃町今徳247</t>
  </si>
  <si>
    <t>059-268-2121</t>
  </si>
  <si>
    <t>059-268-3370</t>
  </si>
  <si>
    <t>社会福祉法人　真盛学園</t>
  </si>
  <si>
    <t>S 34. 3. 1</t>
  </si>
  <si>
    <t>児童養護施設なないろ</t>
    <rPh sb="0" eb="2">
      <t>ジドウ</t>
    </rPh>
    <rPh sb="2" eb="4">
      <t>ヨウゴ</t>
    </rPh>
    <rPh sb="4" eb="6">
      <t>シセツ</t>
    </rPh>
    <phoneticPr fontId="8"/>
  </si>
  <si>
    <t>いせ子どもの家</t>
    <rPh sb="2" eb="3">
      <t>コ</t>
    </rPh>
    <rPh sb="6" eb="7">
      <t>イエ</t>
    </rPh>
    <phoneticPr fontId="8"/>
  </si>
  <si>
    <t>516-0073</t>
  </si>
  <si>
    <t>伊勢市吹上2-5-41</t>
  </si>
  <si>
    <t>0596-28-2678</t>
  </si>
  <si>
    <t>0596-28-9386</t>
  </si>
  <si>
    <t>社会福祉法人　明照浄済会</t>
  </si>
  <si>
    <t>S 29. 7. 1</t>
  </si>
  <si>
    <t>天理教三重互助園</t>
  </si>
  <si>
    <t>516-0032</t>
  </si>
  <si>
    <t>伊勢市倭町30-1</t>
  </si>
  <si>
    <t>0596-63-6200</t>
  </si>
  <si>
    <t>0596-63-6201</t>
  </si>
  <si>
    <t>社会福祉法人　天理</t>
  </si>
  <si>
    <t>H 20. 4. 1</t>
  </si>
  <si>
    <t>名張養護学園</t>
  </si>
  <si>
    <t>518-0721</t>
  </si>
  <si>
    <t>名張市朝日町1263-3</t>
    <phoneticPr fontId="8"/>
  </si>
  <si>
    <t>0595-63-0717</t>
  </si>
  <si>
    <t>0595-63-0721</t>
  </si>
  <si>
    <t>社会福祉法人　名張厚生協会</t>
  </si>
  <si>
    <t>S 30. 5. 1</t>
  </si>
  <si>
    <t>（４）　福祉型障害児入所施設　（児童福祉法）</t>
    <phoneticPr fontId="8"/>
  </si>
  <si>
    <t>障がい福祉課</t>
    <phoneticPr fontId="8"/>
  </si>
  <si>
    <t>障害児入所施設聖母の家</t>
    <rPh sb="0" eb="2">
      <t>ショウガイ</t>
    </rPh>
    <rPh sb="2" eb="3">
      <t>ジ</t>
    </rPh>
    <rPh sb="3" eb="5">
      <t>ニュウショ</t>
    </rPh>
    <rPh sb="5" eb="7">
      <t>シセツ</t>
    </rPh>
    <rPh sb="7" eb="9">
      <t>セイボ</t>
    </rPh>
    <rPh sb="10" eb="11">
      <t>イエ</t>
    </rPh>
    <phoneticPr fontId="8"/>
  </si>
  <si>
    <t>510-0961</t>
  </si>
  <si>
    <t>四日市市波木町330-1</t>
  </si>
  <si>
    <t>059-321-2855</t>
  </si>
  <si>
    <t>059-321-2859</t>
  </si>
  <si>
    <t>社会福祉法人　聖母の家</t>
    <rPh sb="0" eb="2">
      <t>シャカイ</t>
    </rPh>
    <rPh sb="2" eb="4">
      <t>フクシ</t>
    </rPh>
    <rPh sb="4" eb="6">
      <t>ホウジン</t>
    </rPh>
    <rPh sb="7" eb="9">
      <t>セイボ</t>
    </rPh>
    <rPh sb="10" eb="11">
      <t>イエ</t>
    </rPh>
    <phoneticPr fontId="8"/>
  </si>
  <si>
    <t>三重県いなば園くすのき寮</t>
    <rPh sb="0" eb="3">
      <t>ミエケン</t>
    </rPh>
    <rPh sb="6" eb="7">
      <t>エン</t>
    </rPh>
    <rPh sb="11" eb="12">
      <t>リョウ</t>
    </rPh>
    <phoneticPr fontId="8"/>
  </si>
  <si>
    <t>514-1252</t>
  </si>
  <si>
    <t>津市稲葉町3989番地</t>
    <rPh sb="9" eb="11">
      <t>バンチ</t>
    </rPh>
    <phoneticPr fontId="8"/>
  </si>
  <si>
    <t>059-252-1780</t>
  </si>
  <si>
    <t>059-252-1374</t>
  </si>
  <si>
    <t>社会福祉法人　三重県厚生事業団</t>
    <rPh sb="0" eb="2">
      <t>シャカイ</t>
    </rPh>
    <rPh sb="2" eb="4">
      <t>フクシ</t>
    </rPh>
    <rPh sb="4" eb="6">
      <t>ホウジン</t>
    </rPh>
    <rPh sb="7" eb="10">
      <t>ミエケン</t>
    </rPh>
    <rPh sb="10" eb="12">
      <t>コウセイ</t>
    </rPh>
    <rPh sb="12" eb="15">
      <t>ジギョウダン</t>
    </rPh>
    <phoneticPr fontId="8"/>
  </si>
  <si>
    <t>三重済美学院</t>
    <rPh sb="0" eb="2">
      <t>ミエ</t>
    </rPh>
    <rPh sb="2" eb="3">
      <t>サイ</t>
    </rPh>
    <rPh sb="3" eb="4">
      <t>ビ</t>
    </rPh>
    <rPh sb="4" eb="6">
      <t>ガクイン</t>
    </rPh>
    <phoneticPr fontId="8"/>
  </si>
  <si>
    <t>516-0066</t>
  </si>
  <si>
    <t>伊勢市辻久留3丁目17番5号</t>
    <rPh sb="7" eb="9">
      <t>チョウメ</t>
    </rPh>
    <rPh sb="11" eb="12">
      <t>バン</t>
    </rPh>
    <rPh sb="13" eb="14">
      <t>ゴウ</t>
    </rPh>
    <phoneticPr fontId="8"/>
  </si>
  <si>
    <t>0596-22-3212</t>
  </si>
  <si>
    <t>0596-27-1360</t>
  </si>
  <si>
    <t>社会福祉法人　三重済美学院</t>
    <rPh sb="0" eb="2">
      <t>シャカイ</t>
    </rPh>
    <rPh sb="2" eb="4">
      <t>フクシ</t>
    </rPh>
    <rPh sb="4" eb="6">
      <t>ホウジン</t>
    </rPh>
    <rPh sb="7" eb="9">
      <t>ミエ</t>
    </rPh>
    <rPh sb="9" eb="10">
      <t>サイ</t>
    </rPh>
    <rPh sb="10" eb="11">
      <t>ビ</t>
    </rPh>
    <rPh sb="11" eb="13">
      <t>ガクイン</t>
    </rPh>
    <phoneticPr fontId="8"/>
  </si>
  <si>
    <t>こどもライフサポートセンター　はーと</t>
  </si>
  <si>
    <t>518-0615</t>
  </si>
  <si>
    <t>名張市美旗中村2326</t>
  </si>
  <si>
    <t>0595-65-3787</t>
  </si>
  <si>
    <t>0595-66-0667</t>
  </si>
  <si>
    <t>社会福祉法人　名張育成会</t>
    <rPh sb="0" eb="2">
      <t>シャカイ</t>
    </rPh>
    <rPh sb="2" eb="4">
      <t>フクシ</t>
    </rPh>
    <rPh sb="4" eb="6">
      <t>ホウジン</t>
    </rPh>
    <rPh sb="7" eb="9">
      <t>ナバリ</t>
    </rPh>
    <rPh sb="9" eb="12">
      <t>イクセイカイ</t>
    </rPh>
    <phoneticPr fontId="8"/>
  </si>
  <si>
    <t>（５）　医療型障害児入所施設　（児童福祉法）</t>
    <phoneticPr fontId="8"/>
  </si>
  <si>
    <t>障がい福祉課</t>
    <rPh sb="0" eb="1">
      <t>ショウ</t>
    </rPh>
    <rPh sb="3" eb="5">
      <t>フクシ</t>
    </rPh>
    <rPh sb="5" eb="6">
      <t>カ</t>
    </rPh>
    <phoneticPr fontId="8"/>
  </si>
  <si>
    <t>独立行政法人国立病院機構鈴鹿病院</t>
  </si>
  <si>
    <t>513-8501</t>
  </si>
  <si>
    <t>鈴鹿市加佐登３丁目２－１</t>
  </si>
  <si>
    <t>059-378-1321</t>
  </si>
  <si>
    <t>059-378-7083</t>
  </si>
  <si>
    <t>独立行政法人　国立病院機構鈴鹿病院</t>
  </si>
  <si>
    <t>独立行政法人国立病院機構三重病院</t>
    <rPh sb="12" eb="14">
      <t>ミエ</t>
    </rPh>
    <phoneticPr fontId="8"/>
  </si>
  <si>
    <t>514-0125</t>
  </si>
  <si>
    <t>津市大里窪田町357</t>
  </si>
  <si>
    <t>059-232-2531</t>
  </si>
  <si>
    <t>059-232-5994</t>
  </si>
  <si>
    <t>独立行政法人　国立病院機構三重病院</t>
    <rPh sb="13" eb="15">
      <t>ミエ</t>
    </rPh>
    <phoneticPr fontId="8"/>
  </si>
  <si>
    <t>三重県立子ども心身発達医療センター</t>
    <rPh sb="0" eb="2">
      <t>ミエ</t>
    </rPh>
    <rPh sb="2" eb="4">
      <t>ケンリツ</t>
    </rPh>
    <rPh sb="4" eb="5">
      <t>コ</t>
    </rPh>
    <rPh sb="7" eb="9">
      <t>シンシン</t>
    </rPh>
    <rPh sb="9" eb="11">
      <t>ハッタツ</t>
    </rPh>
    <rPh sb="11" eb="13">
      <t>イリョウ</t>
    </rPh>
    <phoneticPr fontId="13"/>
  </si>
  <si>
    <t>津市大里窪田町340番5</t>
    <rPh sb="0" eb="2">
      <t>ツシ</t>
    </rPh>
    <phoneticPr fontId="8"/>
  </si>
  <si>
    <t>059-253-2000</t>
    <phoneticPr fontId="8"/>
  </si>
  <si>
    <t>059-253-2031</t>
  </si>
  <si>
    <t>三重県</t>
    <rPh sb="0" eb="3">
      <t>ミエケン</t>
    </rPh>
    <phoneticPr fontId="8"/>
  </si>
  <si>
    <t>済生会明和病院 なでしこ障害児入所施設</t>
    <rPh sb="12" eb="15">
      <t>ショウガイジ</t>
    </rPh>
    <rPh sb="15" eb="17">
      <t>ニュウショ</t>
    </rPh>
    <rPh sb="17" eb="19">
      <t>シセツ</t>
    </rPh>
    <phoneticPr fontId="8"/>
  </si>
  <si>
    <t>515-0312</t>
  </si>
  <si>
    <t>多気郡明和町上野435</t>
  </si>
  <si>
    <t>0596-52-0131</t>
  </si>
  <si>
    <t>0596-52-2131</t>
  </si>
  <si>
    <t>（６）　児童自立支援施設　（児童福祉法）</t>
    <rPh sb="4" eb="6">
      <t>ジドウ</t>
    </rPh>
    <rPh sb="6" eb="8">
      <t>ジリツ</t>
    </rPh>
    <rPh sb="8" eb="10">
      <t>シエン</t>
    </rPh>
    <rPh sb="10" eb="12">
      <t>シセツ</t>
    </rPh>
    <phoneticPr fontId="8"/>
  </si>
  <si>
    <t>国児学園</t>
  </si>
  <si>
    <t>514-0102</t>
  </si>
  <si>
    <t>津市栗真町屋町524</t>
  </si>
  <si>
    <t>059-232-2598</t>
  </si>
  <si>
    <t>059-232-5759</t>
  </si>
  <si>
    <t>S 23. 1. 1</t>
  </si>
  <si>
    <t>（７）　児童心理治療施設　（児童福祉法）</t>
    <rPh sb="4" eb="6">
      <t>ジドウ</t>
    </rPh>
    <rPh sb="6" eb="8">
      <t>シンリ</t>
    </rPh>
    <phoneticPr fontId="8"/>
  </si>
  <si>
    <t>児童相談支援課</t>
    <rPh sb="0" eb="6">
      <t>ジドウソウダンシエン</t>
    </rPh>
    <rPh sb="6" eb="7">
      <t>カ</t>
    </rPh>
    <phoneticPr fontId="8"/>
  </si>
  <si>
    <t>児童心理療育施設　悠</t>
  </si>
  <si>
    <t>511-1133</t>
  </si>
  <si>
    <t>桑名市長島町横満蔵568番地3</t>
    <phoneticPr fontId="8"/>
  </si>
  <si>
    <t>0594-45-8085</t>
  </si>
  <si>
    <t>0594-45-8086</t>
  </si>
  <si>
    <t>入所30
通所7</t>
    <phoneticPr fontId="8"/>
  </si>
  <si>
    <t>H 22. 4. 1</t>
  </si>
  <si>
    <t>（８）　児童自立生活援助事業Ⅰ型（自立援助ホーム）　（児童福祉法）</t>
    <rPh sb="15" eb="16">
      <t>ガタ</t>
    </rPh>
    <rPh sb="17" eb="19">
      <t>ジリツ</t>
    </rPh>
    <rPh sb="19" eb="21">
      <t>エンジョ</t>
    </rPh>
    <phoneticPr fontId="8"/>
  </si>
  <si>
    <t>自立援助ホームつばさ</t>
  </si>
  <si>
    <t>511-1113</t>
  </si>
  <si>
    <t>桑名市長島町押付530-5</t>
    <phoneticPr fontId="8"/>
  </si>
  <si>
    <t>0594-42-4430</t>
  </si>
  <si>
    <t>自立援助ホーム東の川南荘</t>
    <rPh sb="7" eb="8">
      <t>ヒガシ</t>
    </rPh>
    <rPh sb="9" eb="11">
      <t>カワナミ</t>
    </rPh>
    <rPh sb="11" eb="12">
      <t>ソウ</t>
    </rPh>
    <phoneticPr fontId="8"/>
  </si>
  <si>
    <t>510-0233</t>
    <phoneticPr fontId="8"/>
  </si>
  <si>
    <t>059-324-2339</t>
    <phoneticPr fontId="8"/>
  </si>
  <si>
    <t>一般社団法人　日本社会福祉会 川南荘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シャカイ</t>
    </rPh>
    <rPh sb="11" eb="13">
      <t>フクシ</t>
    </rPh>
    <rPh sb="13" eb="14">
      <t>カイ</t>
    </rPh>
    <rPh sb="15" eb="17">
      <t>カワナミ</t>
    </rPh>
    <rPh sb="17" eb="18">
      <t>ソウ</t>
    </rPh>
    <phoneticPr fontId="8"/>
  </si>
  <si>
    <t>（９）　児童館　（児童福祉法）</t>
    <phoneticPr fontId="8"/>
  </si>
  <si>
    <t>少子化対策課</t>
    <rPh sb="0" eb="3">
      <t>ショウシカ</t>
    </rPh>
    <rPh sb="3" eb="5">
      <t>タイサク</t>
    </rPh>
    <phoneticPr fontId="8"/>
  </si>
  <si>
    <t>桑名市深谷児童センター</t>
  </si>
  <si>
    <t>511-0808</t>
  </si>
  <si>
    <t>桑名市大字下深谷部4798の1</t>
  </si>
  <si>
    <t>0594-29-3266</t>
  </si>
  <si>
    <t>桑名市</t>
  </si>
  <si>
    <t>センター</t>
    <phoneticPr fontId="8"/>
  </si>
  <si>
    <t>S 59. 4. 1</t>
  </si>
  <si>
    <t>桑名市深谷北児童センター</t>
  </si>
  <si>
    <t>511-0809</t>
  </si>
  <si>
    <t>桑名市大字上深谷部367の22</t>
  </si>
  <si>
    <t>0594-29-2117</t>
  </si>
  <si>
    <t>センター</t>
  </si>
  <si>
    <t>S 60. 4. 1</t>
  </si>
  <si>
    <t>大型児童センターHIKARI</t>
    <phoneticPr fontId="8"/>
  </si>
  <si>
    <t>511-0923</t>
  </si>
  <si>
    <t>0594-21-3488</t>
  </si>
  <si>
    <t>0594-24-4608</t>
  </si>
  <si>
    <t>社会福祉法人　日の出福祉会</t>
  </si>
  <si>
    <t>H 20. 4.30</t>
  </si>
  <si>
    <t>四日市市立北部児童館</t>
  </si>
  <si>
    <t>510-8016</t>
  </si>
  <si>
    <t>四日市市富州原町31-50</t>
    <rPh sb="7" eb="8">
      <t>マチ</t>
    </rPh>
    <phoneticPr fontId="8"/>
  </si>
  <si>
    <t>059-364-5444</t>
  </si>
  <si>
    <t>四日市市</t>
  </si>
  <si>
    <t>小型</t>
    <phoneticPr fontId="8"/>
  </si>
  <si>
    <t>S 39. 4. 1</t>
  </si>
  <si>
    <t>四日市市こども子育て交流プラザ</t>
    <rPh sb="0" eb="4">
      <t>ヨッカイチシ</t>
    </rPh>
    <phoneticPr fontId="8"/>
  </si>
  <si>
    <t>510-0025</t>
    <phoneticPr fontId="8"/>
  </si>
  <si>
    <t>四日市市東新町26-32　橋北交流会館4F</t>
    <phoneticPr fontId="8"/>
  </si>
  <si>
    <t>059-330-5020</t>
    <phoneticPr fontId="8"/>
  </si>
  <si>
    <t>059-334-0606</t>
    <phoneticPr fontId="8"/>
  </si>
  <si>
    <t>小型</t>
    <rPh sb="0" eb="2">
      <t>コガタ</t>
    </rPh>
    <phoneticPr fontId="8"/>
  </si>
  <si>
    <t>四日市市立塩浜児童館</t>
  </si>
  <si>
    <t>510-0863</t>
    <phoneticPr fontId="8"/>
  </si>
  <si>
    <t>四日市市大字塩浜887-1</t>
  </si>
  <si>
    <t>059-346-7332</t>
  </si>
  <si>
    <t>S 51. 3.31</t>
  </si>
  <si>
    <t>四日市市こどもの家</t>
    <phoneticPr fontId="8"/>
  </si>
  <si>
    <t>510-0086</t>
  </si>
  <si>
    <t>四日市市諏訪栄町22-25</t>
  </si>
  <si>
    <t>059-351-3933</t>
  </si>
  <si>
    <t>S 51. 6. 5</t>
  </si>
  <si>
    <t>朝日町児童館</t>
  </si>
  <si>
    <t>510-8103</t>
  </si>
  <si>
    <t>三重郡朝日町柿2278</t>
  </si>
  <si>
    <t>059-377-6113</t>
  </si>
  <si>
    <t>なし</t>
  </si>
  <si>
    <t>朝日町</t>
  </si>
  <si>
    <t>社会福祉法人　朝日町社会福祉協議会</t>
  </si>
  <si>
    <t>H  9.11. 1</t>
  </si>
  <si>
    <t>川越町つばめ児童館</t>
  </si>
  <si>
    <t>510-8123</t>
  </si>
  <si>
    <t>三重郡川越町大字豊田一色235-1</t>
  </si>
  <si>
    <t>059-361-5636</t>
  </si>
  <si>
    <t>059-366-0818</t>
  </si>
  <si>
    <t>川越町</t>
  </si>
  <si>
    <t>H 20. 3.31</t>
  </si>
  <si>
    <t>川越町おひさま児童館</t>
  </si>
  <si>
    <t>510-8121</t>
  </si>
  <si>
    <t>三重郡川越町大字高松197-1</t>
  </si>
  <si>
    <t>059-361-1070</t>
  </si>
  <si>
    <t>059-366-1255</t>
  </si>
  <si>
    <t>H23. 4. 18</t>
  </si>
  <si>
    <t>鈴鹿市一ノ宮団地児童センター</t>
  </si>
  <si>
    <t>513-0031</t>
  </si>
  <si>
    <t>鈴鹿市一ノ宮町500-48</t>
  </si>
  <si>
    <t>059-382-6328</t>
  </si>
  <si>
    <t>鈴鹿市</t>
  </si>
  <si>
    <t>S 55. 4. 1</t>
  </si>
  <si>
    <t>鈴鹿市玉垣児童センター</t>
  </si>
  <si>
    <t>513-0814</t>
  </si>
  <si>
    <t>鈴鹿市東玉垣町527-1</t>
  </si>
  <si>
    <t>059-382-5883</t>
  </si>
  <si>
    <t>亀山市立亀山児童センター</t>
  </si>
  <si>
    <t>519-0124</t>
  </si>
  <si>
    <t>亀山市東御幸町69-5</t>
  </si>
  <si>
    <t>0595-82-9460</t>
  </si>
  <si>
    <t>亀山市</t>
  </si>
  <si>
    <t>津市まん中こども館</t>
    <phoneticPr fontId="8"/>
  </si>
  <si>
    <t>514-0027</t>
    <phoneticPr fontId="8"/>
  </si>
  <si>
    <t>津市大門７番15号</t>
    <phoneticPr fontId="8"/>
  </si>
  <si>
    <t>059-213-2131</t>
    <phoneticPr fontId="8"/>
  </si>
  <si>
    <t>059-213-2132</t>
    <phoneticPr fontId="8"/>
  </si>
  <si>
    <t>津市</t>
  </si>
  <si>
    <t>特定非営利活動法人　津子どもNPOセンター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ツ</t>
    </rPh>
    <rPh sb="11" eb="12">
      <t>コ</t>
    </rPh>
    <phoneticPr fontId="8"/>
  </si>
  <si>
    <t>S 46. 4. 1</t>
  </si>
  <si>
    <t>津市さくら児童館</t>
  </si>
  <si>
    <t>514-0018</t>
  </si>
  <si>
    <t>津市中河原2075</t>
  </si>
  <si>
    <t>059-225-3160</t>
  </si>
  <si>
    <t>S 50. 4. 1</t>
  </si>
  <si>
    <t>すばる児童館</t>
  </si>
  <si>
    <t>514-0111</t>
  </si>
  <si>
    <t>津市一身田平野360-1</t>
  </si>
  <si>
    <t>059-236-0115</t>
  </si>
  <si>
    <t>059-236-0116</t>
  </si>
  <si>
    <t>社会福祉法人　三重清暉会</t>
  </si>
  <si>
    <t>H  2. 3.31</t>
  </si>
  <si>
    <t>津市久居児童センター</t>
  </si>
  <si>
    <t>514-1105</t>
  </si>
  <si>
    <t>津市久居北口町862-5</t>
  </si>
  <si>
    <t>059-256-6300</t>
  </si>
  <si>
    <t>S 57. 4. 1</t>
  </si>
  <si>
    <t>津市一志児童館</t>
  </si>
  <si>
    <t>515-2504</t>
  </si>
  <si>
    <t>津市一志町高野160-699</t>
  </si>
  <si>
    <t>059-293-0936</t>
  </si>
  <si>
    <t>S 58. 4. 1</t>
  </si>
  <si>
    <t>津市川合児童館</t>
  </si>
  <si>
    <t>515-2515</t>
  </si>
  <si>
    <t>津市一志町八太1008-1</t>
  </si>
  <si>
    <t>059-293-3711</t>
  </si>
  <si>
    <t>H 10. 4. 1</t>
  </si>
  <si>
    <t>松阪市児童センター</t>
  </si>
  <si>
    <t>515-0039</t>
  </si>
  <si>
    <t>松阪市清生町622の１</t>
  </si>
  <si>
    <t>0598-51-1324</t>
  </si>
  <si>
    <t>みえこどもの城</t>
  </si>
  <si>
    <t>515-0054</t>
  </si>
  <si>
    <t>松阪市立野町1291</t>
  </si>
  <si>
    <t>0598-23-7735</t>
  </si>
  <si>
    <t>0598-23-7792</t>
  </si>
  <si>
    <t>公益財団法人　三重こどもわかもの育成財団</t>
    <rPh sb="0" eb="2">
      <t>コウエキ</t>
    </rPh>
    <phoneticPr fontId="8"/>
  </si>
  <si>
    <t>大型</t>
    <phoneticPr fontId="8"/>
  </si>
  <si>
    <t>H 元. 4. 1</t>
  </si>
  <si>
    <t>たき児童館</t>
  </si>
  <si>
    <t>519-2183</t>
  </si>
  <si>
    <t>多気郡多気町四疋田594</t>
  </si>
  <si>
    <t>0598-38-7750</t>
  </si>
  <si>
    <t>0598-38-3387</t>
  </si>
  <si>
    <t>多気町</t>
  </si>
  <si>
    <t>H24. 4. 1</t>
  </si>
  <si>
    <t>明和町立児童センター</t>
    <rPh sb="3" eb="4">
      <t>リツ</t>
    </rPh>
    <phoneticPr fontId="8"/>
  </si>
  <si>
    <t>515-0322</t>
  </si>
  <si>
    <t>多気郡明和町大字上村1419</t>
  </si>
  <si>
    <t>0596-52-2519</t>
    <phoneticPr fontId="8"/>
  </si>
  <si>
    <t>0596-52-7133</t>
    <phoneticPr fontId="8"/>
  </si>
  <si>
    <t>明和町</t>
  </si>
  <si>
    <t>明和町教育委員会</t>
  </si>
  <si>
    <t>S 56. 8. 1</t>
  </si>
  <si>
    <t>伊勢市あさま児童センター</t>
  </si>
  <si>
    <t>516-0021</t>
  </si>
  <si>
    <t>伊勢市朝熊町1994-1</t>
  </si>
  <si>
    <t>0596-24-9156</t>
  </si>
  <si>
    <t>伊勢市黒瀬児童センター</t>
  </si>
  <si>
    <t>516-0018</t>
  </si>
  <si>
    <t>伊勢市黒瀬町1736-2</t>
  </si>
  <si>
    <t>0596-24-0182</t>
  </si>
  <si>
    <t>S 62. 6. 1</t>
  </si>
  <si>
    <t>伊勢市中央児童センター</t>
  </si>
  <si>
    <t>516-0076</t>
  </si>
  <si>
    <t>伊勢市八日市場町13番１号</t>
  </si>
  <si>
    <t>0596-27-2425</t>
  </si>
  <si>
    <t>0596-27-2412</t>
  </si>
  <si>
    <t>社会福祉法人　伊勢市社会福祉協議会</t>
  </si>
  <si>
    <t>R 5. 10. 1</t>
    <phoneticPr fontId="8"/>
  </si>
  <si>
    <t>明照児童館</t>
  </si>
  <si>
    <t>伊勢市吹上2丁目5番41号</t>
  </si>
  <si>
    <t>090-5629-4439</t>
    <phoneticPr fontId="8"/>
  </si>
  <si>
    <t>S 60. 3.25</t>
  </si>
  <si>
    <t>伊勢市小俣児童館</t>
  </si>
  <si>
    <t>519-0503</t>
  </si>
  <si>
    <t>伊勢市小俣町元町662-1</t>
  </si>
  <si>
    <t>0596-24-8412</t>
  </si>
  <si>
    <t>H  3. 4. 1</t>
  </si>
  <si>
    <t>伊勢市明野児童館</t>
  </si>
  <si>
    <t>519-0507</t>
  </si>
  <si>
    <t>伊勢市小俣町新村399-3</t>
  </si>
  <si>
    <t>0596-23-0187</t>
  </si>
  <si>
    <t>社会福祉法人　宮山</t>
    <rPh sb="7" eb="8">
      <t>ミヤ</t>
    </rPh>
    <rPh sb="8" eb="9">
      <t>ヤマ</t>
    </rPh>
    <phoneticPr fontId="8"/>
  </si>
  <si>
    <t>H  5. 4. 1</t>
  </si>
  <si>
    <t>伊勢市御薗こども広場</t>
  </si>
  <si>
    <t>516-0804</t>
  </si>
  <si>
    <t>伊勢市御薗町長屋2767</t>
  </si>
  <si>
    <t>0596-22-7355</t>
    <phoneticPr fontId="8"/>
  </si>
  <si>
    <t>0596-22-6603</t>
  </si>
  <si>
    <t>H  4.10. 1</t>
  </si>
  <si>
    <t>玉城町立さくら児童館</t>
  </si>
  <si>
    <t>519-0414</t>
  </si>
  <si>
    <t>度会郡玉城町佐田1247</t>
  </si>
  <si>
    <t>0596-58-8527</t>
    <phoneticPr fontId="8"/>
  </si>
  <si>
    <t>0596-58-8528</t>
    <phoneticPr fontId="8"/>
  </si>
  <si>
    <t>玉城町</t>
  </si>
  <si>
    <t>H 14.12.12</t>
  </si>
  <si>
    <t>玉城町立梅がおか児童館</t>
  </si>
  <si>
    <t>519-0431</t>
  </si>
  <si>
    <t>度会郡玉城町蚊野2171-5</t>
  </si>
  <si>
    <t>0596-58-8345</t>
    <phoneticPr fontId="8"/>
  </si>
  <si>
    <t>0596-58-8346</t>
    <phoneticPr fontId="8"/>
  </si>
  <si>
    <t>H 16.12.23</t>
  </si>
  <si>
    <t>藤児童館</t>
  </si>
  <si>
    <t>519-2734</t>
  </si>
  <si>
    <t>度会郡大紀町永会2441-1</t>
  </si>
  <si>
    <t>(休止)</t>
    <rPh sb="1" eb="3">
      <t>キュウシ</t>
    </rPh>
    <phoneticPr fontId="8"/>
  </si>
  <si>
    <t>大紀町</t>
  </si>
  <si>
    <t>紀勢児童館</t>
  </si>
  <si>
    <t>519-2802</t>
  </si>
  <si>
    <t>度会郡大紀町崎815</t>
  </si>
  <si>
    <t>伊賀市しろなみ児童館</t>
  </si>
  <si>
    <t>518-0844</t>
  </si>
  <si>
    <t>伊賀市八幡町3183-1</t>
  </si>
  <si>
    <t>0595-24-2466</t>
  </si>
  <si>
    <t>伊賀市</t>
  </si>
  <si>
    <t>S 55.10. 1</t>
  </si>
  <si>
    <t>伊賀市いがまち人権センター・まえがわ児童館</t>
  </si>
  <si>
    <t>519-1402</t>
  </si>
  <si>
    <t>伊賀市柘植町8898</t>
  </si>
  <si>
    <t>0595-45-4482</t>
  </si>
  <si>
    <t>0595-45-9130</t>
  </si>
  <si>
    <t>伊賀市老川児童館</t>
  </si>
  <si>
    <t>518-0219</t>
  </si>
  <si>
    <t>伊賀市老川1790-1</t>
  </si>
  <si>
    <t>0595-55-2411</t>
  </si>
  <si>
    <t>0595-55-2434</t>
  </si>
  <si>
    <t>名張市比奈知児童館</t>
  </si>
  <si>
    <t>518-0413</t>
  </si>
  <si>
    <t>0595-68-5073</t>
  </si>
  <si>
    <t>0595-68-0266</t>
    <phoneticPr fontId="8"/>
  </si>
  <si>
    <t>名張市</t>
  </si>
  <si>
    <t>S 59. 6. 1</t>
  </si>
  <si>
    <t>名張市一ノ井児童館</t>
  </si>
  <si>
    <t>518-0468</t>
  </si>
  <si>
    <t>名張市赤目町一ノ井311-1</t>
  </si>
  <si>
    <t>0595-63-7601</t>
  </si>
  <si>
    <t>H  3. 6.27</t>
  </si>
  <si>
    <t>名張市こども支援ｾﾝﾀーかがやき</t>
  </si>
  <si>
    <t>518-0643</t>
  </si>
  <si>
    <t>名張市桔梗が丘西3番町3街区107番地</t>
  </si>
  <si>
    <t>0595-67-0250</t>
  </si>
  <si>
    <t>0595-66-5650</t>
    <phoneticPr fontId="8"/>
  </si>
  <si>
    <t>Ｈ 14. 3.29</t>
  </si>
  <si>
    <t>熊野市立波田須児童館</t>
  </si>
  <si>
    <t>519-4207</t>
  </si>
  <si>
    <t>熊野市波田須町561-2</t>
  </si>
  <si>
    <t>（休止）</t>
    <rPh sb="1" eb="3">
      <t>キュウシ</t>
    </rPh>
    <phoneticPr fontId="8"/>
  </si>
  <si>
    <t>熊野市</t>
  </si>
  <si>
    <t>S 52. 4. 1</t>
  </si>
  <si>
    <t>熊野市立小阪児童館</t>
  </si>
  <si>
    <t>519-4563</t>
  </si>
  <si>
    <t>熊野市飛鳥町小阪385-2</t>
  </si>
  <si>
    <t>S 53. 4. 1</t>
  </si>
  <si>
    <t>（１０）　児童遊園　（児童福祉法）</t>
    <phoneticPr fontId="8"/>
  </si>
  <si>
    <t>甲斐児童遊園</t>
  </si>
  <si>
    <t>513-0021</t>
  </si>
  <si>
    <t>鈴鹿市甲斐町1171</t>
  </si>
  <si>
    <t>S 38. 4. 1</t>
  </si>
  <si>
    <t>地頭領児童遊園</t>
  </si>
  <si>
    <t>514-0028</t>
  </si>
  <si>
    <t>津市東丸之内19</t>
  </si>
  <si>
    <t>S 34. 4. 1</t>
  </si>
  <si>
    <t>旭町児童遊園</t>
  </si>
  <si>
    <t>514-0003</t>
  </si>
  <si>
    <t>津市桜橋3丁目199</t>
  </si>
  <si>
    <t>S 37. 4.10</t>
  </si>
  <si>
    <t>三番町児童遊園</t>
  </si>
  <si>
    <t>514-0034</t>
  </si>
  <si>
    <t>津市南丸之内18</t>
  </si>
  <si>
    <t>S 40. 4. 1</t>
  </si>
  <si>
    <t>観音児童遊園</t>
  </si>
  <si>
    <t>514-0027</t>
  </si>
  <si>
    <t>津市大門31</t>
  </si>
  <si>
    <t>S 51. 7. 5</t>
  </si>
  <si>
    <t>岩田児童遊園</t>
  </si>
  <si>
    <t>514-0835</t>
  </si>
  <si>
    <t>津市幸町2005</t>
  </si>
  <si>
    <t>中央公園</t>
  </si>
  <si>
    <t>516-0071</t>
  </si>
  <si>
    <t>伊勢市一之木2－204</t>
  </si>
  <si>
    <t>S 31. 4. 1</t>
  </si>
  <si>
    <t>奥新町公園</t>
  </si>
  <si>
    <t>516-0078</t>
  </si>
  <si>
    <t>伊勢市曽祢2－904</t>
  </si>
  <si>
    <t>S 31.10. 1</t>
  </si>
  <si>
    <t>中寺前公園</t>
  </si>
  <si>
    <t>516-0009</t>
  </si>
  <si>
    <t>伊勢市河崎１丁目904</t>
  </si>
  <si>
    <t>S 38. 3. 1</t>
  </si>
  <si>
    <t>名張市児童遊園</t>
  </si>
  <si>
    <t>名張市桔梗が丘西3番町３街区107番地</t>
  </si>
  <si>
    <t>H 14. 3.29</t>
  </si>
  <si>
    <t>（１1）　保育所　（児童福祉法）</t>
    <phoneticPr fontId="8"/>
  </si>
  <si>
    <t>子どもの育ち支援課</t>
    <rPh sb="0" eb="1">
      <t>コ</t>
    </rPh>
    <rPh sb="4" eb="5">
      <t>ソダ</t>
    </rPh>
    <rPh sb="6" eb="9">
      <t>シエンカ</t>
    </rPh>
    <phoneticPr fontId="8"/>
  </si>
  <si>
    <t>511-0071</t>
  </si>
  <si>
    <t>桑名市駅元町10</t>
  </si>
  <si>
    <t>0594-22-2009</t>
  </si>
  <si>
    <t>S 23. 8. 1</t>
    <phoneticPr fontId="8"/>
  </si>
  <si>
    <t>厚生館別館保育所</t>
  </si>
  <si>
    <t>511-0041</t>
  </si>
  <si>
    <t>桑名市外堀78</t>
  </si>
  <si>
    <t>0594-22-1077</t>
  </si>
  <si>
    <t>0594-22-1087</t>
  </si>
  <si>
    <t>S 23.12.20</t>
    <phoneticPr fontId="8"/>
  </si>
  <si>
    <t>511-0836</t>
  </si>
  <si>
    <t>社会福祉法人　桑名市社会福祉協議会</t>
    <rPh sb="0" eb="2">
      <t>シャカイ</t>
    </rPh>
    <rPh sb="2" eb="4">
      <t>フクシ</t>
    </rPh>
    <rPh sb="4" eb="6">
      <t>ホウジン</t>
    </rPh>
    <rPh sb="7" eb="10">
      <t>クワナシ</t>
    </rPh>
    <rPh sb="10" eb="12">
      <t>シャカイ</t>
    </rPh>
    <rPh sb="12" eb="14">
      <t>フクシ</t>
    </rPh>
    <rPh sb="14" eb="17">
      <t>キョウギカイ</t>
    </rPh>
    <phoneticPr fontId="8"/>
  </si>
  <si>
    <t>深谷保育所</t>
  </si>
  <si>
    <t>桑名市大字下深谷部4879-3</t>
  </si>
  <si>
    <t>0594-29-1135</t>
  </si>
  <si>
    <t>0594-29-1172</t>
  </si>
  <si>
    <t>S 28.11. 1</t>
    <phoneticPr fontId="8"/>
  </si>
  <si>
    <t>桑陽保育所</t>
  </si>
  <si>
    <t>511-0811</t>
    <phoneticPr fontId="8"/>
  </si>
  <si>
    <t>桑名市大字東方1895-1</t>
  </si>
  <si>
    <t>0594-22-8428</t>
  </si>
  <si>
    <t>0594-22-8429</t>
  </si>
  <si>
    <t>S 43. 4. 1</t>
    <phoneticPr fontId="8"/>
  </si>
  <si>
    <t>城東保育所</t>
  </si>
  <si>
    <t>511-0841</t>
  </si>
  <si>
    <t>桑名市大字小貝須1940</t>
  </si>
  <si>
    <t>0594-22-8514</t>
  </si>
  <si>
    <t>0594-22-8524</t>
  </si>
  <si>
    <t>S 49. 4. 1</t>
    <phoneticPr fontId="8"/>
  </si>
  <si>
    <t>深谷北保育所</t>
  </si>
  <si>
    <t>（休 止）</t>
  </si>
  <si>
    <t>桑名市大字上深谷部396-2</t>
  </si>
  <si>
    <t>S 58. 4. 1</t>
    <phoneticPr fontId="8"/>
  </si>
  <si>
    <t>多度保育所</t>
  </si>
  <si>
    <t>511-0123</t>
  </si>
  <si>
    <t>桑名市多度町北猪飼300-1</t>
  </si>
  <si>
    <t>0594-48-4786</t>
  </si>
  <si>
    <t>0594-48-4790</t>
  </si>
  <si>
    <t>S 52. 4.16</t>
    <phoneticPr fontId="8"/>
  </si>
  <si>
    <t>長島中部保育所</t>
  </si>
  <si>
    <t>511-1125</t>
  </si>
  <si>
    <t>桑名市長島町源部外面337</t>
  </si>
  <si>
    <t>0594-41-1037</t>
  </si>
  <si>
    <t>0594-41-1007</t>
  </si>
  <si>
    <t>S 47. 4. 1</t>
    <phoneticPr fontId="8"/>
  </si>
  <si>
    <t>あけぼの保育園</t>
  </si>
  <si>
    <t>511-0912</t>
  </si>
  <si>
    <t>桑名市星川1005-2</t>
  </si>
  <si>
    <t>0594-31-4550</t>
  </si>
  <si>
    <t>0594-31-4580</t>
  </si>
  <si>
    <t>社会福祉法人　あけぼの福祉会</t>
  </si>
  <si>
    <t>S 42. 8. 1</t>
    <phoneticPr fontId="8"/>
  </si>
  <si>
    <t>光陽桑部保育園</t>
  </si>
  <si>
    <t>桑名市大字桑部1482</t>
    <phoneticPr fontId="8"/>
  </si>
  <si>
    <t>0594-21-3488</t>
    <phoneticPr fontId="8"/>
  </si>
  <si>
    <t>S 45. 6. 1</t>
    <phoneticPr fontId="8"/>
  </si>
  <si>
    <t>風の丘保育園</t>
    <rPh sb="0" eb="1">
      <t>カゼ</t>
    </rPh>
    <rPh sb="2" eb="3">
      <t>オカ</t>
    </rPh>
    <phoneticPr fontId="8"/>
  </si>
  <si>
    <t>511-0862</t>
    <phoneticPr fontId="8"/>
  </si>
  <si>
    <t>桑名市大字播磨字鳥打768-4</t>
    <rPh sb="5" eb="7">
      <t>ハリマ</t>
    </rPh>
    <rPh sb="7" eb="8">
      <t>アザ</t>
    </rPh>
    <rPh sb="8" eb="10">
      <t>トリウチ</t>
    </rPh>
    <phoneticPr fontId="8"/>
  </si>
  <si>
    <t>0594-21-2220</t>
  </si>
  <si>
    <t>0594-84-5688</t>
    <phoneticPr fontId="8"/>
  </si>
  <si>
    <t>社会福祉法人　幼成福祉会</t>
  </si>
  <si>
    <t>S 46. 8.1</t>
    <phoneticPr fontId="8"/>
  </si>
  <si>
    <t>七和保育園</t>
  </si>
  <si>
    <t>511-0946</t>
  </si>
  <si>
    <t>桑名市大字五反田1604-1</t>
  </si>
  <si>
    <t>0594-31-3260</t>
  </si>
  <si>
    <t>0594-41-2828</t>
    <phoneticPr fontId="8"/>
  </si>
  <si>
    <t>社会福祉法人　七和福祉会</t>
  </si>
  <si>
    <t>S 47. 6. 19</t>
    <phoneticPr fontId="8"/>
  </si>
  <si>
    <t>光陽久米保育園</t>
  </si>
  <si>
    <t>511-0936</t>
  </si>
  <si>
    <t>桑名市大字島田字天白道634-2</t>
    <rPh sb="7" eb="8">
      <t>アザ</t>
    </rPh>
    <rPh sb="8" eb="9">
      <t>テン</t>
    </rPh>
    <rPh sb="9" eb="10">
      <t>ハク</t>
    </rPh>
    <rPh sb="10" eb="11">
      <t>ドウ</t>
    </rPh>
    <phoneticPr fontId="8"/>
  </si>
  <si>
    <t>0594-31-4605</t>
  </si>
  <si>
    <t>S 48. 4. 1</t>
    <phoneticPr fontId="8"/>
  </si>
  <si>
    <t>S 53. 4. 1</t>
    <phoneticPr fontId="8"/>
  </si>
  <si>
    <t>大山田東保育園</t>
  </si>
  <si>
    <t>511-0901</t>
  </si>
  <si>
    <t>桑名市筒尾９丁目14-8</t>
  </si>
  <si>
    <t>0594-31-1321</t>
  </si>
  <si>
    <t>0594-31-6788</t>
    <phoneticPr fontId="8"/>
  </si>
  <si>
    <t>社会福祉法人　町屋福祉会</t>
  </si>
  <si>
    <t>S 55. 4. 1</t>
    <phoneticPr fontId="8"/>
  </si>
  <si>
    <t>光陽桑部第二保育園</t>
  </si>
  <si>
    <t>511-0923</t>
    <phoneticPr fontId="8"/>
  </si>
  <si>
    <t>桑名市大字桑部2701-1</t>
    <phoneticPr fontId="8"/>
  </si>
  <si>
    <t>0594-21-0028</t>
  </si>
  <si>
    <t>H 15. 4. 1</t>
    <phoneticPr fontId="8"/>
  </si>
  <si>
    <t>らいむの丘保育園</t>
    <rPh sb="4" eb="5">
      <t>オカ</t>
    </rPh>
    <rPh sb="5" eb="8">
      <t>ホイクエン</t>
    </rPh>
    <phoneticPr fontId="8"/>
  </si>
  <si>
    <t>511-0912</t>
    <phoneticPr fontId="8"/>
  </si>
  <si>
    <t>桑名市大字星川字堂ヶ峰2239-1</t>
    <rPh sb="0" eb="3">
      <t>クワナシ</t>
    </rPh>
    <rPh sb="3" eb="5">
      <t>オオアザ</t>
    </rPh>
    <rPh sb="5" eb="7">
      <t>ホシカワ</t>
    </rPh>
    <rPh sb="7" eb="8">
      <t>アザ</t>
    </rPh>
    <rPh sb="8" eb="11">
      <t>ドウガミネ</t>
    </rPh>
    <phoneticPr fontId="8"/>
  </si>
  <si>
    <t>0594-41-3823</t>
    <phoneticPr fontId="8"/>
  </si>
  <si>
    <t>ゆめのみ保育園</t>
  </si>
  <si>
    <t>511-0264</t>
  </si>
  <si>
    <t>いなべ市大安町石榑東1856-1</t>
  </si>
  <si>
    <t>0594-88-0522</t>
  </si>
  <si>
    <t>0594-88-0537</t>
  </si>
  <si>
    <t>社会福祉法人　竜岳福祉会</t>
  </si>
  <si>
    <t>H 20. 4. 1</t>
    <phoneticPr fontId="8"/>
  </si>
  <si>
    <t>いなべひまわり保育園</t>
    <phoneticPr fontId="8"/>
  </si>
  <si>
    <t>511-0224</t>
  </si>
  <si>
    <t>いなべ市員弁町大泉2558</t>
  </si>
  <si>
    <t>0594-74-5558</t>
  </si>
  <si>
    <t>0594-73-7888</t>
    <phoneticPr fontId="8"/>
  </si>
  <si>
    <t>社会福祉法人　いなべ福祉会</t>
  </si>
  <si>
    <t>四郷保育園</t>
  </si>
  <si>
    <t>510-0948</t>
  </si>
  <si>
    <t>四日市市室山町233</t>
  </si>
  <si>
    <t>059-321-0148</t>
  </si>
  <si>
    <t>S 28. 5. 1</t>
    <phoneticPr fontId="8"/>
  </si>
  <si>
    <t>羽津保育園</t>
  </si>
  <si>
    <t>510-0002</t>
  </si>
  <si>
    <t>四日市市羽津中２丁目3-2</t>
  </si>
  <si>
    <t>059-331-6987</t>
  </si>
  <si>
    <t>S 29. 7. 1</t>
    <phoneticPr fontId="8"/>
  </si>
  <si>
    <t>あがた保育園</t>
  </si>
  <si>
    <t>512-1204</t>
  </si>
  <si>
    <t>四日市市赤水町966-1</t>
  </si>
  <si>
    <t>059-326-0004</t>
  </si>
  <si>
    <t>S 27. 7. 1</t>
    <phoneticPr fontId="8"/>
  </si>
  <si>
    <t>大矢知保育園</t>
  </si>
  <si>
    <t>510-8021</t>
  </si>
  <si>
    <t>四日市市松寺１丁目11-12</t>
  </si>
  <si>
    <t>059-365-0282</t>
  </si>
  <si>
    <t>S 28. 9. 1</t>
    <phoneticPr fontId="8"/>
  </si>
  <si>
    <t>ときわ保育園</t>
  </si>
  <si>
    <t>510-0834</t>
  </si>
  <si>
    <t>四日市市ときわ５丁目1-12</t>
  </si>
  <si>
    <t>059-352-8363</t>
  </si>
  <si>
    <t>S 33. 4. 1</t>
    <phoneticPr fontId="8"/>
  </si>
  <si>
    <t>海蔵保育園</t>
  </si>
  <si>
    <t>510-0812</t>
  </si>
  <si>
    <t>四日市市大字西阿倉川883-1</t>
  </si>
  <si>
    <t>059-331-2710</t>
  </si>
  <si>
    <t>059-331-0138</t>
  </si>
  <si>
    <t>S 42. 9. 1</t>
    <phoneticPr fontId="8"/>
  </si>
  <si>
    <t>下野保育園</t>
  </si>
  <si>
    <t>512-8055</t>
  </si>
  <si>
    <t>四日市市あさけが丘2丁目1-156</t>
  </si>
  <si>
    <t>059-337-0582</t>
  </si>
  <si>
    <t>S 44. 6. 1</t>
    <phoneticPr fontId="8"/>
  </si>
  <si>
    <t>内部保育園</t>
  </si>
  <si>
    <t>510-0954</t>
  </si>
  <si>
    <t>四日市市采女町1576-1</t>
  </si>
  <si>
    <t>059-345-5053</t>
  </si>
  <si>
    <t>S 45. 4. 1</t>
    <phoneticPr fontId="8"/>
  </si>
  <si>
    <t>磯津保育園</t>
  </si>
  <si>
    <t>510-0863</t>
  </si>
  <si>
    <t>四日市市大字塩浜3050-2</t>
  </si>
  <si>
    <t>059-346-1001</t>
  </si>
  <si>
    <t>S 46. 4. 1</t>
    <phoneticPr fontId="8"/>
  </si>
  <si>
    <t>坂部保育園</t>
  </si>
  <si>
    <t>512-0905</t>
  </si>
  <si>
    <t>四日市市坂部が丘５丁目1-3</t>
  </si>
  <si>
    <t>059-332-0739</t>
  </si>
  <si>
    <t>笹川保育園</t>
  </si>
  <si>
    <t>510-0944</t>
  </si>
  <si>
    <t>四日市市笹川６丁目29-1</t>
  </si>
  <si>
    <t>059-321-5410</t>
  </si>
  <si>
    <t>S 48. 8. 1</t>
    <phoneticPr fontId="8"/>
  </si>
  <si>
    <t>日永中央保育園</t>
  </si>
  <si>
    <t>510-0891</t>
  </si>
  <si>
    <t>四日市市日永西４丁目1-29</t>
  </si>
  <si>
    <t>059-346-8416</t>
  </si>
  <si>
    <t>S 51. 7. 1</t>
    <phoneticPr fontId="8"/>
  </si>
  <si>
    <t>笹川西保育園</t>
  </si>
  <si>
    <t>四日市市笹川９丁目16-3</t>
  </si>
  <si>
    <t>059-322-1782</t>
  </si>
  <si>
    <t>S 52. 4. 1</t>
    <phoneticPr fontId="8"/>
  </si>
  <si>
    <t>にじのはな保育園</t>
    <phoneticPr fontId="8"/>
  </si>
  <si>
    <t>510-0893</t>
  </si>
  <si>
    <t>四日市市前田町14-20</t>
  </si>
  <si>
    <t>059-345-5915</t>
  </si>
  <si>
    <t>059-345-5935</t>
  </si>
  <si>
    <t>社会福祉法人　四日市厚生会</t>
    <phoneticPr fontId="8"/>
  </si>
  <si>
    <t>浜田保育園</t>
  </si>
  <si>
    <t>510-0067</t>
  </si>
  <si>
    <t>四日市市浜田町10-15</t>
  </si>
  <si>
    <t>059-353-3452</t>
  </si>
  <si>
    <t>059-357-5726</t>
  </si>
  <si>
    <t>社会福祉法人　四恩園</t>
  </si>
  <si>
    <t>ローズ幼児園</t>
  </si>
  <si>
    <t>512-1211</t>
  </si>
  <si>
    <t>四日市市桜町534</t>
  </si>
  <si>
    <t>059-326-2579</t>
  </si>
  <si>
    <t>059-326-2606</t>
  </si>
  <si>
    <t>宗教法人　安正寺</t>
    <rPh sb="5" eb="6">
      <t>ヤス</t>
    </rPh>
    <rPh sb="6" eb="7">
      <t>タダ</t>
    </rPh>
    <rPh sb="7" eb="8">
      <t>テラ</t>
    </rPh>
    <phoneticPr fontId="8"/>
  </si>
  <si>
    <t>海山道保育園</t>
  </si>
  <si>
    <t>510-0845</t>
  </si>
  <si>
    <t>四日市市海山道町１丁目57-4</t>
    <phoneticPr fontId="8"/>
  </si>
  <si>
    <t>059-346-8911</t>
  </si>
  <si>
    <t>059-347-3923</t>
  </si>
  <si>
    <t>社会福祉法人　海山会</t>
  </si>
  <si>
    <t>S 26. 4.20</t>
    <phoneticPr fontId="8"/>
  </si>
  <si>
    <t>大谷台保育園</t>
  </si>
  <si>
    <t>512-0901</t>
  </si>
  <si>
    <t>四日市市大谷台１丁目82</t>
  </si>
  <si>
    <t>059-332-5150</t>
  </si>
  <si>
    <t>059-333-6523</t>
  </si>
  <si>
    <t>社会福祉法人　佐々木児童福祉会</t>
  </si>
  <si>
    <t>あがたが丘保育園</t>
  </si>
  <si>
    <t>512-1202</t>
  </si>
  <si>
    <t>四日市市あがたが丘１丁目18-4</t>
  </si>
  <si>
    <t>059-326-3923</t>
  </si>
  <si>
    <t>059-326-4234</t>
  </si>
  <si>
    <t>社会福祉法人　あがた福祉会</t>
  </si>
  <si>
    <t>S 56. 4. 1</t>
    <phoneticPr fontId="8"/>
  </si>
  <si>
    <t>ひよこ保育園</t>
  </si>
  <si>
    <t>510-0942</t>
  </si>
  <si>
    <t>四日市市東日野町1611-16</t>
    <phoneticPr fontId="8"/>
  </si>
  <si>
    <t>059-322-1829</t>
  </si>
  <si>
    <t>059-322-9829</t>
  </si>
  <si>
    <t>社会福祉法人　ひよこ会</t>
  </si>
  <si>
    <t>H元. 4. 1</t>
    <phoneticPr fontId="8"/>
  </si>
  <si>
    <t>陽光台保育園</t>
  </si>
  <si>
    <t>512-0931</t>
  </si>
  <si>
    <t>四日市市浮橋２丁目7-5</t>
  </si>
  <si>
    <t>059-322-7068</t>
  </si>
  <si>
    <t>059-322-7071</t>
  </si>
  <si>
    <t>社会福祉法人　川島福祉会</t>
  </si>
  <si>
    <t>H 4. 2.10</t>
    <phoneticPr fontId="8"/>
  </si>
  <si>
    <t>こっこ保育園</t>
  </si>
  <si>
    <t>四日市市東日野町986番地1</t>
  </si>
  <si>
    <t>059-320-2055</t>
  </si>
  <si>
    <t>059-321-8910</t>
  </si>
  <si>
    <t>H 19. 4. 1</t>
    <phoneticPr fontId="8"/>
  </si>
  <si>
    <t>西浦保育園</t>
  </si>
  <si>
    <t>510-0821</t>
  </si>
  <si>
    <t>四日市市久保田２丁目5-3</t>
  </si>
  <si>
    <t>059-351-5130</t>
  </si>
  <si>
    <t>059-325-7315</t>
    <phoneticPr fontId="8"/>
  </si>
  <si>
    <t>河原田保育園</t>
  </si>
  <si>
    <t>510-0874</t>
  </si>
  <si>
    <t>四日市市河原田町387</t>
  </si>
  <si>
    <t>059-345-5067</t>
  </si>
  <si>
    <t>059-345-5123</t>
  </si>
  <si>
    <t>日の本保育園</t>
  </si>
  <si>
    <t>510-8015</t>
  </si>
  <si>
    <t>四日市市松原町３－２</t>
  </si>
  <si>
    <t>059-365-0840</t>
  </si>
  <si>
    <t>059-329-7050</t>
  </si>
  <si>
    <t>社会福祉法人　日の本福祉会</t>
  </si>
  <si>
    <t>H 24. 4. 1</t>
    <phoneticPr fontId="8"/>
  </si>
  <si>
    <t>510-0815</t>
  </si>
  <si>
    <t>社会福祉法人　四季の里</t>
  </si>
  <si>
    <t>H 25. 4. 1</t>
    <phoneticPr fontId="8"/>
  </si>
  <si>
    <t>ことり保育園</t>
    <rPh sb="3" eb="6">
      <t>ホイクエン</t>
    </rPh>
    <phoneticPr fontId="8"/>
  </si>
  <si>
    <t>510-0943</t>
    <phoneticPr fontId="8"/>
  </si>
  <si>
    <t>四日市市西日野町字八幡１５５１-１</t>
    <rPh sb="0" eb="4">
      <t>ヨッカイチシ</t>
    </rPh>
    <rPh sb="4" eb="8">
      <t>ニシヒノチョウ</t>
    </rPh>
    <rPh sb="8" eb="9">
      <t>アザ</t>
    </rPh>
    <rPh sb="9" eb="11">
      <t>ハチマン</t>
    </rPh>
    <phoneticPr fontId="8"/>
  </si>
  <si>
    <t>059-340-0500</t>
    <phoneticPr fontId="8"/>
  </si>
  <si>
    <t>059-340-0501</t>
    <phoneticPr fontId="8"/>
  </si>
  <si>
    <t>内部ハートピア保育園</t>
    <rPh sb="0" eb="2">
      <t>ウツベ</t>
    </rPh>
    <rPh sb="7" eb="10">
      <t>ホイクエン</t>
    </rPh>
    <phoneticPr fontId="8"/>
  </si>
  <si>
    <t>510-0954</t>
    <phoneticPr fontId="8"/>
  </si>
  <si>
    <t>四日市市釆女町９１６－１</t>
    <rPh sb="0" eb="4">
      <t>ヨッカイチシ</t>
    </rPh>
    <rPh sb="4" eb="7">
      <t>ウネメチョウ</t>
    </rPh>
    <phoneticPr fontId="8"/>
  </si>
  <si>
    <t>059-347-1577</t>
    <phoneticPr fontId="8"/>
  </si>
  <si>
    <t>059-347-1551</t>
    <phoneticPr fontId="8"/>
  </si>
  <si>
    <t>社会福祉法人　志生会</t>
    <rPh sb="0" eb="2">
      <t>シャカイ</t>
    </rPh>
    <rPh sb="2" eb="4">
      <t>フクシ</t>
    </rPh>
    <rPh sb="4" eb="6">
      <t>ホウジン</t>
    </rPh>
    <phoneticPr fontId="8"/>
  </si>
  <si>
    <t>たいよう保育園</t>
    <rPh sb="4" eb="7">
      <t>ホイクエン</t>
    </rPh>
    <phoneticPr fontId="8"/>
  </si>
  <si>
    <t>510-0826</t>
    <phoneticPr fontId="8"/>
  </si>
  <si>
    <t>四日市市赤堀1丁目６－２５</t>
    <rPh sb="0" eb="4">
      <t>ヨッカイチシ</t>
    </rPh>
    <rPh sb="4" eb="6">
      <t>アカホリ</t>
    </rPh>
    <rPh sb="7" eb="9">
      <t>チョウメ</t>
    </rPh>
    <phoneticPr fontId="8"/>
  </si>
  <si>
    <t>059-356-8790</t>
    <phoneticPr fontId="8"/>
  </si>
  <si>
    <t>059-359-0129</t>
    <phoneticPr fontId="8"/>
  </si>
  <si>
    <t>社会福祉法人　来福</t>
    <rPh sb="0" eb="2">
      <t>シャカイ</t>
    </rPh>
    <rPh sb="2" eb="4">
      <t>フクシ</t>
    </rPh>
    <rPh sb="4" eb="6">
      <t>ホウジン</t>
    </rPh>
    <rPh sb="7" eb="9">
      <t>ライフク</t>
    </rPh>
    <phoneticPr fontId="8"/>
  </si>
  <si>
    <t>日永ハートピア保育園</t>
    <rPh sb="0" eb="2">
      <t>ヒナガ</t>
    </rPh>
    <rPh sb="7" eb="10">
      <t>ホイクエン</t>
    </rPh>
    <phoneticPr fontId="8"/>
  </si>
  <si>
    <t>510-0941</t>
    <phoneticPr fontId="8"/>
  </si>
  <si>
    <t>四日市市東日野一丁目３７５</t>
    <rPh sb="0" eb="4">
      <t>ヨッカイチシ</t>
    </rPh>
    <rPh sb="4" eb="5">
      <t>ヒガシ</t>
    </rPh>
    <rPh sb="5" eb="7">
      <t>ヒノ</t>
    </rPh>
    <rPh sb="7" eb="10">
      <t>イッチョウメ</t>
    </rPh>
    <phoneticPr fontId="8"/>
  </si>
  <si>
    <t>059-340-0155</t>
    <phoneticPr fontId="8"/>
  </si>
  <si>
    <t>059-340-0156</t>
    <phoneticPr fontId="8"/>
  </si>
  <si>
    <t>R 5. 4. 1</t>
    <phoneticPr fontId="8"/>
  </si>
  <si>
    <t>東員保育園</t>
  </si>
  <si>
    <t>511-0242</t>
  </si>
  <si>
    <t>員弁郡東員町六把野新田111</t>
    <rPh sb="0" eb="3">
      <t>イナベグン</t>
    </rPh>
    <phoneticPr fontId="8"/>
  </si>
  <si>
    <t>0594-76-5317</t>
  </si>
  <si>
    <t>東員町</t>
  </si>
  <si>
    <t>S 44. 4．1</t>
    <phoneticPr fontId="8"/>
  </si>
  <si>
    <t>いなべ保育園</t>
  </si>
  <si>
    <t>511-0244</t>
  </si>
  <si>
    <t>員弁郡東員町大字大木1075</t>
    <rPh sb="0" eb="3">
      <t>イナベグン</t>
    </rPh>
    <phoneticPr fontId="8"/>
  </si>
  <si>
    <t>0594-76-5318</t>
  </si>
  <si>
    <t>S 48. 5. 1</t>
    <phoneticPr fontId="8"/>
  </si>
  <si>
    <t>みなみ保育園</t>
  </si>
  <si>
    <t>511-0255</t>
  </si>
  <si>
    <t>員弁郡東員町大字長深690</t>
    <rPh sb="0" eb="3">
      <t>イナベグン</t>
    </rPh>
    <phoneticPr fontId="8"/>
  </si>
  <si>
    <t>0594-76-5319</t>
  </si>
  <si>
    <t>S 45.12. 1</t>
    <phoneticPr fontId="8"/>
  </si>
  <si>
    <t>笹尾第一保育園</t>
  </si>
  <si>
    <t>511-0231</t>
  </si>
  <si>
    <t>員弁郡東員町笹尾西２丁目31-1</t>
    <rPh sb="0" eb="3">
      <t>イナベグン</t>
    </rPh>
    <phoneticPr fontId="8"/>
  </si>
  <si>
    <t>0594-76-6681</t>
  </si>
  <si>
    <t>笹尾第二保育園</t>
  </si>
  <si>
    <t>511-0232</t>
  </si>
  <si>
    <t>員弁郡東員町笹尾東4丁目28</t>
    <rPh sb="0" eb="3">
      <t>イナベグン</t>
    </rPh>
    <phoneticPr fontId="8"/>
  </si>
  <si>
    <t>0594-76-3150</t>
  </si>
  <si>
    <t>S 57. 4. 1</t>
    <phoneticPr fontId="8"/>
  </si>
  <si>
    <t>しろやま保育園</t>
  </si>
  <si>
    <t>511-0233</t>
  </si>
  <si>
    <t>員弁郡東員町城山1丁目44</t>
    <rPh sb="0" eb="3">
      <t>イナベグン</t>
    </rPh>
    <phoneticPr fontId="8"/>
  </si>
  <si>
    <t>0594-76-4433</t>
  </si>
  <si>
    <t>千種保育園</t>
  </si>
  <si>
    <t>510-1252</t>
  </si>
  <si>
    <t>三重郡菰野町大字音羽2240</t>
    <rPh sb="0" eb="2">
      <t>ミエ</t>
    </rPh>
    <rPh sb="2" eb="3">
      <t>グン</t>
    </rPh>
    <phoneticPr fontId="8"/>
  </si>
  <si>
    <t>059-393-2406</t>
  </si>
  <si>
    <t>菰野町</t>
  </si>
  <si>
    <t>S 27. 1. 1</t>
    <phoneticPr fontId="8"/>
  </si>
  <si>
    <t>竹永保育園</t>
  </si>
  <si>
    <t>510-1311</t>
  </si>
  <si>
    <t>三重郡菰野町大字永井59</t>
    <rPh sb="0" eb="2">
      <t>ミエ</t>
    </rPh>
    <rPh sb="2" eb="3">
      <t>グン</t>
    </rPh>
    <phoneticPr fontId="8"/>
  </si>
  <si>
    <t>059-396-0527</t>
  </si>
  <si>
    <t>S 35.11. 1</t>
    <phoneticPr fontId="8"/>
  </si>
  <si>
    <t>朝日町保育園</t>
  </si>
  <si>
    <t>510-8102</t>
  </si>
  <si>
    <t>三重郡朝日町大字小向2068番地1</t>
    <rPh sb="0" eb="2">
      <t>ミエ</t>
    </rPh>
    <rPh sb="2" eb="3">
      <t>グン</t>
    </rPh>
    <phoneticPr fontId="8"/>
  </si>
  <si>
    <t>059-377-5671</t>
  </si>
  <si>
    <t>059-377-5673</t>
  </si>
  <si>
    <t>H 21. 9.24</t>
    <phoneticPr fontId="8"/>
  </si>
  <si>
    <t>北部保育所</t>
  </si>
  <si>
    <t>510-8111</t>
  </si>
  <si>
    <t>三重郡川越町大字当新田763-1</t>
    <rPh sb="0" eb="2">
      <t>ミエ</t>
    </rPh>
    <rPh sb="2" eb="3">
      <t>グン</t>
    </rPh>
    <phoneticPr fontId="8"/>
  </si>
  <si>
    <t>059-365-1502</t>
  </si>
  <si>
    <t>中部保育所</t>
  </si>
  <si>
    <t>三重郡川越町大字豊田一色158</t>
    <rPh sb="0" eb="2">
      <t>ミエ</t>
    </rPh>
    <rPh sb="2" eb="3">
      <t>グン</t>
    </rPh>
    <phoneticPr fontId="8"/>
  </si>
  <si>
    <t>059-365-1396</t>
  </si>
  <si>
    <t>S 38. 4. 1</t>
    <phoneticPr fontId="8"/>
  </si>
  <si>
    <t>南部保育所</t>
  </si>
  <si>
    <t>三重郡川越町大字高松280-1</t>
    <rPh sb="0" eb="2">
      <t>ミエ</t>
    </rPh>
    <rPh sb="2" eb="3">
      <t>グン</t>
    </rPh>
    <phoneticPr fontId="8"/>
  </si>
  <si>
    <t>059-365-1571</t>
  </si>
  <si>
    <t>S 44. 4. 1</t>
    <phoneticPr fontId="8"/>
  </si>
  <si>
    <t>牧田保育所</t>
  </si>
  <si>
    <t>513-0827</t>
  </si>
  <si>
    <t>鈴鹿市大池２丁目2-2</t>
  </si>
  <si>
    <t>059-378-2010</t>
  </si>
  <si>
    <t>S 24. 5.12</t>
    <phoneticPr fontId="8"/>
  </si>
  <si>
    <t>白子保育所</t>
  </si>
  <si>
    <t>510-0232</t>
  </si>
  <si>
    <t>鈴鹿市北江島町5-30</t>
  </si>
  <si>
    <t>059-386-2010</t>
  </si>
  <si>
    <t>S 33. 7. 1</t>
    <phoneticPr fontId="8"/>
  </si>
  <si>
    <t>神戸保育所</t>
  </si>
  <si>
    <t>513-0801</t>
  </si>
  <si>
    <t>鈴鹿市神戸４丁目4-40</t>
  </si>
  <si>
    <t>059-382-0537</t>
  </si>
  <si>
    <t>S 39. 4. 1</t>
    <phoneticPr fontId="8"/>
  </si>
  <si>
    <t>玉垣保育所</t>
  </si>
  <si>
    <t>鈴鹿市東玉垣町1386-1</t>
  </si>
  <si>
    <t>059-382-2737</t>
  </si>
  <si>
    <t>合川保育所</t>
  </si>
  <si>
    <t>510-0265</t>
  </si>
  <si>
    <t>鈴鹿市三宅町1749</t>
  </si>
  <si>
    <t>059-372-0058</t>
  </si>
  <si>
    <t>河曲保育所</t>
  </si>
  <si>
    <t>513-0038</t>
  </si>
  <si>
    <t>鈴鹿市十宮町283</t>
  </si>
  <si>
    <t>059-383-1643</t>
  </si>
  <si>
    <t>算所保育所</t>
  </si>
  <si>
    <t>513-0806</t>
  </si>
  <si>
    <t>鈴鹿市算所５丁目17-1</t>
  </si>
  <si>
    <t>059-378-4569</t>
  </si>
  <si>
    <t>S 50. 4. 1</t>
    <phoneticPr fontId="8"/>
  </si>
  <si>
    <t>深伊沢保育所</t>
  </si>
  <si>
    <t>519-0321</t>
  </si>
  <si>
    <t>鈴鹿市深溝町352</t>
  </si>
  <si>
    <t>059-374-2797</t>
  </si>
  <si>
    <t>西条保育所</t>
  </si>
  <si>
    <t>513-0809</t>
  </si>
  <si>
    <t>鈴鹿市西条8丁目19-1</t>
    <phoneticPr fontId="8"/>
  </si>
  <si>
    <t>059-382-6511</t>
  </si>
  <si>
    <t>一ノ宮保育所</t>
  </si>
  <si>
    <t>鈴鹿市一ノ宮町500-45</t>
  </si>
  <si>
    <t>059-383-0407</t>
  </si>
  <si>
    <t>S 54. 4. 1</t>
    <phoneticPr fontId="8"/>
  </si>
  <si>
    <t>長太の浦保育園</t>
  </si>
  <si>
    <t>513-0043</t>
  </si>
  <si>
    <t>鈴鹿市長太栄町３丁目4-34</t>
  </si>
  <si>
    <t>059-385-0302</t>
  </si>
  <si>
    <t>059-385-0954</t>
  </si>
  <si>
    <t>社会福祉法人　長冨会</t>
  </si>
  <si>
    <t>S 25. 4.20</t>
    <phoneticPr fontId="8"/>
  </si>
  <si>
    <t>栴檀保育園</t>
  </si>
  <si>
    <t>513-0836</t>
  </si>
  <si>
    <t>鈴鹿市国府町2539-1</t>
  </si>
  <si>
    <t>059-378-0918</t>
  </si>
  <si>
    <t>社会福祉法人　花園会</t>
  </si>
  <si>
    <t>S 35. 5. 1</t>
    <phoneticPr fontId="8"/>
  </si>
  <si>
    <t>旭が丘保育園</t>
    <phoneticPr fontId="8"/>
  </si>
  <si>
    <t>510-0212</t>
  </si>
  <si>
    <t>鈴鹿市中旭が丘３丁目14-18</t>
    <phoneticPr fontId="8"/>
  </si>
  <si>
    <t>059-386-1647</t>
  </si>
  <si>
    <t>059-367-7177</t>
    <phoneticPr fontId="8"/>
  </si>
  <si>
    <t>S 40. 7. 1</t>
    <phoneticPr fontId="8"/>
  </si>
  <si>
    <t>ながさわ保育園</t>
  </si>
  <si>
    <t>519-0314</t>
  </si>
  <si>
    <t>鈴鹿市長沢町1095</t>
  </si>
  <si>
    <t>059-371-0151</t>
  </si>
  <si>
    <t>059-371-2052</t>
  </si>
  <si>
    <t>社会福祉法人　ながさわ保育会</t>
  </si>
  <si>
    <t>S 33.11. 1</t>
    <phoneticPr fontId="8"/>
  </si>
  <si>
    <t>庄内青い鳥保育園</t>
    <phoneticPr fontId="8"/>
  </si>
  <si>
    <t>519-0272</t>
    <phoneticPr fontId="8"/>
  </si>
  <si>
    <t>鈴鹿市東庄内町3797-1</t>
    <phoneticPr fontId="8"/>
  </si>
  <si>
    <t>059-371-2317</t>
  </si>
  <si>
    <t>059-371-2451</t>
  </si>
  <si>
    <t>社会福祉法人　かみの福祉会</t>
  </si>
  <si>
    <t>S 29. 4. 1</t>
    <phoneticPr fontId="8"/>
  </si>
  <si>
    <t>鼓ヶ浦保育園</t>
  </si>
  <si>
    <t>510-0254</t>
  </si>
  <si>
    <t>鈴鹿市寺家3丁目40-15</t>
  </si>
  <si>
    <t>059-386-2071</t>
  </si>
  <si>
    <t>059-367-7073</t>
    <phoneticPr fontId="8"/>
  </si>
  <si>
    <t>あおい保育園</t>
  </si>
  <si>
    <t>510-0242</t>
  </si>
  <si>
    <t>鈴鹿市白子本町2-27</t>
  </si>
  <si>
    <t>059-387-5220</t>
  </si>
  <si>
    <t>059-386-9356</t>
  </si>
  <si>
    <t>社会福祉法人　あおい会</t>
  </si>
  <si>
    <t>白鳩保育園</t>
  </si>
  <si>
    <t>513-0004</t>
  </si>
  <si>
    <t>鈴鹿市加佐登１丁目8-10</t>
  </si>
  <si>
    <t>059-378-1610</t>
  </si>
  <si>
    <t>059-378-1884</t>
  </si>
  <si>
    <t>社会福祉法人　白鳩会</t>
  </si>
  <si>
    <t>第２石薬師保育園</t>
  </si>
  <si>
    <t>513-1124</t>
  </si>
  <si>
    <t>鈴鹿市自由ケ丘2-18-14</t>
  </si>
  <si>
    <t>059-374-0730</t>
  </si>
  <si>
    <t>社会福祉法人　愛児の会</t>
  </si>
  <si>
    <t>ひので保育園</t>
  </si>
  <si>
    <t>513-0835</t>
  </si>
  <si>
    <t>鈴鹿市平野町1167-1</t>
  </si>
  <si>
    <t>059-373-7000</t>
    <phoneticPr fontId="8"/>
  </si>
  <si>
    <t>059-373-7056</t>
    <phoneticPr fontId="8"/>
  </si>
  <si>
    <t>社会福祉法人　鈴山会</t>
  </si>
  <si>
    <t>ひばり保育園</t>
  </si>
  <si>
    <t>510-0226</t>
  </si>
  <si>
    <t>鈴鹿市岸岡町2707-174</t>
  </si>
  <si>
    <t>059-386-7982</t>
  </si>
  <si>
    <t>059-386-7984</t>
  </si>
  <si>
    <t>社会福祉法人　誠鈴福祉会</t>
  </si>
  <si>
    <t>あかつき保育園</t>
  </si>
  <si>
    <t>513-0821</t>
  </si>
  <si>
    <t>鈴鹿市地子町906-2</t>
  </si>
  <si>
    <t>059-382-5201</t>
  </si>
  <si>
    <t>059-382-4819</t>
  </si>
  <si>
    <t>くすのき保育園</t>
  </si>
  <si>
    <t>510-0222</t>
  </si>
  <si>
    <t>鈴鹿市若松西６丁目28-11</t>
  </si>
  <si>
    <t>059-385-5388</t>
  </si>
  <si>
    <t>059-395-0102</t>
  </si>
  <si>
    <t>社会福祉法人　慈童会</t>
  </si>
  <si>
    <t>野町保育園</t>
  </si>
  <si>
    <t>510-0205</t>
    <phoneticPr fontId="8"/>
  </si>
  <si>
    <t>鈴鹿市稲生4丁目3-48</t>
    <rPh sb="3" eb="5">
      <t>イノウ</t>
    </rPh>
    <rPh sb="6" eb="8">
      <t>チョウメ</t>
    </rPh>
    <phoneticPr fontId="8"/>
  </si>
  <si>
    <t>059-386-2338</t>
  </si>
  <si>
    <t>059-386-9626</t>
  </si>
  <si>
    <t>社会福祉法人　野町福祉会</t>
  </si>
  <si>
    <t>サラナ保育園</t>
  </si>
  <si>
    <t>鈴鹿市岸岡町3527</t>
  </si>
  <si>
    <t>059-368-3766</t>
  </si>
  <si>
    <t>059-368-3767</t>
  </si>
  <si>
    <t>H 11. 4. 1</t>
    <phoneticPr fontId="8"/>
  </si>
  <si>
    <t>ハートピア保育園</t>
  </si>
  <si>
    <t>513-0805</t>
  </si>
  <si>
    <t>鈴鹿市算所町563－3</t>
  </si>
  <si>
    <t>059-381-1555</t>
  </si>
  <si>
    <t>059-381-1551</t>
  </si>
  <si>
    <t>社会福祉法人　志生会</t>
  </si>
  <si>
    <t>みそら保育園</t>
  </si>
  <si>
    <t>鈴鹿市岸岡町3280</t>
  </si>
  <si>
    <t>059-380-6339</t>
  </si>
  <si>
    <t>059-380-6366</t>
  </si>
  <si>
    <t>H 16. 4. 1</t>
    <phoneticPr fontId="8"/>
  </si>
  <si>
    <t>ドリームハウス保育園</t>
  </si>
  <si>
    <t>510-0253</t>
  </si>
  <si>
    <t>鈴鹿市寺家町1308</t>
  </si>
  <si>
    <t>059-388-3398</t>
  </si>
  <si>
    <t>059-388-3368</t>
  </si>
  <si>
    <t>社会福祉法人　緑和福祉会</t>
  </si>
  <si>
    <t>竹野の森こども園</t>
  </si>
  <si>
    <t>513-0026</t>
  </si>
  <si>
    <t>鈴鹿市竹野町305-2</t>
  </si>
  <si>
    <t>059-384-3215</t>
  </si>
  <si>
    <t>H 17. 6. 1</t>
    <phoneticPr fontId="8"/>
  </si>
  <si>
    <t>ぐみの木ほいくえん</t>
  </si>
  <si>
    <t>513-0818</t>
  </si>
  <si>
    <t>鈴鹿市安塚町331-74</t>
  </si>
  <si>
    <t>059-382-5409</t>
  </si>
  <si>
    <t>059-369-1938</t>
  </si>
  <si>
    <t>社会福祉法人　鈴生会</t>
  </si>
  <si>
    <t>H 17. 8. 1</t>
    <phoneticPr fontId="8"/>
  </si>
  <si>
    <t>第二長太の浦保育園</t>
  </si>
  <si>
    <t>513-0048</t>
  </si>
  <si>
    <t>鈴鹿市南長太町2303</t>
  </si>
  <si>
    <t>059-395-2200</t>
  </si>
  <si>
    <t>059-395-2210</t>
  </si>
  <si>
    <t>大鳥保育園</t>
  </si>
  <si>
    <t>510-0244</t>
  </si>
  <si>
    <t>鈴鹿市白子町2006-1</t>
  </si>
  <si>
    <t>059-386-2611</t>
  </si>
  <si>
    <t>059-386-2641</t>
  </si>
  <si>
    <t>第一愛護園</t>
  </si>
  <si>
    <t>519-0154</t>
  </si>
  <si>
    <t>亀山市南崎町751</t>
  </si>
  <si>
    <t>0595-82-0350</t>
  </si>
  <si>
    <t>第二愛護園</t>
  </si>
  <si>
    <t>519-0116</t>
  </si>
  <si>
    <t>亀山市本町四丁目8-25</t>
  </si>
  <si>
    <t>0595-82-0944</t>
  </si>
  <si>
    <t>S 24. 7. 1</t>
    <phoneticPr fontId="8"/>
  </si>
  <si>
    <t>519-0142</t>
  </si>
  <si>
    <t>亀山市天神三丁目2-33</t>
  </si>
  <si>
    <t>0595-82-0524</t>
  </si>
  <si>
    <t>S 38.10. 1</t>
    <phoneticPr fontId="8"/>
  </si>
  <si>
    <t>神辺保育園</t>
  </si>
  <si>
    <t>519-0168</t>
  </si>
  <si>
    <t>亀山市太岡寺町1259-2</t>
  </si>
  <si>
    <t>0595-82-5807</t>
  </si>
  <si>
    <t>S 41. 4. 1</t>
    <phoneticPr fontId="8"/>
  </si>
  <si>
    <t>昼生保育園</t>
  </si>
  <si>
    <t>519-0134</t>
  </si>
  <si>
    <t>亀山市中庄町695-3</t>
  </si>
  <si>
    <t>0595-82-1001</t>
  </si>
  <si>
    <t>S 40. 4. 1</t>
    <phoneticPr fontId="8"/>
  </si>
  <si>
    <t>和田保育園</t>
  </si>
  <si>
    <t>519-0102</t>
  </si>
  <si>
    <t>亀山市和田町1488-168</t>
  </si>
  <si>
    <t>0595-82-5883</t>
  </si>
  <si>
    <t>川崎南保育園</t>
  </si>
  <si>
    <t>519-0214</t>
  </si>
  <si>
    <t>亀山市長明寺町250-2</t>
  </si>
  <si>
    <t>0595-82-8836</t>
  </si>
  <si>
    <t>S 53. 5. 1</t>
    <phoneticPr fontId="8"/>
  </si>
  <si>
    <t>加太保育園</t>
  </si>
  <si>
    <t>519-1129</t>
  </si>
  <si>
    <t>亀山市加太板屋4620</t>
  </si>
  <si>
    <t>0595-98-0134</t>
  </si>
  <si>
    <t>S 45.11. 1</t>
    <phoneticPr fontId="8"/>
  </si>
  <si>
    <t>川崎愛児園</t>
  </si>
  <si>
    <t>519-0211</t>
  </si>
  <si>
    <t>亀山市川崎町4928</t>
  </si>
  <si>
    <t>0595-85-8018</t>
  </si>
  <si>
    <t>0595-85-8019</t>
  </si>
  <si>
    <t>社会福祉法人　なぎ</t>
  </si>
  <si>
    <t>野登ルンビニ園</t>
  </si>
  <si>
    <t>519-0222</t>
  </si>
  <si>
    <t>亀山市両尾町2193</t>
  </si>
  <si>
    <t>0595-85-8030</t>
  </si>
  <si>
    <t>0595-85-8021</t>
  </si>
  <si>
    <t>社会福祉法人　微笑福祉会</t>
  </si>
  <si>
    <t>H 18. 4. 1</t>
    <phoneticPr fontId="8"/>
  </si>
  <si>
    <t>なのはな保育園</t>
  </si>
  <si>
    <t>519-0103</t>
  </si>
  <si>
    <t>亀山市川合町1209</t>
  </si>
  <si>
    <t>0595-97-3624</t>
  </si>
  <si>
    <t>0595-97-3625</t>
  </si>
  <si>
    <t>社会福祉法人　里和</t>
  </si>
  <si>
    <t>栗真保育園</t>
  </si>
  <si>
    <t>514-0104</t>
  </si>
  <si>
    <t>津市栗真小川町274</t>
  </si>
  <si>
    <t>059-232-3218</t>
  </si>
  <si>
    <t>059-232-3243</t>
  </si>
  <si>
    <t>S 29. 7.31</t>
    <phoneticPr fontId="8"/>
  </si>
  <si>
    <t>立誠保育園</t>
  </si>
  <si>
    <t>514-0002</t>
  </si>
  <si>
    <t>津市島崎町137-130</t>
  </si>
  <si>
    <t>059-228-6342</t>
  </si>
  <si>
    <t>059-228-6342</t>
    <phoneticPr fontId="8"/>
  </si>
  <si>
    <t>S 27. 2. 1</t>
    <phoneticPr fontId="8"/>
  </si>
  <si>
    <t>観音寺保育園</t>
  </si>
  <si>
    <t>514-0062</t>
  </si>
  <si>
    <t>津市観音寺町604-74</t>
  </si>
  <si>
    <t>059-227-5910</t>
  </si>
  <si>
    <t>059-227-5914</t>
  </si>
  <si>
    <t>相愛保育園</t>
  </si>
  <si>
    <t>514-0017</t>
  </si>
  <si>
    <t>津市相生町77</t>
  </si>
  <si>
    <t>059-228-2062</t>
  </si>
  <si>
    <t>059-228-2089</t>
  </si>
  <si>
    <t>高洲保育園</t>
  </si>
  <si>
    <t>514-0011</t>
  </si>
  <si>
    <t>津市高洲町12-31</t>
  </si>
  <si>
    <t>059-225-3157</t>
  </si>
  <si>
    <t>059-225-3164</t>
  </si>
  <si>
    <t>中央保育園</t>
  </si>
  <si>
    <t>514-0032</t>
  </si>
  <si>
    <t>津市中央8-8</t>
  </si>
  <si>
    <t>059-226-4120</t>
  </si>
  <si>
    <t>059-226-4125</t>
  </si>
  <si>
    <t>乙部保育園</t>
  </si>
  <si>
    <t>514-0015</t>
  </si>
  <si>
    <t>津市寿町12-5</t>
  </si>
  <si>
    <t>059-226-0115</t>
  </si>
  <si>
    <t>059-226-0156</t>
  </si>
  <si>
    <t>橋南保育園</t>
  </si>
  <si>
    <t>514-0801</t>
  </si>
  <si>
    <t>津市船頭町津興1691</t>
  </si>
  <si>
    <t>059-228-6344</t>
  </si>
  <si>
    <t>雲出保育園</t>
  </si>
  <si>
    <t>514-0304</t>
    <phoneticPr fontId="8"/>
  </si>
  <si>
    <t>津市雲出本郷町1165</t>
    <rPh sb="2" eb="4">
      <t>クモズ</t>
    </rPh>
    <rPh sb="4" eb="7">
      <t>ホンゴウチョウ</t>
    </rPh>
    <phoneticPr fontId="8"/>
  </si>
  <si>
    <t>059-234-3940</t>
  </si>
  <si>
    <t>059-234-3941</t>
  </si>
  <si>
    <t>北口保育園</t>
  </si>
  <si>
    <t>津市久居北口町554</t>
  </si>
  <si>
    <t>059-255-4566</t>
  </si>
  <si>
    <t>S 28. 7. 1</t>
    <phoneticPr fontId="8"/>
  </si>
  <si>
    <t>野村保育園</t>
  </si>
  <si>
    <t>514-1113</t>
  </si>
  <si>
    <t>津市久居野村町568-4</t>
  </si>
  <si>
    <t>059-256-0303</t>
  </si>
  <si>
    <t>ひとみね保育園</t>
  </si>
  <si>
    <t>514-1253</t>
  </si>
  <si>
    <t>津市久居一色町934</t>
  </si>
  <si>
    <t>059-252-0854</t>
  </si>
  <si>
    <t>こべき保育園</t>
  </si>
  <si>
    <t>514-1125</t>
  </si>
  <si>
    <t>津市久居元町2314-17</t>
  </si>
  <si>
    <t>059-256-3331</t>
  </si>
  <si>
    <t>北部保育園</t>
  </si>
  <si>
    <t>津市久居北口町859-3</t>
  </si>
  <si>
    <t>059-256-3679</t>
  </si>
  <si>
    <t>S 51. 4. 1</t>
    <phoneticPr fontId="8"/>
  </si>
  <si>
    <t>千里ヶ丘保育園</t>
  </si>
  <si>
    <t>510-0302</t>
  </si>
  <si>
    <t>津市河芸町千里ケ丘15-1</t>
  </si>
  <si>
    <t>059-245-0098</t>
  </si>
  <si>
    <t>S 43. 9. 1</t>
    <phoneticPr fontId="8"/>
  </si>
  <si>
    <t>安濃保育園</t>
  </si>
  <si>
    <t>514-2306</t>
  </si>
  <si>
    <t>津市安濃町曽根710-2</t>
  </si>
  <si>
    <t>059-268-2761</t>
  </si>
  <si>
    <t>川合保育園</t>
  </si>
  <si>
    <t>津市一志町八太1017-1</t>
  </si>
  <si>
    <t>059-293-1633</t>
  </si>
  <si>
    <t>059-293-1345</t>
  </si>
  <si>
    <t>S 51. 2. 1</t>
    <phoneticPr fontId="8"/>
  </si>
  <si>
    <t>八知保育園</t>
  </si>
  <si>
    <t>515-3421</t>
  </si>
  <si>
    <t>津市美杉町八知5516-1</t>
  </si>
  <si>
    <t>059-272-0224</t>
  </si>
  <si>
    <t>S 27. 4. 1</t>
    <phoneticPr fontId="8"/>
  </si>
  <si>
    <t>白塚愛児園</t>
  </si>
  <si>
    <t>514-0101</t>
  </si>
  <si>
    <t>津市白塚町5334</t>
  </si>
  <si>
    <t>059-232-3214</t>
  </si>
  <si>
    <t>059-231-7373</t>
  </si>
  <si>
    <t>社会福祉法人　白蓮福祉会</t>
  </si>
  <si>
    <t>津愛児園</t>
  </si>
  <si>
    <t>津市桜橋３丁目45-1</t>
  </si>
  <si>
    <t>059-226-0117</t>
  </si>
  <si>
    <t>059-222-8188</t>
  </si>
  <si>
    <t>清泉愛育園</t>
  </si>
  <si>
    <t>514-0042</t>
    <phoneticPr fontId="8"/>
  </si>
  <si>
    <t>津市新町１丁目8-13</t>
    <rPh sb="2" eb="4">
      <t>シンマチ</t>
    </rPh>
    <rPh sb="5" eb="7">
      <t>チョウメ</t>
    </rPh>
    <phoneticPr fontId="8"/>
  </si>
  <si>
    <t>059-228-6380</t>
  </si>
  <si>
    <t>059-253-5455</t>
    <phoneticPr fontId="8"/>
  </si>
  <si>
    <t>社会福祉法人　清泉福祉会</t>
  </si>
  <si>
    <t>三重保育院</t>
  </si>
  <si>
    <t>514-0803</t>
  </si>
  <si>
    <t>津市柳山津興3310</t>
  </si>
  <si>
    <t>059-228-4406</t>
  </si>
  <si>
    <t>059-228-4443</t>
  </si>
  <si>
    <t>社会福祉法人　諦聴会</t>
  </si>
  <si>
    <t>三重保育院乳児保育所</t>
  </si>
  <si>
    <t>津市柳山津興3310-1</t>
    <phoneticPr fontId="8"/>
  </si>
  <si>
    <t>S 36. 4. 1</t>
    <phoneticPr fontId="8"/>
  </si>
  <si>
    <t>片田保育園</t>
  </si>
  <si>
    <t>514-0075</t>
  </si>
  <si>
    <t>津市片田志袋町384</t>
  </si>
  <si>
    <t>059-237-0585</t>
  </si>
  <si>
    <t>059-237-0502</t>
  </si>
  <si>
    <t>社会福祉法人　鈴の木会</t>
  </si>
  <si>
    <t>つ保育園</t>
  </si>
  <si>
    <t>514-0815</t>
  </si>
  <si>
    <t>津市藤方2670</t>
  </si>
  <si>
    <t>059-225-5255</t>
  </si>
  <si>
    <t>059-225-5256</t>
  </si>
  <si>
    <t>社会福祉法人　桃郷福祉会</t>
  </si>
  <si>
    <t>泉ヶ丘保育園</t>
  </si>
  <si>
    <t>514-0826</t>
  </si>
  <si>
    <t>津市野田21-817</t>
  </si>
  <si>
    <t>059-237-1655</t>
  </si>
  <si>
    <t>059-237-5716</t>
  </si>
  <si>
    <t>社会福祉法人　泉福祉会</t>
  </si>
  <si>
    <t>大里保育園</t>
  </si>
  <si>
    <t>514-0126</t>
  </si>
  <si>
    <t>津市大里睦合町609-1</t>
  </si>
  <si>
    <t>059-232-1522</t>
  </si>
  <si>
    <t>059-232-4521</t>
  </si>
  <si>
    <t>社会福祉法人　津栄社会福祉事業協会</t>
  </si>
  <si>
    <t>公園西保育園</t>
  </si>
  <si>
    <t>514-0064</t>
  </si>
  <si>
    <t>津市長岡町9-3</t>
  </si>
  <si>
    <t>059-224-0150</t>
  </si>
  <si>
    <t>059-224-0157</t>
  </si>
  <si>
    <t>社会福祉法人　若草福祉会</t>
  </si>
  <si>
    <t>S 52. 5. 1</t>
    <phoneticPr fontId="8"/>
  </si>
  <si>
    <t>豊野保育園</t>
  </si>
  <si>
    <t>514-0115</t>
  </si>
  <si>
    <t>津市一身田豊野1979-1</t>
    <phoneticPr fontId="8"/>
  </si>
  <si>
    <t>059-231-1364</t>
  </si>
  <si>
    <t>059-231-1368</t>
  </si>
  <si>
    <t>社会福祉法人　洗心福祉会</t>
  </si>
  <si>
    <t>ひかり保育園</t>
  </si>
  <si>
    <t>514-0823</t>
  </si>
  <si>
    <t>津市半田1442-1</t>
  </si>
  <si>
    <t>059-226-8085</t>
  </si>
  <si>
    <t>059-226-8125</t>
  </si>
  <si>
    <t>S 54. 6. 1</t>
    <phoneticPr fontId="8"/>
  </si>
  <si>
    <t>志登茂保育園</t>
  </si>
  <si>
    <t>津市一身田平野361-1</t>
  </si>
  <si>
    <t>059-231-1854</t>
  </si>
  <si>
    <t>上浜保育園</t>
  </si>
  <si>
    <t>514-0008</t>
  </si>
  <si>
    <t>津市一身田中野423</t>
    <rPh sb="2" eb="5">
      <t>イッシンデン</t>
    </rPh>
    <rPh sb="5" eb="7">
      <t>ナカノ</t>
    </rPh>
    <phoneticPr fontId="8"/>
  </si>
  <si>
    <t>059-227-7592</t>
  </si>
  <si>
    <t>059-227-7591</t>
  </si>
  <si>
    <t>社会福祉法人　上浜福祉会</t>
  </si>
  <si>
    <t>はなこま保育園</t>
  </si>
  <si>
    <t>514-0817</t>
  </si>
  <si>
    <t>津市高茶屋小森町4159</t>
  </si>
  <si>
    <t>059-235-5665</t>
  </si>
  <si>
    <t>059-238-0800</t>
  </si>
  <si>
    <t>514-1131</t>
  </si>
  <si>
    <t>津市久居西鷹跡町365-11</t>
  </si>
  <si>
    <t>059-259-0080</t>
  </si>
  <si>
    <t>059-259-0234</t>
  </si>
  <si>
    <t>社会福祉法人　自由学苑福祉会</t>
  </si>
  <si>
    <t>第二はなこま保育園</t>
  </si>
  <si>
    <t>514-0816</t>
  </si>
  <si>
    <t>津市高茶屋小森上野町778</t>
  </si>
  <si>
    <t>059-238-1616</t>
  </si>
  <si>
    <t>059-238-1615</t>
  </si>
  <si>
    <t>H 22. 7. 1</t>
    <phoneticPr fontId="8"/>
  </si>
  <si>
    <t>大川乳幼児保育園</t>
    <rPh sb="0" eb="2">
      <t>オオカワ</t>
    </rPh>
    <rPh sb="2" eb="5">
      <t>ニュウヨウジ</t>
    </rPh>
    <rPh sb="5" eb="8">
      <t>ホイクエン</t>
    </rPh>
    <phoneticPr fontId="8"/>
  </si>
  <si>
    <t>514-0007</t>
    <phoneticPr fontId="8"/>
  </si>
  <si>
    <t>津市大谷町240</t>
    <rPh sb="0" eb="2">
      <t>ツシ</t>
    </rPh>
    <rPh sb="2" eb="5">
      <t>オオタニチョウ</t>
    </rPh>
    <phoneticPr fontId="8"/>
  </si>
  <si>
    <t>080-9370-5783</t>
    <phoneticPr fontId="8"/>
  </si>
  <si>
    <t>059-226-3135</t>
    <phoneticPr fontId="8"/>
  </si>
  <si>
    <t>さくら保育園</t>
  </si>
  <si>
    <t>津市河芸町影重1140-1</t>
  </si>
  <si>
    <t>059-245-1163</t>
  </si>
  <si>
    <t>059-245-5677</t>
  </si>
  <si>
    <t>社会福祉法人　三鈴会</t>
    <rPh sb="7" eb="9">
      <t>ミスズ</t>
    </rPh>
    <rPh sb="9" eb="10">
      <t>カイ</t>
    </rPh>
    <phoneticPr fontId="8"/>
  </si>
  <si>
    <t>あいうえお保育園</t>
    <rPh sb="5" eb="8">
      <t>ホイクエン</t>
    </rPh>
    <phoneticPr fontId="8"/>
  </si>
  <si>
    <t>514-2105</t>
    <phoneticPr fontId="8"/>
  </si>
  <si>
    <t>津市美里町五百野1617-1</t>
    <phoneticPr fontId="8"/>
  </si>
  <si>
    <t>059-279-2009</t>
    <phoneticPr fontId="8"/>
  </si>
  <si>
    <t>059-279-2019</t>
    <phoneticPr fontId="8"/>
  </si>
  <si>
    <t>第一保育園</t>
  </si>
  <si>
    <t>515-0073</t>
  </si>
  <si>
    <t>松阪市殿町1563</t>
  </si>
  <si>
    <t>0598-53-4482</t>
  </si>
  <si>
    <t>0598-25-2740</t>
  </si>
  <si>
    <t>S 25. 4. 1</t>
    <phoneticPr fontId="8"/>
  </si>
  <si>
    <t>第二保育園</t>
  </si>
  <si>
    <t>515-0066</t>
  </si>
  <si>
    <t>松阪市泉町1734</t>
  </si>
  <si>
    <t>0598-21-1449</t>
  </si>
  <si>
    <t>S 24.12. 1</t>
    <phoneticPr fontId="8"/>
  </si>
  <si>
    <t>515-0018</t>
    <phoneticPr fontId="8"/>
  </si>
  <si>
    <t>松阪市京町一区21－4</t>
  </si>
  <si>
    <t>0598-51-1553</t>
  </si>
  <si>
    <t>S 27. 6. 1</t>
    <phoneticPr fontId="8"/>
  </si>
  <si>
    <t>東保育園</t>
  </si>
  <si>
    <t>515-0012</t>
  </si>
  <si>
    <t>松阪市東町1-1</t>
  </si>
  <si>
    <t>0598-51-6016</t>
  </si>
  <si>
    <t>S 28. 3. 1</t>
    <phoneticPr fontId="8"/>
  </si>
  <si>
    <t>西保育園</t>
  </si>
  <si>
    <t>515-0812</t>
  </si>
  <si>
    <t>松阪市船江町2717</t>
  </si>
  <si>
    <t>0598-21-1959</t>
  </si>
  <si>
    <t>0598-25-2675</t>
  </si>
  <si>
    <t>大河内保育園</t>
  </si>
  <si>
    <t>515-1102</t>
  </si>
  <si>
    <t>松阪市矢津町５</t>
  </si>
  <si>
    <t>0598-36-0031</t>
  </si>
  <si>
    <t>春日保育園</t>
  </si>
  <si>
    <t>515-0078</t>
  </si>
  <si>
    <t>松阪市春日町２丁目207</t>
  </si>
  <si>
    <t>0598-21-6842</t>
  </si>
  <si>
    <t>0598-25-2160</t>
  </si>
  <si>
    <t>つばな保育園</t>
  </si>
  <si>
    <t>515-1202</t>
  </si>
  <si>
    <t>松阪市茅原町575-1</t>
  </si>
  <si>
    <t>0598-34-1006</t>
  </si>
  <si>
    <t>S 41.11. 1</t>
    <phoneticPr fontId="8"/>
  </si>
  <si>
    <t>三郷保育園</t>
  </si>
  <si>
    <t>515-0014</t>
  </si>
  <si>
    <t>松阪市若葉町163-26</t>
  </si>
  <si>
    <t>0598-51-3939</t>
  </si>
  <si>
    <t>駅部田保育園</t>
  </si>
  <si>
    <t>515-0045</t>
  </si>
  <si>
    <t>松阪市駅部田町1569-2</t>
  </si>
  <si>
    <t>0598-23-8575</t>
  </si>
  <si>
    <t>松阪仏教愛護園</t>
  </si>
  <si>
    <t>515-0037</t>
  </si>
  <si>
    <t>松阪市愛宕町２丁目63</t>
  </si>
  <si>
    <t>0598-21-1443</t>
  </si>
  <si>
    <t>0598-21-1483</t>
  </si>
  <si>
    <t>社会福祉法人　松阪仏教愛護園</t>
  </si>
  <si>
    <t>若葉保育園</t>
  </si>
  <si>
    <t>515-2133</t>
  </si>
  <si>
    <t>松阪市松ケ島町1007-1</t>
  </si>
  <si>
    <t>0598-51-0808</t>
  </si>
  <si>
    <t>0598-51-8549</t>
  </si>
  <si>
    <t>社会福祉法人　若葉福祉会</t>
  </si>
  <si>
    <t>みどり保育園</t>
  </si>
  <si>
    <t>515-0818</t>
  </si>
  <si>
    <t>松阪市川井町338-2</t>
  </si>
  <si>
    <t>0598-23-5697</t>
  </si>
  <si>
    <t>社会福祉法人　みどり福祉会</t>
  </si>
  <si>
    <t>つくし保育園</t>
  </si>
  <si>
    <t>515-0813</t>
    <phoneticPr fontId="8"/>
  </si>
  <si>
    <t>松阪市大塚町242-1</t>
    <rPh sb="3" eb="5">
      <t>オオツカ</t>
    </rPh>
    <phoneticPr fontId="8"/>
  </si>
  <si>
    <t>0598-51-7624</t>
  </si>
  <si>
    <t>0598-51-7643</t>
  </si>
  <si>
    <t>社会福祉法人　つくし福祉会</t>
  </si>
  <si>
    <t>神戸保育園</t>
  </si>
  <si>
    <t>515-0043</t>
  </si>
  <si>
    <t>松阪市下村町2475</t>
    <phoneticPr fontId="8"/>
  </si>
  <si>
    <t>0598-29-2304</t>
  </si>
  <si>
    <t>0598-29-8283</t>
  </si>
  <si>
    <t>社会福祉法人　神戸福祉会</t>
  </si>
  <si>
    <t>久保保育園</t>
  </si>
  <si>
    <t>515-0044</t>
  </si>
  <si>
    <t>松阪市久保町1245</t>
  </si>
  <si>
    <t>0598-29-1496</t>
  </si>
  <si>
    <t>0598-29-1509</t>
  </si>
  <si>
    <t>社会福祉法人　久保福祉会</t>
  </si>
  <si>
    <t>515-0822</t>
  </si>
  <si>
    <t>松阪市大足町701-1</t>
    <rPh sb="3" eb="5">
      <t>オオアシ</t>
    </rPh>
    <rPh sb="5" eb="6">
      <t>チョウ</t>
    </rPh>
    <phoneticPr fontId="8"/>
  </si>
  <si>
    <t>0598-23-6900</t>
  </si>
  <si>
    <t>0598-23-9135</t>
  </si>
  <si>
    <t>社会福祉法人　慈徳会</t>
  </si>
  <si>
    <t>つくし第二保育園</t>
  </si>
  <si>
    <t>515-0204</t>
  </si>
  <si>
    <t>松阪市櫛田町107</t>
  </si>
  <si>
    <t>0598-28-4916</t>
  </si>
  <si>
    <t>0598-28-4956</t>
  </si>
  <si>
    <t>山室山保育園</t>
  </si>
  <si>
    <t>515-0051</t>
  </si>
  <si>
    <t>松阪市光町1053</t>
    <phoneticPr fontId="8"/>
  </si>
  <si>
    <t>0598-23-7534</t>
  </si>
  <si>
    <t>0598-23-7581</t>
  </si>
  <si>
    <t>社会福祉法人　山室山福祉会</t>
  </si>
  <si>
    <t>松阪市立野町518</t>
  </si>
  <si>
    <t>0598-26-5188</t>
  </si>
  <si>
    <t>0598-26-7880</t>
  </si>
  <si>
    <t>社会福祉法人　清翠会</t>
  </si>
  <si>
    <t>H 23. 4. 1</t>
    <phoneticPr fontId="8"/>
  </si>
  <si>
    <t>つぼみ保育園</t>
  </si>
  <si>
    <t>松阪市久保町1887-82</t>
  </si>
  <si>
    <t>0598-29-5567</t>
  </si>
  <si>
    <t>0598-29-1109</t>
  </si>
  <si>
    <t>社会福祉法人　つぼみ福祉会</t>
  </si>
  <si>
    <t>ひまわり保育園</t>
  </si>
  <si>
    <t>515-0041</t>
  </si>
  <si>
    <t>松阪市上川町1570-1</t>
  </si>
  <si>
    <t>0598-28-4711</t>
  </si>
  <si>
    <t>社会福祉法人　徳和福祉会</t>
  </si>
  <si>
    <t>515-2321</t>
  </si>
  <si>
    <t>0598-42-5510</t>
  </si>
  <si>
    <t>嬉野保育園</t>
  </si>
  <si>
    <t>515-2356</t>
  </si>
  <si>
    <t>松阪市嬉野上野町1304-9</t>
  </si>
  <si>
    <t>0598-48-0300</t>
  </si>
  <si>
    <t>0598-42-8320</t>
  </si>
  <si>
    <t>H 17. 4. 1</t>
    <phoneticPr fontId="8"/>
  </si>
  <si>
    <t>松阪市甚目町653-1</t>
    <rPh sb="0" eb="3">
      <t>マツサカシ</t>
    </rPh>
    <rPh sb="3" eb="5">
      <t>ハダメ</t>
    </rPh>
    <rPh sb="5" eb="6">
      <t>チョウ</t>
    </rPh>
    <phoneticPr fontId="8"/>
  </si>
  <si>
    <t>社会福祉法人　清翠会</t>
    <rPh sb="0" eb="2">
      <t>シャカイ</t>
    </rPh>
    <rPh sb="2" eb="4">
      <t>フクシ</t>
    </rPh>
    <rPh sb="4" eb="6">
      <t>ホウジン</t>
    </rPh>
    <phoneticPr fontId="8"/>
  </si>
  <si>
    <t>H 29. 4. 1</t>
    <phoneticPr fontId="8"/>
  </si>
  <si>
    <t>515-0063</t>
    <phoneticPr fontId="8"/>
  </si>
  <si>
    <t>松阪市大黒田町609</t>
    <rPh sb="0" eb="3">
      <t>マツサカシ</t>
    </rPh>
    <phoneticPr fontId="8"/>
  </si>
  <si>
    <t>社会福祉法人　松阪清泉福祉会</t>
    <rPh sb="0" eb="2">
      <t>シャカイ</t>
    </rPh>
    <rPh sb="2" eb="4">
      <t>フクシ</t>
    </rPh>
    <rPh sb="4" eb="6">
      <t>ホウジン</t>
    </rPh>
    <rPh sb="7" eb="9">
      <t>マツサカ</t>
    </rPh>
    <rPh sb="9" eb="11">
      <t>セイセン</t>
    </rPh>
    <rPh sb="11" eb="13">
      <t>フクシ</t>
    </rPh>
    <rPh sb="13" eb="14">
      <t>カイ</t>
    </rPh>
    <phoneticPr fontId="8"/>
  </si>
  <si>
    <t>明倫保育所</t>
  </si>
  <si>
    <t>伊勢市吹上２丁目11-42</t>
  </si>
  <si>
    <t>0596-28-6775</t>
  </si>
  <si>
    <t>S 23.12.20</t>
  </si>
  <si>
    <t>浜郷保育所</t>
  </si>
  <si>
    <t>伊勢市黒瀬町1637-1</t>
  </si>
  <si>
    <t>0596-22-1964</t>
  </si>
  <si>
    <t>S 24. 7. 2</t>
  </si>
  <si>
    <t>保育所きらら館</t>
    <rPh sb="0" eb="2">
      <t>ホイク</t>
    </rPh>
    <rPh sb="2" eb="3">
      <t>ショ</t>
    </rPh>
    <phoneticPr fontId="14"/>
  </si>
  <si>
    <t>516-0041</t>
  </si>
  <si>
    <t>伊勢市常磐２丁目4-40</t>
  </si>
  <si>
    <t>0596-21-4555</t>
  </si>
  <si>
    <t>0596-22-5591</t>
  </si>
  <si>
    <t>保育所しらとり園</t>
    <rPh sb="0" eb="2">
      <t>ホイク</t>
    </rPh>
    <rPh sb="2" eb="3">
      <t>ショ</t>
    </rPh>
    <phoneticPr fontId="14"/>
  </si>
  <si>
    <t>519-0506</t>
  </si>
  <si>
    <t>伊勢市小俣町湯田359</t>
  </si>
  <si>
    <t>0596-22-2735</t>
  </si>
  <si>
    <t>S 31. 3. 1</t>
  </si>
  <si>
    <t>保育所ゆりかご園</t>
    <rPh sb="0" eb="2">
      <t>ホイク</t>
    </rPh>
    <rPh sb="2" eb="3">
      <t>ショ</t>
    </rPh>
    <phoneticPr fontId="14"/>
  </si>
  <si>
    <t>519-0505</t>
  </si>
  <si>
    <t>伊勢市小俣町本町444</t>
  </si>
  <si>
    <t>0596-22-2016</t>
  </si>
  <si>
    <t>S 37. 4. 1</t>
  </si>
  <si>
    <t>御薗第一保育園</t>
  </si>
  <si>
    <t>伊勢市御薗町長屋416-1</t>
  </si>
  <si>
    <t>0596-22-1574</t>
  </si>
  <si>
    <t>S 25. 4. 1</t>
  </si>
  <si>
    <t>御薗第二保育園</t>
  </si>
  <si>
    <t>516-0805</t>
  </si>
  <si>
    <t>伊勢市御薗町高向731</t>
  </si>
  <si>
    <t>0596-28-7300</t>
  </si>
  <si>
    <t>S 28. 3.25</t>
  </si>
  <si>
    <t>ふたみ保育園</t>
    <rPh sb="3" eb="6">
      <t>ホイクエン</t>
    </rPh>
    <phoneticPr fontId="14"/>
  </si>
  <si>
    <t>519-0611</t>
  </si>
  <si>
    <t>伊勢市二見町光の街907-7</t>
  </si>
  <si>
    <t>0596-63-9977</t>
  </si>
  <si>
    <t>0596-63-9978</t>
  </si>
  <si>
    <t>大湊保育園</t>
  </si>
  <si>
    <t>516-0001</t>
  </si>
  <si>
    <t>伊勢市大湊町1080-1</t>
  </si>
  <si>
    <t>0596-36-3260</t>
  </si>
  <si>
    <t>社会福祉法人　大湊福祉会</t>
  </si>
  <si>
    <t>一色保育園</t>
  </si>
  <si>
    <t>516-0011</t>
  </si>
  <si>
    <t>伊勢市一色町1316</t>
  </si>
  <si>
    <t>0596-22-2037</t>
  </si>
  <si>
    <t>0596-22-2082</t>
  </si>
  <si>
    <t>社会福祉法人　一色福祉会</t>
  </si>
  <si>
    <t>S 27.12. 1</t>
  </si>
  <si>
    <t>村松保育園</t>
  </si>
  <si>
    <t>515-0507</t>
  </si>
  <si>
    <t>伊勢市村松町143-1</t>
  </si>
  <si>
    <t>0596-37-2197</t>
  </si>
  <si>
    <t>0596-37-6197</t>
  </si>
  <si>
    <t>社会福祉法人　徳風会</t>
  </si>
  <si>
    <t>S 39.11. 1</t>
  </si>
  <si>
    <t>船江保育園</t>
  </si>
  <si>
    <t>516-0008</t>
  </si>
  <si>
    <t>伊勢市船江３丁目11-43</t>
  </si>
  <si>
    <t>0596-28-1532</t>
  </si>
  <si>
    <t>0596-28-1946</t>
  </si>
  <si>
    <t>社会福祉法人　瑞穂福祉会</t>
  </si>
  <si>
    <t>S 43. 7. 1</t>
  </si>
  <si>
    <t>たけのこ保育園</t>
  </si>
  <si>
    <t>516-0047</t>
  </si>
  <si>
    <t>伊勢市常磐町74-5</t>
  </si>
  <si>
    <t>0596-25-6618</t>
  </si>
  <si>
    <t>0596-23-9211</t>
  </si>
  <si>
    <t>社会福祉法人　山際福祉会</t>
  </si>
  <si>
    <t>S 45. 4. 1</t>
  </si>
  <si>
    <t>東大淀保育園</t>
  </si>
  <si>
    <t>515-0509</t>
  </si>
  <si>
    <t>伊勢市東大淀町2-12</t>
  </si>
  <si>
    <t>0596-37-1239</t>
  </si>
  <si>
    <t>社会福祉法人　東大淀福祉会</t>
  </si>
  <si>
    <t>S 49. 5. 1</t>
  </si>
  <si>
    <t>豊浜西保育所</t>
  </si>
  <si>
    <t>515-0504</t>
  </si>
  <si>
    <t>伊勢市磯町1736</t>
  </si>
  <si>
    <t>0596-37-0883</t>
  </si>
  <si>
    <t>0596-37-1146</t>
  </si>
  <si>
    <t>社会福祉法人　豊浜西福祉会</t>
  </si>
  <si>
    <t>516-1105</t>
  </si>
  <si>
    <t>伊勢市矢持町426</t>
  </si>
  <si>
    <t>0596-39-1330</t>
  </si>
  <si>
    <t>社会福祉法人　一宇郷福祉会</t>
  </si>
  <si>
    <t>S 54. 1. 1</t>
  </si>
  <si>
    <t>有滝保育園</t>
  </si>
  <si>
    <t>515-0501</t>
  </si>
  <si>
    <t>伊勢市有滝町2102-55</t>
  </si>
  <si>
    <t>0596-37-4548</t>
  </si>
  <si>
    <t>0596-37-4549</t>
  </si>
  <si>
    <t>社会福祉法人　有滝福祉会</t>
  </si>
  <si>
    <t>中須保育園</t>
  </si>
  <si>
    <t>516-0053</t>
  </si>
  <si>
    <t>伊勢市中須町416-43</t>
  </si>
  <si>
    <t>0596-24-9258</t>
  </si>
  <si>
    <t>0596-28-5924</t>
  </si>
  <si>
    <t>社会福祉法人　南勢福祉会</t>
  </si>
  <si>
    <t>佐八保育園</t>
  </si>
  <si>
    <t>516-1102</t>
  </si>
  <si>
    <t>伊勢市佐八町728-2</t>
  </si>
  <si>
    <t>0596-39-0055</t>
  </si>
  <si>
    <t>0596-39-0865</t>
  </si>
  <si>
    <t>社会福祉法人　佐八福祉会</t>
  </si>
  <si>
    <t>みややま保育園</t>
  </si>
  <si>
    <t>516-0045</t>
  </si>
  <si>
    <t>伊勢市旭町348</t>
  </si>
  <si>
    <t>0596-25-7160</t>
  </si>
  <si>
    <t>0596-25-7174</t>
  </si>
  <si>
    <t>社会福祉法人　宮山</t>
  </si>
  <si>
    <t>H 16. 4. 1</t>
  </si>
  <si>
    <t>なかよし保育所</t>
  </si>
  <si>
    <t>516-0035</t>
  </si>
  <si>
    <t>伊勢市勢田町642-3</t>
  </si>
  <si>
    <t>0596-24-0570</t>
  </si>
  <si>
    <t>0596-63-8023</t>
  </si>
  <si>
    <t>社会福祉法人　こころ</t>
  </si>
  <si>
    <t>H 25. 4. 1</t>
  </si>
  <si>
    <t>えがお保育園</t>
  </si>
  <si>
    <t>伊勢市小俣町元町569</t>
  </si>
  <si>
    <t>0596-21-1031</t>
  </si>
  <si>
    <t>0596-21-1032</t>
  </si>
  <si>
    <t>社会福祉法人　むげんのかのうせい</t>
  </si>
  <si>
    <t>あけの保育園</t>
  </si>
  <si>
    <t>伊勢市小俣町新村558-20</t>
  </si>
  <si>
    <t>0596-20-7160</t>
  </si>
  <si>
    <t>0596-20-7180</t>
  </si>
  <si>
    <t>いせの杜保育園</t>
    <rPh sb="3" eb="4">
      <t>モリ</t>
    </rPh>
    <rPh sb="4" eb="7">
      <t>ホイクエン</t>
    </rPh>
    <phoneticPr fontId="14"/>
  </si>
  <si>
    <t>516-0079</t>
  </si>
  <si>
    <t>伊勢市大世古４丁目2-13</t>
  </si>
  <si>
    <t>0596-25-3676</t>
  </si>
  <si>
    <t>0596-63-6322</t>
  </si>
  <si>
    <t>社会福祉法人　洗心福祉会</t>
    <rPh sb="0" eb="2">
      <t>シャカイ</t>
    </rPh>
    <rPh sb="2" eb="4">
      <t>フクシ</t>
    </rPh>
    <rPh sb="4" eb="6">
      <t>ホウジン</t>
    </rPh>
    <rPh sb="7" eb="8">
      <t>アラ</t>
    </rPh>
    <phoneticPr fontId="14"/>
  </si>
  <si>
    <t>えがおあけぼの保育園</t>
    <rPh sb="7" eb="10">
      <t>ホイクエン</t>
    </rPh>
    <phoneticPr fontId="14"/>
  </si>
  <si>
    <t>519-0501</t>
  </si>
  <si>
    <t>伊勢市小俣町明野1653</t>
  </si>
  <si>
    <t>0596-22-2665</t>
  </si>
  <si>
    <t>桃取保育所</t>
  </si>
  <si>
    <t>517-0003</t>
  </si>
  <si>
    <t>鳥羽市桃取町21番地2</t>
  </si>
  <si>
    <t>0599-37-3055</t>
  </si>
  <si>
    <t>0599-37-3064</t>
  </si>
  <si>
    <t>鳥羽市</t>
  </si>
  <si>
    <t>S 27. 4.25</t>
    <phoneticPr fontId="8"/>
  </si>
  <si>
    <t>答志保育所</t>
  </si>
  <si>
    <t>517-0002</t>
  </si>
  <si>
    <t>鳥羽市答志町494番地</t>
  </si>
  <si>
    <t>0599-37-2142</t>
  </si>
  <si>
    <t>0599-37-2197</t>
  </si>
  <si>
    <t>S 36. 6. 1</t>
    <phoneticPr fontId="8"/>
  </si>
  <si>
    <t>菅島保育所</t>
  </si>
  <si>
    <t>517-0004</t>
  </si>
  <si>
    <t>鳥羽市菅島町3番地1</t>
  </si>
  <si>
    <t>0599-34-2037</t>
  </si>
  <si>
    <t>0599-34-2058</t>
    <phoneticPr fontId="8"/>
  </si>
  <si>
    <t>安楽島保育所</t>
  </si>
  <si>
    <t>517-0021</t>
  </si>
  <si>
    <t>鳥羽市安楽島町1459番地1</t>
    <phoneticPr fontId="8"/>
  </si>
  <si>
    <t>0599-25-4013</t>
  </si>
  <si>
    <t>0599-25-4016</t>
  </si>
  <si>
    <t>船津保育所</t>
  </si>
  <si>
    <t>517-0045</t>
  </si>
  <si>
    <t>鳥羽市船津町707番地7</t>
  </si>
  <si>
    <t>0599-25-6998</t>
  </si>
  <si>
    <t>0599-25-7014</t>
  </si>
  <si>
    <t>相差保育所</t>
  </si>
  <si>
    <t>517-0031</t>
    <phoneticPr fontId="8"/>
  </si>
  <si>
    <t>鳥羽市国崎町140番地</t>
    <rPh sb="3" eb="5">
      <t>クザキ</t>
    </rPh>
    <phoneticPr fontId="8"/>
  </si>
  <si>
    <t>0599-33-6117</t>
  </si>
  <si>
    <t>0599-33-6191</t>
  </si>
  <si>
    <t>あおぞら保育所</t>
  </si>
  <si>
    <t>517-0012</t>
  </si>
  <si>
    <t>鳥羽市池上町9番24号</t>
  </si>
  <si>
    <t>0599-25-6213</t>
  </si>
  <si>
    <t>0599-25-5676</t>
    <phoneticPr fontId="8"/>
  </si>
  <si>
    <t>鵜方保育所</t>
    <rPh sb="0" eb="2">
      <t>ウガタ</t>
    </rPh>
    <phoneticPr fontId="8"/>
  </si>
  <si>
    <t>517-0501</t>
    <phoneticPr fontId="8"/>
  </si>
  <si>
    <t>志摩市阿児町鵜方237番地</t>
    <rPh sb="0" eb="3">
      <t>シマシ</t>
    </rPh>
    <rPh sb="3" eb="5">
      <t>アゴ</t>
    </rPh>
    <rPh sb="5" eb="6">
      <t>チョウ</t>
    </rPh>
    <rPh sb="6" eb="8">
      <t>ウガタ</t>
    </rPh>
    <phoneticPr fontId="8"/>
  </si>
  <si>
    <t>0599-43-0156</t>
    <phoneticPr fontId="8"/>
  </si>
  <si>
    <t>0599-65-7080</t>
    <phoneticPr fontId="8"/>
  </si>
  <si>
    <t>志摩市</t>
    <phoneticPr fontId="8"/>
  </si>
  <si>
    <t>H 27.4.1</t>
    <phoneticPr fontId="8"/>
  </si>
  <si>
    <t>立神保育所</t>
    <phoneticPr fontId="8"/>
  </si>
  <si>
    <t>517-0503</t>
  </si>
  <si>
    <t>志摩市阿児町立神2059番地</t>
    <phoneticPr fontId="8"/>
  </si>
  <si>
    <t>0599-45-2704</t>
  </si>
  <si>
    <t>0599-45-2844</t>
  </si>
  <si>
    <t>志摩市</t>
  </si>
  <si>
    <t>S 31.12. 1</t>
    <phoneticPr fontId="8"/>
  </si>
  <si>
    <t>安乗保育所</t>
    <phoneticPr fontId="8"/>
  </si>
  <si>
    <t>517-0507</t>
  </si>
  <si>
    <t>志摩市阿児町安乗629番地1</t>
    <phoneticPr fontId="8"/>
  </si>
  <si>
    <t>S 29. 8. 1</t>
    <phoneticPr fontId="8"/>
  </si>
  <si>
    <t>ひまわり保育所</t>
    <phoneticPr fontId="8"/>
  </si>
  <si>
    <t>517-0214</t>
  </si>
  <si>
    <t>志摩市磯部町迫間1190番地1</t>
    <phoneticPr fontId="8"/>
  </si>
  <si>
    <t>0599-55-0177</t>
  </si>
  <si>
    <t>0599-55-1904</t>
  </si>
  <si>
    <t>H 14. 4. 1</t>
    <phoneticPr fontId="8"/>
  </si>
  <si>
    <t>しまの社保育園</t>
  </si>
  <si>
    <t>517-0502</t>
  </si>
  <si>
    <t>志摩市阿児町神明878-82</t>
  </si>
  <si>
    <t>0599-44-1117</t>
  </si>
  <si>
    <t>0599-44-1119</t>
  </si>
  <si>
    <t>社会福祉法人　洗心福祉会</t>
    <phoneticPr fontId="8"/>
  </si>
  <si>
    <t>えがお志摩保育園</t>
  </si>
  <si>
    <t>517-0505</t>
  </si>
  <si>
    <t>志摩市阿児町甲賀1531-3</t>
    <rPh sb="0" eb="3">
      <t>シマシ</t>
    </rPh>
    <rPh sb="3" eb="5">
      <t>アゴ</t>
    </rPh>
    <rPh sb="5" eb="6">
      <t>チョウ</t>
    </rPh>
    <phoneticPr fontId="8"/>
  </si>
  <si>
    <t xml:space="preserve">0599-45-8600 </t>
  </si>
  <si>
    <t>0599-45-2525</t>
  </si>
  <si>
    <t>相可保育園</t>
  </si>
  <si>
    <t>519-2159</t>
  </si>
  <si>
    <t>多気郡多気町兄国465-7</t>
    <rPh sb="6" eb="7">
      <t>アニ</t>
    </rPh>
    <rPh sb="7" eb="8">
      <t>クニ</t>
    </rPh>
    <phoneticPr fontId="8"/>
  </si>
  <si>
    <t>0598-38-2198</t>
  </si>
  <si>
    <t>H 19. 7. 1</t>
    <phoneticPr fontId="8"/>
  </si>
  <si>
    <t>佐奈保育園</t>
  </si>
  <si>
    <t>519-2179</t>
  </si>
  <si>
    <t>多気郡多気町仁田11</t>
    <rPh sb="0" eb="3">
      <t>タキグン</t>
    </rPh>
    <phoneticPr fontId="8"/>
  </si>
  <si>
    <t>0598-39-3364</t>
  </si>
  <si>
    <t>S 27. 3.31</t>
    <phoneticPr fontId="8"/>
  </si>
  <si>
    <t>勢和保育園</t>
  </si>
  <si>
    <t>519-2202</t>
  </si>
  <si>
    <t>多気郡多気町下出江10</t>
    <rPh sb="0" eb="3">
      <t>タキグン</t>
    </rPh>
    <phoneticPr fontId="8"/>
  </si>
  <si>
    <t>0598-49-3707</t>
  </si>
  <si>
    <t>0598-49-4150</t>
  </si>
  <si>
    <t>H 22. 4. 1</t>
    <phoneticPr fontId="8"/>
  </si>
  <si>
    <t>515-0331</t>
  </si>
  <si>
    <t>日進保育園</t>
  </si>
  <si>
    <t>519-2424</t>
    <phoneticPr fontId="8"/>
  </si>
  <si>
    <t>多気郡大台町栃原1868-2</t>
    <rPh sb="0" eb="2">
      <t>タキ</t>
    </rPh>
    <rPh sb="2" eb="3">
      <t>グン</t>
    </rPh>
    <rPh sb="6" eb="8">
      <t>トチハラ</t>
    </rPh>
    <phoneticPr fontId="8"/>
  </si>
  <si>
    <t>0598-85-0044</t>
  </si>
  <si>
    <t>0598-85-0051</t>
  </si>
  <si>
    <t>大台町</t>
  </si>
  <si>
    <t>川添保育園</t>
  </si>
  <si>
    <t>519-2427</t>
  </si>
  <si>
    <t>多気郡大台町上楠409-1</t>
    <rPh sb="0" eb="2">
      <t>タキ</t>
    </rPh>
    <rPh sb="2" eb="3">
      <t>グン</t>
    </rPh>
    <phoneticPr fontId="8"/>
  </si>
  <si>
    <t>0598-83-2054</t>
  </si>
  <si>
    <t>0598-83-2056</t>
  </si>
  <si>
    <t>S 39.11. 1</t>
    <phoneticPr fontId="8"/>
  </si>
  <si>
    <t>宮川保育園</t>
  </si>
  <si>
    <t>519-2505</t>
  </si>
  <si>
    <t>多気郡大台町江馬700</t>
    <rPh sb="0" eb="2">
      <t>タキ</t>
    </rPh>
    <rPh sb="2" eb="3">
      <t>グン</t>
    </rPh>
    <phoneticPr fontId="8"/>
  </si>
  <si>
    <t>0598-76-0555</t>
  </si>
  <si>
    <t>0598-76-0147</t>
  </si>
  <si>
    <t>H ８. 4. 1</t>
    <phoneticPr fontId="8"/>
  </si>
  <si>
    <t>田丸保育所</t>
  </si>
  <si>
    <t>519-0415</t>
  </si>
  <si>
    <t>度会郡玉城町田丸114番地3</t>
    <rPh sb="0" eb="3">
      <t>ワタライグン</t>
    </rPh>
    <phoneticPr fontId="8"/>
  </si>
  <si>
    <t>0596-58-3077</t>
  </si>
  <si>
    <t>0596-58-5271</t>
  </si>
  <si>
    <t>S 26. 4. 1</t>
    <phoneticPr fontId="8"/>
  </si>
  <si>
    <t>外城田保育所</t>
  </si>
  <si>
    <t>度会郡玉城町蚊野2216番地22</t>
    <rPh sb="0" eb="3">
      <t>ワタライグン</t>
    </rPh>
    <phoneticPr fontId="8"/>
  </si>
  <si>
    <t>0596-58-3925</t>
  </si>
  <si>
    <t>0596-58-5274</t>
  </si>
  <si>
    <t>S 37.12. 1</t>
    <phoneticPr fontId="8"/>
  </si>
  <si>
    <t>有田保育所</t>
  </si>
  <si>
    <t>519-0404</t>
  </si>
  <si>
    <t>度会郡玉城町長更444番地8</t>
    <rPh sb="0" eb="3">
      <t>ワタライグン</t>
    </rPh>
    <phoneticPr fontId="8"/>
  </si>
  <si>
    <t>0596-58-4411</t>
  </si>
  <si>
    <t>0596-58-5278</t>
  </si>
  <si>
    <t>棚橋保育所</t>
  </si>
  <si>
    <t>516-2103</t>
  </si>
  <si>
    <t>度会郡度会町棚橋248-2</t>
    <rPh sb="0" eb="3">
      <t>ワタライグン</t>
    </rPh>
    <phoneticPr fontId="8"/>
  </si>
  <si>
    <t>0596-62-0074</t>
  </si>
  <si>
    <t>度会町</t>
  </si>
  <si>
    <t>S 34. 3. 1</t>
    <phoneticPr fontId="8"/>
  </si>
  <si>
    <t>長原保育所</t>
  </si>
  <si>
    <t>516-2115</t>
  </si>
  <si>
    <t>度会郡度会町長原365</t>
    <rPh sb="0" eb="3">
      <t>ワタライグン</t>
    </rPh>
    <phoneticPr fontId="8"/>
  </si>
  <si>
    <t>0596-64-0022</t>
  </si>
  <si>
    <t>S 37. 4. 1</t>
    <phoneticPr fontId="8"/>
  </si>
  <si>
    <t>中之郷保育所</t>
  </si>
  <si>
    <t>516-1238</t>
  </si>
  <si>
    <t>度会郡度会町中之郷1024</t>
    <rPh sb="0" eb="3">
      <t>ワタライグン</t>
    </rPh>
    <phoneticPr fontId="8"/>
  </si>
  <si>
    <t>0596-62-0070</t>
  </si>
  <si>
    <t>おひさま保育園</t>
    <rPh sb="4" eb="7">
      <t>ホイクエン</t>
    </rPh>
    <phoneticPr fontId="8"/>
  </si>
  <si>
    <t>516-0109</t>
    <phoneticPr fontId="8"/>
  </si>
  <si>
    <t>度会郡南伊勢町船越2688番地</t>
    <rPh sb="0" eb="3">
      <t>ワタライグン</t>
    </rPh>
    <rPh sb="3" eb="7">
      <t>ミナミイセチョウ</t>
    </rPh>
    <rPh sb="7" eb="9">
      <t>フナコシ</t>
    </rPh>
    <rPh sb="13" eb="15">
      <t>バンチ</t>
    </rPh>
    <phoneticPr fontId="8"/>
  </si>
  <si>
    <t>0599-67-1101</t>
    <phoneticPr fontId="8"/>
  </si>
  <si>
    <t>0599-67-1102</t>
    <phoneticPr fontId="8"/>
  </si>
  <si>
    <t>南伊勢町</t>
    <phoneticPr fontId="8"/>
  </si>
  <si>
    <t>さくら保育園</t>
    <phoneticPr fontId="8"/>
  </si>
  <si>
    <t>516-1532</t>
    <phoneticPr fontId="8"/>
  </si>
  <si>
    <t>度会郡南伊勢町小方竈20番地</t>
    <rPh sb="0" eb="3">
      <t>ワタライグン</t>
    </rPh>
    <rPh sb="3" eb="7">
      <t>ミナミイセチョウ</t>
    </rPh>
    <rPh sb="7" eb="10">
      <t>オガタガマ</t>
    </rPh>
    <rPh sb="12" eb="14">
      <t>バンチ</t>
    </rPh>
    <phoneticPr fontId="8"/>
  </si>
  <si>
    <t>0596-76-2525</t>
    <phoneticPr fontId="8"/>
  </si>
  <si>
    <t>なかよし保育園</t>
  </si>
  <si>
    <t>516-1309</t>
  </si>
  <si>
    <t>度会郡南伊勢町東宮1020番地</t>
    <rPh sb="0" eb="3">
      <t>ワタライグン</t>
    </rPh>
    <phoneticPr fontId="8"/>
  </si>
  <si>
    <t>0596-72-2233</t>
  </si>
  <si>
    <t>南伊勢町</t>
  </si>
  <si>
    <t>H 17. 5.17</t>
    <phoneticPr fontId="8"/>
  </si>
  <si>
    <t>大宮保育園</t>
  </si>
  <si>
    <t>519-2703</t>
  </si>
  <si>
    <t>度会郡大紀町滝原1888-5</t>
    <rPh sb="0" eb="3">
      <t>ワタライグン</t>
    </rPh>
    <phoneticPr fontId="8"/>
  </si>
  <si>
    <t>0598-86-2010</t>
  </si>
  <si>
    <t>ななほ保育園</t>
  </si>
  <si>
    <t>519-2736</t>
  </si>
  <si>
    <t>度会郡大紀町打見296-1</t>
    <rPh sb="0" eb="3">
      <t>ワタライグン</t>
    </rPh>
    <phoneticPr fontId="8"/>
  </si>
  <si>
    <t>0598-83-3200</t>
  </si>
  <si>
    <t>錦あおぞら保育園</t>
  </si>
  <si>
    <t>519-2911</t>
  </si>
  <si>
    <t>度会郡大紀町錦788-10</t>
    <rPh sb="0" eb="3">
      <t>ワタライグン</t>
    </rPh>
    <phoneticPr fontId="8"/>
  </si>
  <si>
    <t>0598-73-2002</t>
  </si>
  <si>
    <t>S 50. 5. 1</t>
    <phoneticPr fontId="8"/>
  </si>
  <si>
    <t>大紀保育園</t>
    <rPh sb="0" eb="2">
      <t>タイキ</t>
    </rPh>
    <rPh sb="2" eb="5">
      <t>ホイクエン</t>
    </rPh>
    <phoneticPr fontId="8"/>
  </si>
  <si>
    <t>519-3111</t>
  </si>
  <si>
    <t>度会郡大紀町大内山3140-1</t>
    <rPh sb="0" eb="3">
      <t>ワタライグン</t>
    </rPh>
    <phoneticPr fontId="8"/>
  </si>
  <si>
    <t>0598-72-2076</t>
  </si>
  <si>
    <t>0598-72-4005</t>
  </si>
  <si>
    <t>猪田保育所</t>
  </si>
  <si>
    <t>518-0123</t>
  </si>
  <si>
    <t>伊賀市猪田1470-1</t>
  </si>
  <si>
    <t>0595-21-4720</t>
  </si>
  <si>
    <t>H 4. 6. 1</t>
    <phoneticPr fontId="8"/>
  </si>
  <si>
    <t>518-0116</t>
  </si>
  <si>
    <t>伊賀市上神戸764-3</t>
  </si>
  <si>
    <t>0595-38-1303</t>
  </si>
  <si>
    <t>S 62. 4. 1</t>
    <phoneticPr fontId="8"/>
  </si>
  <si>
    <t>しろなみ保育所</t>
  </si>
  <si>
    <t>518-0843</t>
  </si>
  <si>
    <t>伊賀市久米町103-1</t>
  </si>
  <si>
    <t>0595-21-1866</t>
  </si>
  <si>
    <t>S 32. 5.13</t>
    <phoneticPr fontId="8"/>
  </si>
  <si>
    <t>新居保育所</t>
  </si>
  <si>
    <t>518-0025</t>
  </si>
  <si>
    <t>伊賀市西高倉4642-1</t>
  </si>
  <si>
    <t>0595-21-2952</t>
  </si>
  <si>
    <t>S 34. 4. 1</t>
    <phoneticPr fontId="8"/>
  </si>
  <si>
    <t>柘植保育園</t>
    <phoneticPr fontId="8"/>
  </si>
  <si>
    <t>伊賀市柘植町1888</t>
  </si>
  <si>
    <t>0595-45-2125</t>
  </si>
  <si>
    <t>西柘植保育園</t>
  </si>
  <si>
    <t>519-1416</t>
  </si>
  <si>
    <t>伊賀市新堂18-1</t>
    <phoneticPr fontId="8"/>
  </si>
  <si>
    <t>0595-45-3178</t>
  </si>
  <si>
    <t>S 35. 4. 1</t>
    <phoneticPr fontId="8"/>
  </si>
  <si>
    <t>壬生野保育園</t>
  </si>
  <si>
    <t>519-1424</t>
  </si>
  <si>
    <t>伊賀市川東2652</t>
  </si>
  <si>
    <t>0595-45-3179</t>
  </si>
  <si>
    <t>希望ヶ丘保育園</t>
  </si>
  <si>
    <t>519-1423</t>
  </si>
  <si>
    <t>伊賀市希望ヶ丘西4-5-30</t>
  </si>
  <si>
    <t>0595-45-7111</t>
  </si>
  <si>
    <t>H 7. 4. 1</t>
    <phoneticPr fontId="8"/>
  </si>
  <si>
    <t>島ヶ原保育所</t>
  </si>
  <si>
    <t>519-1711</t>
  </si>
  <si>
    <t>伊賀市島ヶ原4736</t>
  </si>
  <si>
    <t>0595-59-3058</t>
  </si>
  <si>
    <t>0595-59-3188</t>
  </si>
  <si>
    <t>S 32. 4. 1</t>
    <phoneticPr fontId="8"/>
  </si>
  <si>
    <t>あやま保育所</t>
  </si>
  <si>
    <t>518-1313</t>
  </si>
  <si>
    <t>伊賀市馬場1090-2</t>
  </si>
  <si>
    <t>0595-43-0120</t>
  </si>
  <si>
    <t>S 30. 4. 1</t>
    <phoneticPr fontId="8"/>
  </si>
  <si>
    <t>ともだ保育所</t>
  </si>
  <si>
    <t>518-1304</t>
  </si>
  <si>
    <t>伊賀市中友田1311-1</t>
  </si>
  <si>
    <t>0595-43-1077</t>
  </si>
  <si>
    <t>S 32. 1.10</t>
    <phoneticPr fontId="8"/>
  </si>
  <si>
    <t>たまたき保育所</t>
  </si>
  <si>
    <t>518-1322</t>
  </si>
  <si>
    <t>伊賀市玉滝9530-1</t>
  </si>
  <si>
    <t>0595-42-1602</t>
  </si>
  <si>
    <t>518-0226</t>
  </si>
  <si>
    <t>伊賀市阿保1152</t>
  </si>
  <si>
    <t>0595-52-0136</t>
  </si>
  <si>
    <t>0595-52-4680</t>
  </si>
  <si>
    <t>H 12. 4. 1</t>
    <phoneticPr fontId="8"/>
  </si>
  <si>
    <t>ゆめが丘保育園</t>
    <rPh sb="6" eb="7">
      <t>エン</t>
    </rPh>
    <phoneticPr fontId="8"/>
  </si>
  <si>
    <t>518-0131</t>
  </si>
  <si>
    <t>伊賀市ゆめが丘5-14-1</t>
  </si>
  <si>
    <t>0595-22-9955</t>
  </si>
  <si>
    <t>0595-22-9956</t>
  </si>
  <si>
    <t>社会福祉法人　伊賀市社会事業協会</t>
  </si>
  <si>
    <t>曙保育園</t>
  </si>
  <si>
    <t>518-0856</t>
  </si>
  <si>
    <t>伊賀市上野徳居町3272-2</t>
  </si>
  <si>
    <t>0595-21-2222</t>
  </si>
  <si>
    <t>睦保育園</t>
  </si>
  <si>
    <t>518-0842</t>
  </si>
  <si>
    <t>伊賀市上野桑町2173</t>
  </si>
  <si>
    <t>0595-21-2244</t>
  </si>
  <si>
    <t>0595-21-2338</t>
  </si>
  <si>
    <t>三田保育園</t>
  </si>
  <si>
    <t>518-0022</t>
  </si>
  <si>
    <t>伊賀市三田1668</t>
  </si>
  <si>
    <t>0595-21-1965</t>
  </si>
  <si>
    <t>0595-21-7447</t>
  </si>
  <si>
    <t>S 30. 2. 1</t>
    <phoneticPr fontId="8"/>
  </si>
  <si>
    <t>中瀬城東保育園</t>
  </si>
  <si>
    <t>518-0809</t>
  </si>
  <si>
    <t>伊賀市西明寺118</t>
  </si>
  <si>
    <t>0595-21-1937</t>
  </si>
  <si>
    <t>0595-21-1938</t>
    <phoneticPr fontId="8"/>
  </si>
  <si>
    <t>花之木保育園</t>
  </si>
  <si>
    <t>518-0034</t>
  </si>
  <si>
    <t>伊賀市大内792-1</t>
  </si>
  <si>
    <t>0595-23-1048</t>
  </si>
  <si>
    <t>S 32. 9. 1</t>
    <phoneticPr fontId="8"/>
  </si>
  <si>
    <t>長田保育園</t>
  </si>
  <si>
    <t>518-0031</t>
  </si>
  <si>
    <t>伊賀市長田2297</t>
  </si>
  <si>
    <t>0595-21-3855</t>
  </si>
  <si>
    <t>S 35. 1. 1</t>
    <phoneticPr fontId="8"/>
  </si>
  <si>
    <t>518-0832</t>
  </si>
  <si>
    <t>伊賀市上野車坂町655-4</t>
  </si>
  <si>
    <t>0595-23-0204</t>
  </si>
  <si>
    <t>0595-23-0187</t>
    <phoneticPr fontId="8"/>
  </si>
  <si>
    <t>S 43. 6. 1</t>
    <phoneticPr fontId="8"/>
  </si>
  <si>
    <t>518-0825</t>
  </si>
  <si>
    <t>伊賀市小田町141-1</t>
  </si>
  <si>
    <t>0595-23-0139</t>
  </si>
  <si>
    <t>S 44. 5. 1</t>
    <phoneticPr fontId="8"/>
  </si>
  <si>
    <t>みどり第二保育園</t>
  </si>
  <si>
    <t>518-0836</t>
  </si>
  <si>
    <t>伊賀市緑ケ丘本町1681-2</t>
  </si>
  <si>
    <t>0595-23-5071</t>
  </si>
  <si>
    <t>0595-23-3699</t>
  </si>
  <si>
    <t>府中保育園</t>
  </si>
  <si>
    <t>518-0013</t>
    <phoneticPr fontId="8"/>
  </si>
  <si>
    <t>伊賀市東条７４</t>
    <rPh sb="3" eb="4">
      <t>ヒガシ</t>
    </rPh>
    <rPh sb="4" eb="5">
      <t>ジョウ</t>
    </rPh>
    <phoneticPr fontId="8"/>
  </si>
  <si>
    <t>0595-23-8393</t>
  </si>
  <si>
    <t>0595-41-1080</t>
    <phoneticPr fontId="8"/>
  </si>
  <si>
    <t>いなこ保育園</t>
    <rPh sb="3" eb="6">
      <t>ホイクエン</t>
    </rPh>
    <phoneticPr fontId="8"/>
  </si>
  <si>
    <t>518-0102</t>
  </si>
  <si>
    <t>伊賀市市部11-1</t>
  </si>
  <si>
    <t>0595-36-9003</t>
    <phoneticPr fontId="8"/>
  </si>
  <si>
    <t>R3. 4. 1</t>
    <phoneticPr fontId="8"/>
  </si>
  <si>
    <t>昭和保育園</t>
  </si>
  <si>
    <t>518-0718</t>
  </si>
  <si>
    <t>名張市丸之内67-10</t>
  </si>
  <si>
    <t>0595-63-1767</t>
  </si>
  <si>
    <t>0595-63-9916</t>
  </si>
  <si>
    <t>社会福祉法人　名張市社会福祉協議会</t>
    <phoneticPr fontId="8"/>
  </si>
  <si>
    <t>名張西保育園</t>
  </si>
  <si>
    <t>518-0729</t>
  </si>
  <si>
    <t>名張市南町506</t>
  </si>
  <si>
    <t>0595-63-0577</t>
  </si>
  <si>
    <t>0595-63-9929</t>
  </si>
  <si>
    <t>社会福祉法人　弘仁会</t>
    <phoneticPr fontId="8"/>
  </si>
  <si>
    <t>薦原保育所</t>
  </si>
  <si>
    <t>518-0606</t>
  </si>
  <si>
    <t>名張市薦生1590-2</t>
  </si>
  <si>
    <t>0595-63-5827</t>
  </si>
  <si>
    <t>S 26. 2. 1</t>
    <phoneticPr fontId="8"/>
  </si>
  <si>
    <t>比奈知保育園</t>
  </si>
  <si>
    <t>名張市下比奈知1527-1</t>
  </si>
  <si>
    <t>0595-68-2023</t>
  </si>
  <si>
    <t>0595-68-5455</t>
  </si>
  <si>
    <t>滝之原保育園</t>
  </si>
  <si>
    <t>518-0411</t>
  </si>
  <si>
    <t>名張市滝之原1056</t>
  </si>
  <si>
    <t>0595-68-2993</t>
  </si>
  <si>
    <t>0595-68-5456</t>
  </si>
  <si>
    <t>518-0737</t>
  </si>
  <si>
    <t>赤目保育所</t>
  </si>
  <si>
    <t>518-0463</t>
  </si>
  <si>
    <t>名張市赤目町檀448-3</t>
    <rPh sb="6" eb="7">
      <t>ダン</t>
    </rPh>
    <phoneticPr fontId="8"/>
  </si>
  <si>
    <t>0595-63-2803</t>
  </si>
  <si>
    <t>0595-64-7254</t>
  </si>
  <si>
    <t>つつじが丘保育園</t>
    <rPh sb="4" eb="5">
      <t>オカ</t>
    </rPh>
    <phoneticPr fontId="8"/>
  </si>
  <si>
    <t>518-0437</t>
    <phoneticPr fontId="8"/>
  </si>
  <si>
    <t>名張市つつじが丘北7-207</t>
    <phoneticPr fontId="8"/>
  </si>
  <si>
    <t>0595-48-5033</t>
    <phoneticPr fontId="8"/>
  </si>
  <si>
    <t>0595-41-2999</t>
    <phoneticPr fontId="8"/>
  </si>
  <si>
    <t>社会福祉法人　つつじ会</t>
    <phoneticPr fontId="8"/>
  </si>
  <si>
    <t>尾鷲第三保育園</t>
  </si>
  <si>
    <t>519-3610</t>
    <phoneticPr fontId="8"/>
  </si>
  <si>
    <t>尾鷲市北浦西町1381－3</t>
    <rPh sb="0" eb="3">
      <t>オワセシ</t>
    </rPh>
    <rPh sb="3" eb="5">
      <t>キタウラ</t>
    </rPh>
    <rPh sb="5" eb="7">
      <t>ニシマチ</t>
    </rPh>
    <phoneticPr fontId="8"/>
  </si>
  <si>
    <t>0597-22-0952</t>
  </si>
  <si>
    <t>0597-22-1514</t>
    <phoneticPr fontId="8"/>
  </si>
  <si>
    <t>社会福祉法人　尾鷲民生事業協会</t>
  </si>
  <si>
    <t>矢浜保育園</t>
  </si>
  <si>
    <t>519-3671</t>
  </si>
  <si>
    <t>尾鷲市矢浜2丁目24-1</t>
    <rPh sb="6" eb="8">
      <t>チョウメ</t>
    </rPh>
    <phoneticPr fontId="8"/>
  </si>
  <si>
    <t>0597-22-6368</t>
  </si>
  <si>
    <t>0597-22-6680</t>
    <phoneticPr fontId="8"/>
  </si>
  <si>
    <t>尾鷲第一保育園</t>
  </si>
  <si>
    <t>519-3647</t>
  </si>
  <si>
    <t>尾鷲市小川西町14-7</t>
  </si>
  <si>
    <t>0597-22-0936</t>
  </si>
  <si>
    <t>0597-22-3532</t>
    <phoneticPr fontId="8"/>
  </si>
  <si>
    <t>尾鷲乳児保育園</t>
  </si>
  <si>
    <t>尾鷲市小川西町14-8</t>
  </si>
  <si>
    <t>0597-22-4740</t>
  </si>
  <si>
    <t>0597-22-5520</t>
    <phoneticPr fontId="8"/>
  </si>
  <si>
    <t>519-3205</t>
  </si>
  <si>
    <t>北牟婁郡紀北町長島1226番地</t>
    <rPh sb="0" eb="4">
      <t>キタムログン</t>
    </rPh>
    <rPh sb="13" eb="15">
      <t>バンチ</t>
    </rPh>
    <phoneticPr fontId="8"/>
  </si>
  <si>
    <t>0597-47-0888</t>
  </si>
  <si>
    <t>0597-47-0953</t>
  </si>
  <si>
    <t>社会福祉法人　照心会</t>
  </si>
  <si>
    <t>S 27. 4.20</t>
    <phoneticPr fontId="8"/>
  </si>
  <si>
    <t>ひがし保育園</t>
  </si>
  <si>
    <t>519-3204</t>
  </si>
  <si>
    <t>北牟婁郡紀北町東長島212番地1</t>
    <rPh sb="0" eb="4">
      <t>キタムログン</t>
    </rPh>
    <rPh sb="13" eb="15">
      <t>バンチ</t>
    </rPh>
    <phoneticPr fontId="8"/>
  </si>
  <si>
    <t>0597-47-0497</t>
  </si>
  <si>
    <t>0597-47-1653</t>
  </si>
  <si>
    <t>社会福祉法人　ひがし保育園</t>
  </si>
  <si>
    <t>H 8.10. 1</t>
    <phoneticPr fontId="8"/>
  </si>
  <si>
    <t>三浦保育園</t>
  </si>
  <si>
    <t>519-3208</t>
  </si>
  <si>
    <t>北牟婁郡紀北町三浦364番地2</t>
    <rPh sb="0" eb="4">
      <t>キタムログン</t>
    </rPh>
    <rPh sb="12" eb="14">
      <t>バンチ</t>
    </rPh>
    <phoneticPr fontId="8"/>
  </si>
  <si>
    <t>0597-49-3005</t>
  </si>
  <si>
    <t>社会福祉法人　三浦児童福祉協会</t>
  </si>
  <si>
    <t>S 28. 2. 1</t>
    <phoneticPr fontId="8"/>
  </si>
  <si>
    <t>ふらここ保育園</t>
  </si>
  <si>
    <t>北牟婁郡紀北町東長島2360番地1</t>
    <rPh sb="0" eb="4">
      <t>キタムログン</t>
    </rPh>
    <rPh sb="14" eb="16">
      <t>バンチ</t>
    </rPh>
    <phoneticPr fontId="8"/>
  </si>
  <si>
    <t>0597-47-4455</t>
  </si>
  <si>
    <t>0597-47-4465</t>
  </si>
  <si>
    <t>社会福祉法人　ふらここ保育園</t>
  </si>
  <si>
    <t>こひつじ保育園</t>
    <phoneticPr fontId="8"/>
  </si>
  <si>
    <t>（休　止）</t>
    <phoneticPr fontId="8"/>
  </si>
  <si>
    <t>北牟婁郡紀北町東長島2558番地3</t>
    <rPh sb="0" eb="4">
      <t>キタムログン</t>
    </rPh>
    <phoneticPr fontId="8"/>
  </si>
  <si>
    <t>（休　止）</t>
    <rPh sb="1" eb="2">
      <t>キュウ</t>
    </rPh>
    <rPh sb="3" eb="4">
      <t>トメ</t>
    </rPh>
    <phoneticPr fontId="8"/>
  </si>
  <si>
    <t>―</t>
    <phoneticPr fontId="8"/>
  </si>
  <si>
    <t>相賀幼児園</t>
  </si>
  <si>
    <t>519-3406</t>
  </si>
  <si>
    <t>北牟婁郡紀北町相賀878番地</t>
    <rPh sb="0" eb="4">
      <t>キタムログン</t>
    </rPh>
    <rPh sb="12" eb="14">
      <t>バンチ</t>
    </rPh>
    <phoneticPr fontId="8"/>
  </si>
  <si>
    <t>0597-32-0805</t>
  </si>
  <si>
    <t>0597-32-2937</t>
  </si>
  <si>
    <t>社会福祉法人　相賀社会福祉事業協会</t>
  </si>
  <si>
    <t>S 25. 8. 1</t>
    <phoneticPr fontId="8"/>
  </si>
  <si>
    <t>上里保育園</t>
  </si>
  <si>
    <t>519-3403</t>
  </si>
  <si>
    <t>北牟婁郡紀北町上里360番地</t>
    <rPh sb="0" eb="4">
      <t>キタムログン</t>
    </rPh>
    <rPh sb="12" eb="14">
      <t>バンチ</t>
    </rPh>
    <phoneticPr fontId="8"/>
  </si>
  <si>
    <t>0597-36-1757</t>
  </si>
  <si>
    <t>0597-36-1850</t>
  </si>
  <si>
    <t>社会福祉法人　上里福祉会</t>
  </si>
  <si>
    <t>S 28. 1. 1</t>
    <phoneticPr fontId="8"/>
  </si>
  <si>
    <t>たんぽぽ保育園</t>
  </si>
  <si>
    <t>熊野市遊木町298-13</t>
  </si>
  <si>
    <t>（休　　止）</t>
  </si>
  <si>
    <t>新鹿保育所</t>
  </si>
  <si>
    <t>519-4206</t>
  </si>
  <si>
    <t>熊野市新鹿町840-2</t>
  </si>
  <si>
    <t>0597-86-0053</t>
  </si>
  <si>
    <t>S 33. 6. 1</t>
    <phoneticPr fontId="8"/>
  </si>
  <si>
    <t>井戸保育園</t>
  </si>
  <si>
    <t>519-4324</t>
  </si>
  <si>
    <t>熊野市井戸町324-1</t>
  </si>
  <si>
    <t>0597-85-2693</t>
  </si>
  <si>
    <t>社会福祉法人　ひまわり会</t>
  </si>
  <si>
    <t xml:space="preserve">H 24. 4. 1 </t>
    <phoneticPr fontId="8"/>
  </si>
  <si>
    <t>（休　　止）</t>
    <rPh sb="1" eb="2">
      <t>キュウ</t>
    </rPh>
    <rPh sb="4" eb="5">
      <t>トメ</t>
    </rPh>
    <phoneticPr fontId="8"/>
  </si>
  <si>
    <t>金山保育所</t>
  </si>
  <si>
    <t>519-4327</t>
  </si>
  <si>
    <t>熊野市金山町2483-1</t>
  </si>
  <si>
    <t>0597-89-4698</t>
  </si>
  <si>
    <t>S 55. 9. 1</t>
    <phoneticPr fontId="8"/>
  </si>
  <si>
    <t>育生保育所</t>
  </si>
  <si>
    <t>熊野市育生町長井254-2</t>
  </si>
  <si>
    <t>神川保育所</t>
  </si>
  <si>
    <t>熊野市神川町神上4-1</t>
  </si>
  <si>
    <t>五郷保育所</t>
  </si>
  <si>
    <t>519-4673</t>
  </si>
  <si>
    <t>熊野市五郷町寺谷1016</t>
    <phoneticPr fontId="8"/>
  </si>
  <si>
    <t>0597-83-0038</t>
  </si>
  <si>
    <t>熊野市</t>
    <phoneticPr fontId="8"/>
  </si>
  <si>
    <t>S 37. 6. 1</t>
    <phoneticPr fontId="8"/>
  </si>
  <si>
    <t>あすか保育園</t>
  </si>
  <si>
    <t>熊野市飛鳥町野口351-2</t>
  </si>
  <si>
    <t>飛鳥保育所</t>
  </si>
  <si>
    <t>熊野市飛鳥町大又81</t>
  </si>
  <si>
    <t>S 39. 5. 1</t>
    <phoneticPr fontId="8"/>
  </si>
  <si>
    <t>入鹿保育所</t>
    <rPh sb="0" eb="2">
      <t>イルカ</t>
    </rPh>
    <phoneticPr fontId="8"/>
  </si>
  <si>
    <t>519-5412</t>
    <phoneticPr fontId="8"/>
  </si>
  <si>
    <t>熊野市紀和町大栗須1</t>
    <rPh sb="6" eb="7">
      <t>オオ</t>
    </rPh>
    <rPh sb="7" eb="8">
      <t>クリ</t>
    </rPh>
    <rPh sb="8" eb="9">
      <t>ス</t>
    </rPh>
    <phoneticPr fontId="8"/>
  </si>
  <si>
    <t>0597-97-0146</t>
    <phoneticPr fontId="8"/>
  </si>
  <si>
    <t>（休 止）</t>
    <rPh sb="1" eb="2">
      <t>キュウ</t>
    </rPh>
    <rPh sb="3" eb="4">
      <t>トメ</t>
    </rPh>
    <phoneticPr fontId="8"/>
  </si>
  <si>
    <t>熊野市井戸町349</t>
  </si>
  <si>
    <t>市木保育所</t>
  </si>
  <si>
    <t>南牟婁郡御浜町大字下市木2950-3</t>
    <rPh sb="0" eb="4">
      <t>ミナミムログン</t>
    </rPh>
    <phoneticPr fontId="8"/>
  </si>
  <si>
    <t>御浜町</t>
  </si>
  <si>
    <t>市木保育所分園尾呂志保育所</t>
  </si>
  <si>
    <t>南牟婁郡御浜町大字上野26</t>
    <rPh sb="0" eb="4">
      <t>ミナミムログン</t>
    </rPh>
    <phoneticPr fontId="8"/>
  </si>
  <si>
    <t>S 39. 4. 2</t>
    <phoneticPr fontId="8"/>
  </si>
  <si>
    <t>市木保育所分園神木保育所</t>
  </si>
  <si>
    <t>南牟婁郡御浜町大字神木597</t>
    <rPh sb="0" eb="4">
      <t>ミナミムログン</t>
    </rPh>
    <phoneticPr fontId="8"/>
  </si>
  <si>
    <t>相野谷保育所</t>
  </si>
  <si>
    <t>519-5834</t>
  </si>
  <si>
    <t>南牟婁郡紀宝町井内123</t>
    <rPh sb="0" eb="4">
      <t>ミナミムログン</t>
    </rPh>
    <phoneticPr fontId="8"/>
  </si>
  <si>
    <t>紀宝町</t>
  </si>
  <si>
    <t>S 34. 5. 1</t>
    <phoneticPr fontId="8"/>
  </si>
  <si>
    <t>成川保育所</t>
  </si>
  <si>
    <t>519-5713</t>
  </si>
  <si>
    <t>南牟婁郡紀宝町成川791-1</t>
    <rPh sb="0" eb="4">
      <t>ミナミムログン</t>
    </rPh>
    <phoneticPr fontId="8"/>
  </si>
  <si>
    <t>0735-22-4932</t>
  </si>
  <si>
    <t>0735-22-5306</t>
  </si>
  <si>
    <t>飯盛保育所</t>
  </si>
  <si>
    <t>南牟婁郡紀宝町成川106-4</t>
    <phoneticPr fontId="8"/>
  </si>
  <si>
    <t>0735-21-2454</t>
  </si>
  <si>
    <t>0735-21-2477</t>
  </si>
  <si>
    <t>S 44.12. 1</t>
    <phoneticPr fontId="8"/>
  </si>
  <si>
    <t>井田保育所</t>
  </si>
  <si>
    <t>519-5711</t>
  </si>
  <si>
    <t>南牟婁郡紀宝町井田1609-6</t>
    <phoneticPr fontId="8"/>
  </si>
  <si>
    <t>0735-32-2014</t>
  </si>
  <si>
    <t>0735-32-2888</t>
  </si>
  <si>
    <t>S 34.10. 1</t>
    <phoneticPr fontId="8"/>
  </si>
  <si>
    <t>鵜殿保育所</t>
  </si>
  <si>
    <t>519-5701</t>
  </si>
  <si>
    <t>南牟婁郡紀宝町鵜殿1111</t>
    <phoneticPr fontId="8"/>
  </si>
  <si>
    <t>0735-32-0101</t>
  </si>
  <si>
    <t>0735-32-0317</t>
  </si>
  <si>
    <t>S 32. 8. 1</t>
    <phoneticPr fontId="8"/>
  </si>
  <si>
    <t>（１２）　認定こども園　（就学前の子どもに関する教育、保育等の総合的な提供の推進に関する法律）　※幼稚園型を除く</t>
    <rPh sb="5" eb="7">
      <t>ニンテイ</t>
    </rPh>
    <rPh sb="10" eb="11">
      <t>エン</t>
    </rPh>
    <rPh sb="13" eb="15">
      <t>シュウガク</t>
    </rPh>
    <rPh sb="15" eb="16">
      <t>マエ</t>
    </rPh>
    <rPh sb="17" eb="18">
      <t>コ</t>
    </rPh>
    <rPh sb="21" eb="22">
      <t>カン</t>
    </rPh>
    <rPh sb="24" eb="26">
      <t>キョウイク</t>
    </rPh>
    <rPh sb="27" eb="29">
      <t>ホイク</t>
    </rPh>
    <rPh sb="29" eb="30">
      <t>トウ</t>
    </rPh>
    <rPh sb="31" eb="34">
      <t>ソウゴウテキ</t>
    </rPh>
    <rPh sb="35" eb="37">
      <t>テイキョウ</t>
    </rPh>
    <rPh sb="38" eb="40">
      <t>スイシン</t>
    </rPh>
    <rPh sb="41" eb="42">
      <t>カン</t>
    </rPh>
    <rPh sb="44" eb="46">
      <t>ホウリツ</t>
    </rPh>
    <rPh sb="49" eb="53">
      <t>ヨウチエンガタ</t>
    </rPh>
    <rPh sb="54" eb="55">
      <t>ノゾ</t>
    </rPh>
    <phoneticPr fontId="8"/>
  </si>
  <si>
    <t>子どもの育ち支援課</t>
    <rPh sb="0" eb="1">
      <t>コ</t>
    </rPh>
    <rPh sb="4" eb="5">
      <t>ソダ</t>
    </rPh>
    <rPh sb="6" eb="8">
      <t>シエン</t>
    </rPh>
    <rPh sb="8" eb="9">
      <t>カ</t>
    </rPh>
    <phoneticPr fontId="8"/>
  </si>
  <si>
    <t>安永保育園（幼保連携型）</t>
    <phoneticPr fontId="8"/>
  </si>
  <si>
    <t>511-0839</t>
  </si>
  <si>
    <t>桑名市大字安永七区割1101-3</t>
  </si>
  <si>
    <t>0594-21-1638</t>
  </si>
  <si>
    <t>0594-21-1639</t>
  </si>
  <si>
    <t>社会福祉法人　町屋福祉会</t>
    <phoneticPr fontId="8"/>
  </si>
  <si>
    <t>長寿認定こども園（幼保連携型）</t>
    <rPh sb="2" eb="4">
      <t>ニンテイ</t>
    </rPh>
    <phoneticPr fontId="8"/>
  </si>
  <si>
    <t>511-0073</t>
  </si>
  <si>
    <t>桑名市北寺町31-3</t>
  </si>
  <si>
    <t>0594-23-2044</t>
  </si>
  <si>
    <t>0594-27-5151</t>
  </si>
  <si>
    <t>社会福祉法人　花園福祉会</t>
  </si>
  <si>
    <t>耕逸山たどこども園（幼保連携型）</t>
    <rPh sb="0" eb="1">
      <t>コウ</t>
    </rPh>
    <rPh sb="1" eb="2">
      <t>イッ</t>
    </rPh>
    <rPh sb="2" eb="3">
      <t>ヤマ</t>
    </rPh>
    <rPh sb="8" eb="9">
      <t>エン</t>
    </rPh>
    <phoneticPr fontId="8"/>
  </si>
  <si>
    <t>511-0101</t>
  </si>
  <si>
    <t>0594-48-2151</t>
  </si>
  <si>
    <t>0594-48-6527</t>
  </si>
  <si>
    <t>社会福祉法人　耕逸山児童福祉協会</t>
  </si>
  <si>
    <t>ゆい保育園（幼保連携型）</t>
    <phoneticPr fontId="8"/>
  </si>
  <si>
    <t>511-0105</t>
  </si>
  <si>
    <t>桑名市多度町小山2097番１</t>
    <phoneticPr fontId="8"/>
  </si>
  <si>
    <t>0594-48-2270</t>
  </si>
  <si>
    <t>0594-48-2220</t>
  </si>
  <si>
    <t>社会福祉法人　柚井児童福祉会</t>
  </si>
  <si>
    <t>和泉保育園（幼保連携型）</t>
    <rPh sb="0" eb="2">
      <t>イズミ</t>
    </rPh>
    <rPh sb="2" eb="5">
      <t>ホイクエン</t>
    </rPh>
    <rPh sb="6" eb="8">
      <t>ヨウホ</t>
    </rPh>
    <rPh sb="8" eb="11">
      <t>レンケイガタ</t>
    </rPh>
    <phoneticPr fontId="8"/>
  </si>
  <si>
    <t>511-0838</t>
    <phoneticPr fontId="8"/>
  </si>
  <si>
    <t>桑名市大字和泉746</t>
    <phoneticPr fontId="8"/>
  </si>
  <si>
    <t>0594-21-7695</t>
    <phoneticPr fontId="8"/>
  </si>
  <si>
    <t>0594-25-0019</t>
    <phoneticPr fontId="8"/>
  </si>
  <si>
    <t>認定こども園くわな（幼保連携型）</t>
    <rPh sb="0" eb="2">
      <t>ニンテイ</t>
    </rPh>
    <rPh sb="5" eb="6">
      <t>エン</t>
    </rPh>
    <rPh sb="10" eb="12">
      <t>ヨウホ</t>
    </rPh>
    <rPh sb="12" eb="15">
      <t>レンケイガタ</t>
    </rPh>
    <phoneticPr fontId="8"/>
  </si>
  <si>
    <t>511-0807</t>
    <phoneticPr fontId="8"/>
  </si>
  <si>
    <t>桑名市大字西汰上2223</t>
    <phoneticPr fontId="8"/>
  </si>
  <si>
    <t>0594-88-5505</t>
    <phoneticPr fontId="8"/>
  </si>
  <si>
    <t>0594-88-5506</t>
    <phoneticPr fontId="8"/>
  </si>
  <si>
    <t>学校法人　水谷学園</t>
    <rPh sb="0" eb="2">
      <t>ガッコウ</t>
    </rPh>
    <rPh sb="2" eb="4">
      <t>ホウジン</t>
    </rPh>
    <rPh sb="5" eb="7">
      <t>ミズタニ</t>
    </rPh>
    <rPh sb="7" eb="9">
      <t>ガクエン</t>
    </rPh>
    <phoneticPr fontId="8"/>
  </si>
  <si>
    <t>大山田北保育園（幼保連携型）</t>
    <rPh sb="8" eb="13">
      <t>ヨウホレンケイガタ</t>
    </rPh>
    <phoneticPr fontId="8"/>
  </si>
  <si>
    <t>511-0903</t>
  </si>
  <si>
    <t>桑名市大山田６丁目7-204</t>
  </si>
  <si>
    <t>0594-31-9494</t>
    <phoneticPr fontId="8"/>
  </si>
  <si>
    <t>0594-31-6430</t>
  </si>
  <si>
    <t>認定こども園令のかぜ（幼保連携型）</t>
    <rPh sb="0" eb="2">
      <t>ニンテイ</t>
    </rPh>
    <rPh sb="5" eb="6">
      <t>エン</t>
    </rPh>
    <rPh sb="6" eb="7">
      <t>レイ</t>
    </rPh>
    <rPh sb="11" eb="16">
      <t>ヨウホレンケイガタ</t>
    </rPh>
    <phoneticPr fontId="8"/>
  </si>
  <si>
    <t>511-1121</t>
  </si>
  <si>
    <t>桑名市長島町東殿名1024</t>
    <rPh sb="4" eb="5">
      <t>シマ</t>
    </rPh>
    <phoneticPr fontId="8"/>
  </si>
  <si>
    <t>0594-84-7760</t>
    <phoneticPr fontId="8"/>
  </si>
  <si>
    <t>0594-42-2775</t>
  </si>
  <si>
    <t>社会福祉法人　アパティア福祉会</t>
    <rPh sb="12" eb="14">
      <t>フクシ</t>
    </rPh>
    <rPh sb="14" eb="15">
      <t>カイ</t>
    </rPh>
    <phoneticPr fontId="8"/>
  </si>
  <si>
    <t>養泉寺保育園（保育所型）</t>
    <rPh sb="7" eb="11">
      <t>ホイクショガタ</t>
    </rPh>
    <phoneticPr fontId="8"/>
  </si>
  <si>
    <t>511-0821</t>
  </si>
  <si>
    <t>桑名市大字本願寺196番地2</t>
    <rPh sb="5" eb="8">
      <t>ホンガンジ</t>
    </rPh>
    <rPh sb="11" eb="13">
      <t>バンチ</t>
    </rPh>
    <phoneticPr fontId="8"/>
  </si>
  <si>
    <t>0594-23-6760</t>
  </si>
  <si>
    <t>社会福祉法人　蓮華会</t>
    <rPh sb="0" eb="2">
      <t>シャカイ</t>
    </rPh>
    <rPh sb="2" eb="4">
      <t>フクシ</t>
    </rPh>
    <rPh sb="4" eb="6">
      <t>ホウジン</t>
    </rPh>
    <rPh sb="7" eb="9">
      <t>レンゲ</t>
    </rPh>
    <rPh sb="9" eb="10">
      <t>カイ</t>
    </rPh>
    <phoneticPr fontId="8"/>
  </si>
  <si>
    <t>木曽岬こども園（幼保連携型）</t>
    <rPh sb="0" eb="3">
      <t>キソサキ</t>
    </rPh>
    <rPh sb="6" eb="7">
      <t>エン</t>
    </rPh>
    <phoneticPr fontId="8"/>
  </si>
  <si>
    <t>498-0803</t>
  </si>
  <si>
    <t>桑名郡木曽岬町大字和泉431-1</t>
    <rPh sb="0" eb="3">
      <t>クワナグン</t>
    </rPh>
    <phoneticPr fontId="8"/>
  </si>
  <si>
    <t>0567-68-5718</t>
  </si>
  <si>
    <t>0567-68-5719</t>
  </si>
  <si>
    <t>木曽岬町</t>
  </si>
  <si>
    <t>H31. 4. 1</t>
    <phoneticPr fontId="8"/>
  </si>
  <si>
    <t>聖マリアこども園（保育所型）</t>
    <rPh sb="9" eb="11">
      <t>ホイク</t>
    </rPh>
    <rPh sb="11" eb="12">
      <t>ショ</t>
    </rPh>
    <rPh sb="12" eb="13">
      <t>カタ</t>
    </rPh>
    <phoneticPr fontId="8"/>
  </si>
  <si>
    <t>510-1232</t>
  </si>
  <si>
    <t>三重郡菰野町大字宿野1433</t>
    <rPh sb="0" eb="2">
      <t>ミエ</t>
    </rPh>
    <rPh sb="2" eb="3">
      <t>グン</t>
    </rPh>
    <phoneticPr fontId="8"/>
  </si>
  <si>
    <t>059-394-0080</t>
  </si>
  <si>
    <t>059-325-7779</t>
    <phoneticPr fontId="8"/>
  </si>
  <si>
    <t>社会福祉法人　鈴鹿聖十字会</t>
  </si>
  <si>
    <t>森の風こども園(保育所型)</t>
    <rPh sb="0" eb="1">
      <t>モリ</t>
    </rPh>
    <rPh sb="2" eb="3">
      <t>カゼ</t>
    </rPh>
    <rPh sb="6" eb="7">
      <t>エン</t>
    </rPh>
    <rPh sb="8" eb="11">
      <t>ホイクショ</t>
    </rPh>
    <rPh sb="11" eb="12">
      <t>ガタ</t>
    </rPh>
    <phoneticPr fontId="8"/>
  </si>
  <si>
    <t>510-1251</t>
    <phoneticPr fontId="8"/>
  </si>
  <si>
    <t>三重郡菰野町大字千草1622</t>
    <rPh sb="0" eb="2">
      <t>ミエ</t>
    </rPh>
    <rPh sb="2" eb="3">
      <t>グン</t>
    </rPh>
    <rPh sb="8" eb="10">
      <t>チクサ</t>
    </rPh>
    <phoneticPr fontId="8"/>
  </si>
  <si>
    <t>059-393-4782</t>
    <phoneticPr fontId="8"/>
  </si>
  <si>
    <t>菰野こども園(保育所型)</t>
    <rPh sb="0" eb="2">
      <t>コモノ</t>
    </rPh>
    <phoneticPr fontId="8"/>
  </si>
  <si>
    <t>510-1233</t>
  </si>
  <si>
    <t>三重郡菰野町大字菰野2098</t>
    <rPh sb="0" eb="2">
      <t>ミエ</t>
    </rPh>
    <rPh sb="2" eb="3">
      <t>グン</t>
    </rPh>
    <phoneticPr fontId="8"/>
  </si>
  <si>
    <t>059-393-2135</t>
  </si>
  <si>
    <t>菰野西こども園(保育所型)</t>
    <phoneticPr fontId="8"/>
  </si>
  <si>
    <t>三重郡菰野町大字菰野8870</t>
    <rPh sb="0" eb="2">
      <t>ミエ</t>
    </rPh>
    <rPh sb="2" eb="3">
      <t>グン</t>
    </rPh>
    <phoneticPr fontId="8"/>
  </si>
  <si>
    <t>059-394-0884</t>
  </si>
  <si>
    <t>朝上こども園（保育所型）</t>
    <rPh sb="0" eb="2">
      <t>アサカミ</t>
    </rPh>
    <rPh sb="5" eb="6">
      <t>エン</t>
    </rPh>
    <rPh sb="7" eb="10">
      <t>ホイクショ</t>
    </rPh>
    <rPh sb="10" eb="11">
      <t>ガタ</t>
    </rPh>
    <phoneticPr fontId="8"/>
  </si>
  <si>
    <t>510-1324</t>
  </si>
  <si>
    <t>三重郡菰野町大字田光3306-2</t>
    <rPh sb="0" eb="2">
      <t>ミエ</t>
    </rPh>
    <rPh sb="2" eb="3">
      <t>グン</t>
    </rPh>
    <phoneticPr fontId="8"/>
  </si>
  <si>
    <t>059-396-0114</t>
  </si>
  <si>
    <t>鵜川原こども園（保育所型）</t>
    <rPh sb="6" eb="7">
      <t>エン</t>
    </rPh>
    <rPh sb="8" eb="11">
      <t>ホイクショ</t>
    </rPh>
    <rPh sb="11" eb="12">
      <t>ガタ</t>
    </rPh>
    <phoneticPr fontId="8"/>
  </si>
  <si>
    <t>510-1222</t>
  </si>
  <si>
    <t>三重郡菰野町大字大強原829-1</t>
    <rPh sb="0" eb="2">
      <t>ミエ</t>
    </rPh>
    <rPh sb="2" eb="3">
      <t>グン</t>
    </rPh>
    <phoneticPr fontId="8"/>
  </si>
  <si>
    <t>059-393-2405</t>
  </si>
  <si>
    <t>菰野東こども園（保育所型）</t>
    <rPh sb="0" eb="2">
      <t>コモノ</t>
    </rPh>
    <rPh sb="2" eb="3">
      <t>ヒガシ</t>
    </rPh>
    <rPh sb="6" eb="7">
      <t>エン</t>
    </rPh>
    <rPh sb="8" eb="10">
      <t>ホイク</t>
    </rPh>
    <rPh sb="10" eb="11">
      <t>ショ</t>
    </rPh>
    <rPh sb="11" eb="12">
      <t>ガタ</t>
    </rPh>
    <phoneticPr fontId="8"/>
  </si>
  <si>
    <t>三重郡菰野町大字菰野1485</t>
    <rPh sb="0" eb="2">
      <t>ミエ</t>
    </rPh>
    <rPh sb="2" eb="3">
      <t>グン</t>
    </rPh>
    <phoneticPr fontId="8"/>
  </si>
  <si>
    <t>059-393-1179</t>
  </si>
  <si>
    <t>ひばり認定こども園（幼保連携型）</t>
    <rPh sb="3" eb="5">
      <t>ニンテイ</t>
    </rPh>
    <rPh sb="8" eb="9">
      <t>エン</t>
    </rPh>
    <rPh sb="10" eb="15">
      <t>ヨウホレンケイガタ</t>
    </rPh>
    <phoneticPr fontId="8"/>
  </si>
  <si>
    <t>510-8122</t>
  </si>
  <si>
    <t>三重郡川越町大字豊田85-1</t>
    <rPh sb="0" eb="2">
      <t>ミエ</t>
    </rPh>
    <rPh sb="2" eb="3">
      <t>グン</t>
    </rPh>
    <phoneticPr fontId="8"/>
  </si>
  <si>
    <t>059-365-3525</t>
  </si>
  <si>
    <t>059-365-0860</t>
  </si>
  <si>
    <t>社会福祉法人　宏育会</t>
  </si>
  <si>
    <t>R6. 4. 1</t>
    <phoneticPr fontId="8"/>
  </si>
  <si>
    <t>ほくせいこども園（保育所型）</t>
    <rPh sb="9" eb="11">
      <t>ホイク</t>
    </rPh>
    <rPh sb="11" eb="12">
      <t>ショ</t>
    </rPh>
    <rPh sb="12" eb="13">
      <t>ガタ</t>
    </rPh>
    <phoneticPr fontId="8"/>
  </si>
  <si>
    <t>511-0428</t>
    <phoneticPr fontId="8"/>
  </si>
  <si>
    <t>いなべ市北勢町阿下喜3851</t>
    <phoneticPr fontId="8"/>
  </si>
  <si>
    <t>0594-72-4182</t>
    <phoneticPr fontId="8"/>
  </si>
  <si>
    <t>0594-82-5151</t>
    <phoneticPr fontId="8"/>
  </si>
  <si>
    <t>社会福祉法人　いなべ市社会福祉協議会</t>
    <phoneticPr fontId="8"/>
  </si>
  <si>
    <t>H 28. 6. 1</t>
    <phoneticPr fontId="8"/>
  </si>
  <si>
    <t>山郷こども園（保育所型）</t>
    <rPh sb="5" eb="6">
      <t>エン</t>
    </rPh>
    <phoneticPr fontId="8"/>
  </si>
  <si>
    <t>511-0426</t>
  </si>
  <si>
    <t>いなべ市北勢町其原818</t>
  </si>
  <si>
    <t>0594-72-2624</t>
  </si>
  <si>
    <t>治田こども園（保育所型）</t>
    <rPh sb="5" eb="6">
      <t>エン</t>
    </rPh>
    <phoneticPr fontId="8"/>
  </si>
  <si>
    <t>511-0433</t>
  </si>
  <si>
    <t>いなべ市北勢町中山5-2</t>
  </si>
  <si>
    <t>0594-72-2623</t>
  </si>
  <si>
    <t>いなべ市</t>
  </si>
  <si>
    <t>員弁西こども園（保育所型）</t>
    <phoneticPr fontId="8"/>
  </si>
  <si>
    <t>511-0204</t>
  </si>
  <si>
    <t>いなべ市員弁町石仏1868-1</t>
  </si>
  <si>
    <t>0594-74-4182</t>
  </si>
  <si>
    <t>0594-74-4192</t>
    <phoneticPr fontId="8"/>
  </si>
  <si>
    <t>員弁東こども園（保育所型）</t>
    <phoneticPr fontId="8"/>
  </si>
  <si>
    <t>511-0224</t>
    <phoneticPr fontId="8"/>
  </si>
  <si>
    <t>いなべ市員弁町大泉2576</t>
    <phoneticPr fontId="8"/>
  </si>
  <si>
    <t>0594-74-3989</t>
  </si>
  <si>
    <t>0594-74-6989</t>
    <phoneticPr fontId="8"/>
  </si>
  <si>
    <t>笠間こども園（保育所型）</t>
    <phoneticPr fontId="8"/>
  </si>
  <si>
    <t>いなべ市大安町門前533</t>
  </si>
  <si>
    <t>0594-77-0252</t>
  </si>
  <si>
    <t>0594-77-0303</t>
  </si>
  <si>
    <t>三里こども園（保育所型）</t>
    <phoneticPr fontId="8"/>
  </si>
  <si>
    <t>511-0273</t>
  </si>
  <si>
    <t>いなべ市大安町平塚535</t>
  </si>
  <si>
    <t>0594-78-1391</t>
  </si>
  <si>
    <t>H 21. 4. 1</t>
    <phoneticPr fontId="8"/>
  </si>
  <si>
    <t>丹生川こども園（保育所型）</t>
    <phoneticPr fontId="8"/>
  </si>
  <si>
    <t>いなべ市大安町丹生川中2109-3</t>
  </si>
  <si>
    <t>0594-78-2086</t>
  </si>
  <si>
    <t>ふじわらこども園（保育所型）</t>
    <rPh sb="7" eb="8">
      <t>エン</t>
    </rPh>
    <phoneticPr fontId="8"/>
  </si>
  <si>
    <t>511-0504</t>
  </si>
  <si>
    <t>いなべ市藤原町川合770</t>
  </si>
  <si>
    <t>0594-46-8686</t>
  </si>
  <si>
    <t>0594-46-5188</t>
  </si>
  <si>
    <t>石榑こども園（保育所型）</t>
    <phoneticPr fontId="8"/>
  </si>
  <si>
    <t>511-0266</t>
  </si>
  <si>
    <t>いなべ市大安町石榑南335</t>
  </si>
  <si>
    <t>0594-78-0245</t>
  </si>
  <si>
    <t>大安中央こども園（幼保連携型）</t>
    <rPh sb="9" eb="10">
      <t>ヨウ</t>
    </rPh>
    <rPh sb="10" eb="11">
      <t>ホ</t>
    </rPh>
    <rPh sb="11" eb="14">
      <t>レンケイガタ</t>
    </rPh>
    <phoneticPr fontId="8"/>
  </si>
  <si>
    <t>いなべ市大安町石榑東1856-10</t>
  </si>
  <si>
    <t>0594-78-1583</t>
  </si>
  <si>
    <t>0594-78-3403</t>
  </si>
  <si>
    <t>橋北こども園（幼保連携型）</t>
    <rPh sb="0" eb="1">
      <t>ハシ</t>
    </rPh>
    <rPh sb="1" eb="2">
      <t>キタ</t>
    </rPh>
    <rPh sb="5" eb="6">
      <t>エン</t>
    </rPh>
    <rPh sb="7" eb="9">
      <t>ヨウホ</t>
    </rPh>
    <rPh sb="9" eb="12">
      <t>レンケイガタ</t>
    </rPh>
    <phoneticPr fontId="8"/>
  </si>
  <si>
    <t>510-0025</t>
  </si>
  <si>
    <t>四日市市東新町２６－３２</t>
    <rPh sb="0" eb="4">
      <t>ヨッカイチシ</t>
    </rPh>
    <phoneticPr fontId="8"/>
  </si>
  <si>
    <t>059-331-4049</t>
  </si>
  <si>
    <t>塩浜こども園（幼保連携型）</t>
    <rPh sb="0" eb="6">
      <t>シオハ</t>
    </rPh>
    <rPh sb="7" eb="9">
      <t>ヨウホ</t>
    </rPh>
    <rPh sb="9" eb="12">
      <t>レンケイガタ</t>
    </rPh>
    <phoneticPr fontId="8"/>
  </si>
  <si>
    <t>510-0861</t>
  </si>
  <si>
    <t>四日市市柳町33</t>
  </si>
  <si>
    <t>059-345-1629</t>
  </si>
  <si>
    <t>保々こども園（幼保連携型）</t>
    <rPh sb="0" eb="2">
      <t>ホボ</t>
    </rPh>
    <rPh sb="5" eb="6">
      <t>エン</t>
    </rPh>
    <rPh sb="7" eb="9">
      <t>ヨウホ</t>
    </rPh>
    <rPh sb="9" eb="12">
      <t>レンケイガタ</t>
    </rPh>
    <phoneticPr fontId="8"/>
  </si>
  <si>
    <t>512-1305</t>
    <phoneticPr fontId="8"/>
  </si>
  <si>
    <t>四日市市西村町2725-1</t>
    <rPh sb="0" eb="4">
      <t>ヨッカイチシ</t>
    </rPh>
    <rPh sb="4" eb="6">
      <t>ニシムラ</t>
    </rPh>
    <rPh sb="6" eb="7">
      <t>マチ</t>
    </rPh>
    <phoneticPr fontId="8"/>
  </si>
  <si>
    <t>059-339-0919</t>
    <phoneticPr fontId="8"/>
  </si>
  <si>
    <t>四日市市</t>
    <phoneticPr fontId="8"/>
  </si>
  <si>
    <t>楠こども園（幼保連携型）</t>
    <rPh sb="0" eb="1">
      <t>クス</t>
    </rPh>
    <rPh sb="4" eb="5">
      <t>エン</t>
    </rPh>
    <rPh sb="6" eb="8">
      <t>ヨウホ</t>
    </rPh>
    <rPh sb="8" eb="10">
      <t>レンケイ</t>
    </rPh>
    <rPh sb="10" eb="11">
      <t>カタ</t>
    </rPh>
    <phoneticPr fontId="8"/>
  </si>
  <si>
    <t>510-0103</t>
    <phoneticPr fontId="8"/>
  </si>
  <si>
    <t>四日市市楠町北五味塚2060-63</t>
    <rPh sb="4" eb="6">
      <t>クスチョウ</t>
    </rPh>
    <rPh sb="6" eb="10">
      <t>キタゴミヅカ</t>
    </rPh>
    <phoneticPr fontId="8"/>
  </si>
  <si>
    <t>059-398-3133</t>
    <phoneticPr fontId="8"/>
  </si>
  <si>
    <t>059-397-2278</t>
    <phoneticPr fontId="8"/>
  </si>
  <si>
    <t>神前こども園（幼保連携型）</t>
    <rPh sb="0" eb="2">
      <t>カンザキ</t>
    </rPh>
    <rPh sb="5" eb="6">
      <t>エン</t>
    </rPh>
    <rPh sb="7" eb="9">
      <t>ヨウホ</t>
    </rPh>
    <rPh sb="9" eb="12">
      <t>レンケイガタ</t>
    </rPh>
    <phoneticPr fontId="8"/>
  </si>
  <si>
    <t>512-0923</t>
  </si>
  <si>
    <t>四日市市高角町２９８５－１</t>
    <rPh sb="0" eb="4">
      <t>ヨッカイチシ</t>
    </rPh>
    <rPh sb="4" eb="7">
      <t>タカツノチョウ</t>
    </rPh>
    <phoneticPr fontId="11"/>
  </si>
  <si>
    <t>059-326-1177</t>
  </si>
  <si>
    <t>059-326-4418</t>
    <phoneticPr fontId="8"/>
  </si>
  <si>
    <t>富田こども園（幼保連携型）</t>
    <rPh sb="5" eb="6">
      <t>エン</t>
    </rPh>
    <rPh sb="7" eb="9">
      <t>ヨウホ</t>
    </rPh>
    <rPh sb="9" eb="12">
      <t>レンケイガタ</t>
    </rPh>
    <phoneticPr fontId="8"/>
  </si>
  <si>
    <t>510-8014</t>
  </si>
  <si>
    <t>四日市市富田２丁目12-9</t>
  </si>
  <si>
    <t>059-365-1503</t>
  </si>
  <si>
    <t>桜こども園（幼保連携型）</t>
    <phoneticPr fontId="8"/>
  </si>
  <si>
    <t>512-1214</t>
  </si>
  <si>
    <t>四日市市桜台１丁目35-28</t>
  </si>
  <si>
    <t>059-326-4681</t>
  </si>
  <si>
    <t>富洲原こども園（幼保連携型）</t>
    <phoneticPr fontId="8"/>
  </si>
  <si>
    <t>四日市市富州原町31-35</t>
  </si>
  <si>
    <t>059-365-0994</t>
  </si>
  <si>
    <t>下野こども園（幼保連携型）</t>
    <phoneticPr fontId="8"/>
  </si>
  <si>
    <t>512-8054</t>
  </si>
  <si>
    <t>四日市市朝明町498-1</t>
  </si>
  <si>
    <t>059-337-0007</t>
  </si>
  <si>
    <t>八郷こども園（幼保連携型）</t>
    <phoneticPr fontId="8"/>
  </si>
  <si>
    <t>512-8046</t>
  </si>
  <si>
    <t>四日市市あかつき台１丁目2-89</t>
  </si>
  <si>
    <t>059-338-4374</t>
  </si>
  <si>
    <t>四日市中央こども園（幼保連携型）</t>
    <rPh sb="0" eb="3">
      <t>ヨッカイチ</t>
    </rPh>
    <rPh sb="3" eb="5">
      <t>チュウオウ</t>
    </rPh>
    <rPh sb="8" eb="9">
      <t>エン</t>
    </rPh>
    <rPh sb="10" eb="15">
      <t>ヨウホレンケイガタ</t>
    </rPh>
    <phoneticPr fontId="8"/>
  </si>
  <si>
    <t>510-0095</t>
  </si>
  <si>
    <t>四日市市元新町2-17</t>
  </si>
  <si>
    <t>059-352-6870</t>
  </si>
  <si>
    <t>高花平こども園（幼保連携型）</t>
    <rPh sb="6" eb="7">
      <t>エン</t>
    </rPh>
    <rPh sb="8" eb="12">
      <t>ヨウホレンケイ</t>
    </rPh>
    <rPh sb="12" eb="13">
      <t>カタ</t>
    </rPh>
    <phoneticPr fontId="8"/>
  </si>
  <si>
    <t>510-0945</t>
  </si>
  <si>
    <t>四日市市高花平２丁目1-53</t>
  </si>
  <si>
    <t>059-321-0526</t>
  </si>
  <si>
    <t>059-322-3352</t>
  </si>
  <si>
    <t>社会福祉法人　久間田福祉会</t>
  </si>
  <si>
    <t>いずみこども園（幼保連携型）</t>
    <phoneticPr fontId="8"/>
  </si>
  <si>
    <t>512-0912</t>
  </si>
  <si>
    <t>四日市市三重６丁目129</t>
  </si>
  <si>
    <t>059-332-6123</t>
  </si>
  <si>
    <t>059-333-8377</t>
  </si>
  <si>
    <t>社会福祉法人　一二三会</t>
  </si>
  <si>
    <t>かわしまこども園（幼保連携型）</t>
    <phoneticPr fontId="8"/>
  </si>
  <si>
    <t>512-0933</t>
  </si>
  <si>
    <t>四日市市三滝台４丁目4-4</t>
  </si>
  <si>
    <t>059-321-8100</t>
  </si>
  <si>
    <t>059-322-9811</t>
  </si>
  <si>
    <t>愛華こども園（幼保連携型）</t>
    <rPh sb="7" eb="8">
      <t>ヨウ</t>
    </rPh>
    <rPh sb="8" eb="9">
      <t>ホ</t>
    </rPh>
    <rPh sb="9" eb="12">
      <t>レンケイガタ</t>
    </rPh>
    <phoneticPr fontId="8"/>
  </si>
  <si>
    <t>512-8042</t>
  </si>
  <si>
    <t>四日市市平津町844-1</t>
  </si>
  <si>
    <t>059-364-8778</t>
  </si>
  <si>
    <t>059-364-8827</t>
  </si>
  <si>
    <t>社会福祉法人　愛育会</t>
  </si>
  <si>
    <t>愛育こども園（幼保連携型）</t>
    <phoneticPr fontId="8"/>
  </si>
  <si>
    <t>512-0911</t>
  </si>
  <si>
    <t>四日市市生桑町14-3</t>
  </si>
  <si>
    <t>059-331-6401</t>
  </si>
  <si>
    <t>059-331-6417</t>
  </si>
  <si>
    <t>みのりこども園（幼保連携型）</t>
    <rPh sb="6" eb="7">
      <t>エン</t>
    </rPh>
    <phoneticPr fontId="8"/>
  </si>
  <si>
    <t>510-0003</t>
  </si>
  <si>
    <t>四日市市大宮町26-5</t>
  </si>
  <si>
    <t>059-332-2392</t>
  </si>
  <si>
    <t>059-333-4326</t>
  </si>
  <si>
    <t>社会福祉法人　放光福祉会</t>
  </si>
  <si>
    <t>幼保連携型認定こども園フジ保育園（幼保連携型）</t>
    <rPh sb="0" eb="2">
      <t>ヨウホ</t>
    </rPh>
    <rPh sb="2" eb="5">
      <t>レンケイガタ</t>
    </rPh>
    <rPh sb="5" eb="7">
      <t>ニンテイ</t>
    </rPh>
    <rPh sb="10" eb="11">
      <t>エン</t>
    </rPh>
    <rPh sb="13" eb="16">
      <t>ホイクエン</t>
    </rPh>
    <rPh sb="17" eb="19">
      <t>ヨウホ</t>
    </rPh>
    <rPh sb="19" eb="22">
      <t>レンケイガタ</t>
    </rPh>
    <phoneticPr fontId="8"/>
  </si>
  <si>
    <t>512-0904</t>
  </si>
  <si>
    <t>四日市市東坂部町150-4</t>
  </si>
  <si>
    <t>059-331-4128</t>
  </si>
  <si>
    <t>059-332-4012</t>
  </si>
  <si>
    <t>社会福祉法人　フジ福祉会</t>
  </si>
  <si>
    <t>たいすいこども園（幼保連携型）</t>
    <rPh sb="9" eb="14">
      <t>ヨウホレンケイガタ</t>
    </rPh>
    <phoneticPr fontId="8"/>
  </si>
  <si>
    <t>510-0943</t>
  </si>
  <si>
    <t>四日市市西日野町字今郷1871-7</t>
  </si>
  <si>
    <t>059-320-1117</t>
  </si>
  <si>
    <t>059-320-1118</t>
  </si>
  <si>
    <t>社会福祉法人　博秀会</t>
  </si>
  <si>
    <t>水沢こども園（幼保連携型）</t>
    <phoneticPr fontId="8"/>
  </si>
  <si>
    <t>512-1105</t>
  </si>
  <si>
    <t>四日市市水沢町2103-5</t>
  </si>
  <si>
    <t>059-329-2166</t>
  </si>
  <si>
    <t>059-329-2180</t>
  </si>
  <si>
    <t>社会福祉法人　微笑会</t>
  </si>
  <si>
    <t>三重こども園（幼保連携型）</t>
    <phoneticPr fontId="8"/>
  </si>
  <si>
    <t>四日市市三重１丁目7</t>
  </si>
  <si>
    <t>059-332-3361</t>
  </si>
  <si>
    <t>059-337-8639</t>
    <phoneticPr fontId="8"/>
  </si>
  <si>
    <t>ひのもと第二こども園（幼保連携型）</t>
    <rPh sb="4" eb="6">
      <t>ダイニ</t>
    </rPh>
    <rPh sb="9" eb="10">
      <t>エン</t>
    </rPh>
    <phoneticPr fontId="8"/>
  </si>
  <si>
    <t>四日市市松原町２２－１０</t>
    <rPh sb="0" eb="4">
      <t>ヨッカイチシ</t>
    </rPh>
    <rPh sb="4" eb="7">
      <t>マツバラチョウ</t>
    </rPh>
    <phoneticPr fontId="8"/>
  </si>
  <si>
    <t>059-366-0840</t>
    <phoneticPr fontId="8"/>
  </si>
  <si>
    <t>059-366-0841</t>
    <phoneticPr fontId="8"/>
  </si>
  <si>
    <t>よっかいちひばり認定こども園（幼保連携型）</t>
    <rPh sb="8" eb="10">
      <t>ニンテイ</t>
    </rPh>
    <rPh sb="13" eb="14">
      <t>エン</t>
    </rPh>
    <phoneticPr fontId="8"/>
  </si>
  <si>
    <t>512-8052</t>
  </si>
  <si>
    <t>四日市市西大鐘町１４９０</t>
    <rPh sb="0" eb="4">
      <t>ヨッカイチシ</t>
    </rPh>
    <rPh sb="4" eb="5">
      <t>ニシ</t>
    </rPh>
    <rPh sb="5" eb="8">
      <t>オオガネチョウ</t>
    </rPh>
    <phoneticPr fontId="8"/>
  </si>
  <si>
    <t>059-338-3030</t>
  </si>
  <si>
    <t>059-338-3031</t>
  </si>
  <si>
    <t>たいすい中央こども園（幼保連携型）</t>
    <rPh sb="4" eb="6">
      <t>チュウオウ</t>
    </rPh>
    <rPh sb="9" eb="10">
      <t>エン</t>
    </rPh>
    <rPh sb="11" eb="16">
      <t>ヨウホレンケイガタ</t>
    </rPh>
    <phoneticPr fontId="8"/>
  </si>
  <si>
    <t>510-0084</t>
  </si>
  <si>
    <t>四日市市鵜の森一丁目10-20</t>
  </si>
  <si>
    <t>059-352-7650</t>
  </si>
  <si>
    <t>059-352-6556</t>
  </si>
  <si>
    <t>たいすいノースこども園（幼保連携型）</t>
    <rPh sb="10" eb="11">
      <t>エン</t>
    </rPh>
    <rPh sb="12" eb="17">
      <t>ヨウホレンケイガタ</t>
    </rPh>
    <phoneticPr fontId="8"/>
  </si>
  <si>
    <t>510-8031</t>
  </si>
  <si>
    <t>四日市市川北一丁目７１０</t>
    <rPh sb="0" eb="4">
      <t>ヨッカイチシ</t>
    </rPh>
    <rPh sb="4" eb="6">
      <t>カワキタ</t>
    </rPh>
    <rPh sb="6" eb="9">
      <t>１チョウメ</t>
    </rPh>
    <phoneticPr fontId="8"/>
  </si>
  <si>
    <t>059-327-6612</t>
  </si>
  <si>
    <t>059-327-6613</t>
  </si>
  <si>
    <t>サン認定こども園（幼保連携型）</t>
    <rPh sb="2" eb="4">
      <t>ニンテイ</t>
    </rPh>
    <rPh sb="7" eb="8">
      <t>エン</t>
    </rPh>
    <rPh sb="9" eb="10">
      <t>ヨウ</t>
    </rPh>
    <rPh sb="10" eb="11">
      <t>ホ</t>
    </rPh>
    <rPh sb="11" eb="13">
      <t>レンケイ</t>
    </rPh>
    <rPh sb="13" eb="14">
      <t>カタ</t>
    </rPh>
    <phoneticPr fontId="8"/>
  </si>
  <si>
    <t>510-0263</t>
  </si>
  <si>
    <t>鈴鹿市郡山町2001-10</t>
    <phoneticPr fontId="8"/>
  </si>
  <si>
    <t>059-372-2123</t>
    <phoneticPr fontId="8"/>
  </si>
  <si>
    <t>059-372-2147</t>
    <phoneticPr fontId="8"/>
  </si>
  <si>
    <t>学校法人ひかり学園</t>
    <rPh sb="0" eb="2">
      <t>ガッコウ</t>
    </rPh>
    <rPh sb="2" eb="4">
      <t>ホウジン</t>
    </rPh>
    <rPh sb="7" eb="9">
      <t>ガクエン</t>
    </rPh>
    <phoneticPr fontId="8"/>
  </si>
  <si>
    <t>認定こども園白百合幼稚園（幼保連携型）</t>
    <rPh sb="0" eb="2">
      <t>ニンテイ</t>
    </rPh>
    <rPh sb="5" eb="6">
      <t>エン</t>
    </rPh>
    <rPh sb="6" eb="9">
      <t>シラユリ</t>
    </rPh>
    <rPh sb="9" eb="11">
      <t>ヨウチ</t>
    </rPh>
    <rPh sb="11" eb="12">
      <t>エン</t>
    </rPh>
    <rPh sb="13" eb="14">
      <t>ヨウ</t>
    </rPh>
    <rPh sb="14" eb="15">
      <t>ホ</t>
    </rPh>
    <rPh sb="15" eb="17">
      <t>レンケイ</t>
    </rPh>
    <rPh sb="17" eb="18">
      <t>カタ</t>
    </rPh>
    <phoneticPr fontId="8"/>
  </si>
  <si>
    <t>510-0257</t>
    <phoneticPr fontId="8"/>
  </si>
  <si>
    <t>鈴鹿市東磯山２丁目3-1</t>
    <rPh sb="0" eb="3">
      <t>スズカシ</t>
    </rPh>
    <rPh sb="3" eb="4">
      <t>ヒガシ</t>
    </rPh>
    <rPh sb="4" eb="6">
      <t>イソヤマ</t>
    </rPh>
    <rPh sb="7" eb="9">
      <t>チョウメ</t>
    </rPh>
    <phoneticPr fontId="8"/>
  </si>
  <si>
    <t>059-386-6228</t>
    <phoneticPr fontId="8"/>
  </si>
  <si>
    <t>059-386-7758</t>
    <phoneticPr fontId="8"/>
  </si>
  <si>
    <t>学校法人白百合学園</t>
    <rPh sb="0" eb="2">
      <t>ガッコウ</t>
    </rPh>
    <rPh sb="2" eb="4">
      <t>ホウジン</t>
    </rPh>
    <rPh sb="4" eb="7">
      <t>シラユリ</t>
    </rPh>
    <rPh sb="7" eb="9">
      <t>ガクエン</t>
    </rPh>
    <phoneticPr fontId="8"/>
  </si>
  <si>
    <t>H 29. 4. 1</t>
  </si>
  <si>
    <t>ほうりん認定こども園（幼保連携型）</t>
    <rPh sb="4" eb="6">
      <t>ニンテイ</t>
    </rPh>
    <rPh sb="9" eb="10">
      <t>エン</t>
    </rPh>
    <rPh sb="11" eb="12">
      <t>ヨウ</t>
    </rPh>
    <rPh sb="12" eb="13">
      <t>ホ</t>
    </rPh>
    <rPh sb="13" eb="15">
      <t>レンケイ</t>
    </rPh>
    <rPh sb="15" eb="16">
      <t>カタ</t>
    </rPh>
    <phoneticPr fontId="8"/>
  </si>
  <si>
    <t>513-0049</t>
  </si>
  <si>
    <t>鈴鹿市北長太町4119</t>
  </si>
  <si>
    <t>059-385-0190</t>
  </si>
  <si>
    <t>059-385-1321</t>
    <phoneticPr fontId="8"/>
  </si>
  <si>
    <t>社会福祉法人　法輪会</t>
  </si>
  <si>
    <t>石薬師認定こども園(幼保連携型）</t>
    <rPh sb="3" eb="5">
      <t>ニンテイ</t>
    </rPh>
    <phoneticPr fontId="8"/>
  </si>
  <si>
    <t>513-0012</t>
  </si>
  <si>
    <t>Ｒ2. 4. 1</t>
    <phoneticPr fontId="8"/>
  </si>
  <si>
    <t>高岡ほうりん認定こども園(幼保連携型）</t>
    <rPh sb="6" eb="8">
      <t>ニンテイ</t>
    </rPh>
    <phoneticPr fontId="8"/>
  </si>
  <si>
    <t>513-0014</t>
  </si>
  <si>
    <t>鈴鹿市高岡町1843-7</t>
  </si>
  <si>
    <t>059-349-1100</t>
  </si>
  <si>
    <t>059-348-2222</t>
  </si>
  <si>
    <t>くまだこども園(幼保連携型）</t>
    <phoneticPr fontId="8"/>
  </si>
  <si>
    <t>513-1123</t>
    <phoneticPr fontId="8"/>
  </si>
  <si>
    <t>鈴鹿市下大久保町481-5</t>
  </si>
  <si>
    <t>059-374-1952</t>
  </si>
  <si>
    <t>059-374-2092</t>
  </si>
  <si>
    <t>認定こども園いそやま保育園(幼保連携型）</t>
    <rPh sb="0" eb="2">
      <t>ニンテイ</t>
    </rPh>
    <rPh sb="5" eb="6">
      <t>エン</t>
    </rPh>
    <phoneticPr fontId="8"/>
  </si>
  <si>
    <t>510-0257</t>
  </si>
  <si>
    <t>鈴鹿市東磯山２丁目26-18</t>
  </si>
  <si>
    <t>059-387-6012</t>
  </si>
  <si>
    <t>059-387-6093</t>
  </si>
  <si>
    <t>社会福祉法人　いそやま会</t>
  </si>
  <si>
    <t>R4. 4. 1</t>
    <phoneticPr fontId="8"/>
  </si>
  <si>
    <t>きしだこども園(幼保連携型）</t>
    <phoneticPr fontId="8"/>
  </si>
  <si>
    <t>513-1121</t>
  </si>
  <si>
    <t>鈴鹿市岸田町1491</t>
  </si>
  <si>
    <t>059-374-1955</t>
  </si>
  <si>
    <t>059-374-2933</t>
  </si>
  <si>
    <t>トーマスぼーや保育園（保育所型）</t>
    <rPh sb="11" eb="13">
      <t>ホイク</t>
    </rPh>
    <rPh sb="13" eb="14">
      <t>ジョ</t>
    </rPh>
    <rPh sb="14" eb="15">
      <t>ガタ</t>
    </rPh>
    <phoneticPr fontId="8"/>
  </si>
  <si>
    <t>513-0843</t>
  </si>
  <si>
    <t>鈴鹿市平田東町10-13</t>
  </si>
  <si>
    <t>059-375-2468</t>
  </si>
  <si>
    <t>059-370-2712</t>
  </si>
  <si>
    <t>ルネッサンス三祐株式会社</t>
  </si>
  <si>
    <t>関認定こども園アスレ（幼保連携型）</t>
    <rPh sb="1" eb="3">
      <t>ニンテイ</t>
    </rPh>
    <rPh sb="6" eb="7">
      <t>エン</t>
    </rPh>
    <rPh sb="11" eb="12">
      <t>ヨウ</t>
    </rPh>
    <rPh sb="12" eb="13">
      <t>ホ</t>
    </rPh>
    <rPh sb="13" eb="15">
      <t>レンケイ</t>
    </rPh>
    <rPh sb="15" eb="16">
      <t>カタ</t>
    </rPh>
    <phoneticPr fontId="8"/>
  </si>
  <si>
    <t>519-1107</t>
    <phoneticPr fontId="8"/>
  </si>
  <si>
    <t>亀山市関町木崎786</t>
  </si>
  <si>
    <t>0595-96-0181</t>
  </si>
  <si>
    <t>0595-96-0183</t>
  </si>
  <si>
    <t>幼保連携型認定こども園亀山愛児園（幼保連携型）</t>
    <rPh sb="0" eb="2">
      <t>ヨウホ</t>
    </rPh>
    <rPh sb="2" eb="5">
      <t>レンケイガタ</t>
    </rPh>
    <rPh sb="5" eb="7">
      <t>ニンテイ</t>
    </rPh>
    <rPh sb="10" eb="11">
      <t>エン</t>
    </rPh>
    <rPh sb="17" eb="19">
      <t>ヨウホ</t>
    </rPh>
    <rPh sb="19" eb="22">
      <t>レンケイガタ</t>
    </rPh>
    <phoneticPr fontId="8"/>
  </si>
  <si>
    <t>519-0125</t>
  </si>
  <si>
    <t>亀山市東町１丁目10-16-1</t>
  </si>
  <si>
    <t>0595-83-1523</t>
  </si>
  <si>
    <t>0595-83-1905</t>
  </si>
  <si>
    <t>社会福祉法人　松風福祉会</t>
  </si>
  <si>
    <t>あんぜんの丘こども園（幼保連携型）</t>
    <rPh sb="5" eb="6">
      <t>オカ</t>
    </rPh>
    <rPh sb="9" eb="10">
      <t>エン</t>
    </rPh>
    <rPh sb="11" eb="13">
      <t>ヨウホ</t>
    </rPh>
    <rPh sb="13" eb="15">
      <t>レンケイ</t>
    </rPh>
    <rPh sb="15" eb="16">
      <t>ガタ</t>
    </rPh>
    <phoneticPr fontId="8"/>
  </si>
  <si>
    <t>519-0136</t>
    <phoneticPr fontId="8"/>
  </si>
  <si>
    <t>亀山市田茂町500番地</t>
    <rPh sb="0" eb="3">
      <t>カメヤマシ</t>
    </rPh>
    <rPh sb="3" eb="6">
      <t>タモチョウ</t>
    </rPh>
    <rPh sb="9" eb="11">
      <t>バンチ</t>
    </rPh>
    <phoneticPr fontId="8"/>
  </si>
  <si>
    <t>0595-82-0782</t>
    <phoneticPr fontId="8"/>
  </si>
  <si>
    <t>0595-82-0802</t>
    <phoneticPr fontId="8"/>
  </si>
  <si>
    <t>社会福祉法人　安全福祉会</t>
    <rPh sb="0" eb="6">
      <t>シャカイフクシホウジン</t>
    </rPh>
    <rPh sb="7" eb="9">
      <t>アンゼン</t>
    </rPh>
    <rPh sb="9" eb="12">
      <t>フクシカイ</t>
    </rPh>
    <phoneticPr fontId="8"/>
  </si>
  <si>
    <t>みずきが丘道伯幼稚園（幼保連携型）</t>
    <rPh sb="4" eb="5">
      <t>オカ</t>
    </rPh>
    <rPh sb="5" eb="10">
      <t>ドウハクヨウチエン</t>
    </rPh>
    <rPh sb="11" eb="13">
      <t>ヨウホ</t>
    </rPh>
    <rPh sb="13" eb="15">
      <t>レンケイ</t>
    </rPh>
    <rPh sb="15" eb="16">
      <t>カタ</t>
    </rPh>
    <phoneticPr fontId="8"/>
  </si>
  <si>
    <t>519-0181</t>
    <phoneticPr fontId="8"/>
  </si>
  <si>
    <t>亀山市みずきが丘81</t>
    <rPh sb="0" eb="3">
      <t>カメヤマシ</t>
    </rPh>
    <rPh sb="7" eb="8">
      <t>オカ</t>
    </rPh>
    <phoneticPr fontId="8"/>
  </si>
  <si>
    <t>0595-84-0220</t>
    <phoneticPr fontId="8"/>
  </si>
  <si>
    <t>0595-84-0221</t>
    <phoneticPr fontId="8"/>
  </si>
  <si>
    <t>学校法人古市学園</t>
    <phoneticPr fontId="8"/>
  </si>
  <si>
    <t>藤認定こども園（幼保連携型）</t>
    <rPh sb="1" eb="3">
      <t>ニンテイ</t>
    </rPh>
    <rPh sb="6" eb="7">
      <t>エン</t>
    </rPh>
    <rPh sb="8" eb="9">
      <t>ヨウ</t>
    </rPh>
    <rPh sb="9" eb="10">
      <t>ホ</t>
    </rPh>
    <rPh sb="10" eb="12">
      <t>レンケイ</t>
    </rPh>
    <rPh sb="12" eb="13">
      <t>カタ</t>
    </rPh>
    <phoneticPr fontId="8"/>
  </si>
  <si>
    <t>514-2222</t>
    <phoneticPr fontId="8"/>
  </si>
  <si>
    <t>津市豊が丘２丁目57番5号</t>
    <rPh sb="0" eb="2">
      <t>ツシ</t>
    </rPh>
    <rPh sb="2" eb="3">
      <t>ユタカ</t>
    </rPh>
    <rPh sb="4" eb="5">
      <t>オカ</t>
    </rPh>
    <rPh sb="6" eb="8">
      <t>チョウメ</t>
    </rPh>
    <rPh sb="10" eb="11">
      <t>バン</t>
    </rPh>
    <rPh sb="12" eb="13">
      <t>ゴウ</t>
    </rPh>
    <phoneticPr fontId="8"/>
  </si>
  <si>
    <t>059-230-1280</t>
    <phoneticPr fontId="8"/>
  </si>
  <si>
    <t>059-230-2206</t>
    <phoneticPr fontId="8"/>
  </si>
  <si>
    <t>学校法人　藤学園</t>
    <rPh sb="0" eb="2">
      <t>ガッコウ</t>
    </rPh>
    <rPh sb="2" eb="4">
      <t>ホウジン</t>
    </rPh>
    <rPh sb="5" eb="6">
      <t>フジ</t>
    </rPh>
    <rPh sb="6" eb="8">
      <t>ガクエン</t>
    </rPh>
    <phoneticPr fontId="8"/>
  </si>
  <si>
    <t>認定こども園杜の街ゆたか園(幼保連携型）</t>
    <rPh sb="0" eb="2">
      <t>ニンテイ</t>
    </rPh>
    <rPh sb="5" eb="6">
      <t>エン</t>
    </rPh>
    <rPh sb="14" eb="15">
      <t>ヨウ</t>
    </rPh>
    <rPh sb="15" eb="16">
      <t>ホ</t>
    </rPh>
    <rPh sb="16" eb="19">
      <t>レンケイガタ</t>
    </rPh>
    <phoneticPr fontId="8"/>
  </si>
  <si>
    <t>510-0318</t>
  </si>
  <si>
    <t>津市河芸町杜の街１丁目1-3</t>
  </si>
  <si>
    <t>059-244-1166</t>
  </si>
  <si>
    <t>059-244-1167</t>
  </si>
  <si>
    <t>社会福祉法人　豊津児童福祉会</t>
  </si>
  <si>
    <t>認定こども園みらいの森ゆたか園(幼保連携型）</t>
    <rPh sb="0" eb="2">
      <t>ニンテイ</t>
    </rPh>
    <rPh sb="5" eb="6">
      <t>エン</t>
    </rPh>
    <phoneticPr fontId="8"/>
  </si>
  <si>
    <t>510-0311</t>
  </si>
  <si>
    <t>津市河芸町三行989</t>
  </si>
  <si>
    <t>059-244-1515</t>
  </si>
  <si>
    <t>059-245-8100</t>
  </si>
  <si>
    <t>認定こども園こどもの杜ゆたか園(幼保連携型）</t>
    <rPh sb="0" eb="2">
      <t>ニンテイ</t>
    </rPh>
    <rPh sb="5" eb="6">
      <t>エン</t>
    </rPh>
    <phoneticPr fontId="8"/>
  </si>
  <si>
    <t>514-0061</t>
  </si>
  <si>
    <t>津市一身田上津部田1715-1</t>
    <rPh sb="0" eb="2">
      <t>ツシ</t>
    </rPh>
    <rPh sb="2" eb="5">
      <t>イシンデン</t>
    </rPh>
    <rPh sb="5" eb="6">
      <t>ウエ</t>
    </rPh>
    <rPh sb="6" eb="7">
      <t>ツ</t>
    </rPh>
    <rPh sb="7" eb="8">
      <t>ブ</t>
    </rPh>
    <rPh sb="8" eb="9">
      <t>タ</t>
    </rPh>
    <phoneticPr fontId="8"/>
  </si>
  <si>
    <t>059-236-6100</t>
  </si>
  <si>
    <t>059-236-6101</t>
  </si>
  <si>
    <t>津カトリックこども園(幼保連携型）</t>
    <rPh sb="0" eb="1">
      <t>ツ</t>
    </rPh>
    <rPh sb="9" eb="10">
      <t>エン</t>
    </rPh>
    <phoneticPr fontId="8"/>
  </si>
  <si>
    <t>514-0035</t>
  </si>
  <si>
    <t>津市西丸之内18-21</t>
  </si>
  <si>
    <t>059-227-2512</t>
  </si>
  <si>
    <t>059-227-6610</t>
  </si>
  <si>
    <t>社会福祉法人　カトリック三重カリタス会</t>
    <phoneticPr fontId="8"/>
  </si>
  <si>
    <t>ぼだいじこども園（幼保連携型）</t>
    <rPh sb="7" eb="8">
      <t>エン</t>
    </rPh>
    <rPh sb="9" eb="11">
      <t>ヨウホ</t>
    </rPh>
    <rPh sb="11" eb="14">
      <t>レンケイガタ</t>
    </rPh>
    <phoneticPr fontId="8"/>
  </si>
  <si>
    <t>514-0832</t>
  </si>
  <si>
    <t>津市南中央10-18</t>
  </si>
  <si>
    <t>059-228-7473</t>
  </si>
  <si>
    <t>059-228-7483</t>
  </si>
  <si>
    <t>社会福祉法人　ぼだいじ福祉会</t>
  </si>
  <si>
    <t>津みどりの森こども園（幼保連携型）</t>
    <rPh sb="5" eb="6">
      <t>モリ</t>
    </rPh>
    <rPh sb="9" eb="10">
      <t>エン</t>
    </rPh>
    <rPh sb="11" eb="13">
      <t>ヨウホ</t>
    </rPh>
    <rPh sb="13" eb="16">
      <t>レンケイガタ</t>
    </rPh>
    <phoneticPr fontId="8"/>
  </si>
  <si>
    <t>514-0824</t>
    <phoneticPr fontId="8"/>
  </si>
  <si>
    <t>津市神戸332-1</t>
    <rPh sb="0" eb="2">
      <t>ツシ</t>
    </rPh>
    <rPh sb="2" eb="4">
      <t>カンベ</t>
    </rPh>
    <phoneticPr fontId="8"/>
  </si>
  <si>
    <t>059-226-0204</t>
    <phoneticPr fontId="8"/>
  </si>
  <si>
    <t>津市</t>
    <phoneticPr fontId="8"/>
  </si>
  <si>
    <t>香良洲浜っ子幼児園（幼保連携型）</t>
    <rPh sb="3" eb="4">
      <t>ハマ</t>
    </rPh>
    <rPh sb="5" eb="6">
      <t>コ</t>
    </rPh>
    <rPh sb="6" eb="8">
      <t>ヨウジ</t>
    </rPh>
    <rPh sb="8" eb="9">
      <t>エン</t>
    </rPh>
    <rPh sb="10" eb="12">
      <t>ヨウホ</t>
    </rPh>
    <rPh sb="12" eb="15">
      <t>レンケイガタ</t>
    </rPh>
    <phoneticPr fontId="8"/>
  </si>
  <si>
    <t>514-0313</t>
    <phoneticPr fontId="8"/>
  </si>
  <si>
    <t>津市香良洲町5722</t>
    <rPh sb="0" eb="2">
      <t>ツシ</t>
    </rPh>
    <phoneticPr fontId="8"/>
  </si>
  <si>
    <t>059-292-2511</t>
    <phoneticPr fontId="8"/>
  </si>
  <si>
    <t>059-292-3872</t>
    <phoneticPr fontId="8"/>
  </si>
  <si>
    <t>白山こども園（幼保連携型）</t>
    <rPh sb="5" eb="6">
      <t>エン</t>
    </rPh>
    <rPh sb="7" eb="9">
      <t>ヨウホ</t>
    </rPh>
    <rPh sb="9" eb="12">
      <t>レンケイガタ</t>
    </rPh>
    <phoneticPr fontId="8"/>
  </si>
  <si>
    <t>515-2611</t>
    <phoneticPr fontId="8"/>
  </si>
  <si>
    <t>津市白山町南出493</t>
    <rPh sb="0" eb="2">
      <t>ツシ</t>
    </rPh>
    <phoneticPr fontId="8"/>
  </si>
  <si>
    <t>059-264-0080</t>
    <phoneticPr fontId="8"/>
  </si>
  <si>
    <t>059-262-2623</t>
    <phoneticPr fontId="8"/>
  </si>
  <si>
    <t>ＮＯＢＥＮＯこども園（幼保連携型）</t>
    <rPh sb="9" eb="10">
      <t>エン</t>
    </rPh>
    <rPh sb="11" eb="13">
      <t>ヨウホ</t>
    </rPh>
    <rPh sb="13" eb="16">
      <t>レンケイガタ</t>
    </rPh>
    <phoneticPr fontId="8"/>
  </si>
  <si>
    <t>514-1114</t>
    <phoneticPr fontId="8"/>
  </si>
  <si>
    <t>津市久居井戸山町860-2</t>
    <rPh sb="0" eb="2">
      <t>ツシ</t>
    </rPh>
    <rPh sb="2" eb="4">
      <t>ヒサイ</t>
    </rPh>
    <rPh sb="4" eb="6">
      <t>イド</t>
    </rPh>
    <rPh sb="6" eb="7">
      <t>ヤマ</t>
    </rPh>
    <rPh sb="7" eb="8">
      <t>チョウ</t>
    </rPh>
    <phoneticPr fontId="8"/>
  </si>
  <si>
    <t>059-269-5500</t>
    <phoneticPr fontId="8"/>
  </si>
  <si>
    <t>059-256-5688</t>
    <phoneticPr fontId="8"/>
  </si>
  <si>
    <t>学校法人　野辺野学園</t>
    <rPh sb="0" eb="2">
      <t>ガッコウ</t>
    </rPh>
    <rPh sb="2" eb="4">
      <t>ホウジン</t>
    </rPh>
    <rPh sb="5" eb="7">
      <t>ノベ</t>
    </rPh>
    <rPh sb="7" eb="8">
      <t>ノ</t>
    </rPh>
    <rPh sb="8" eb="10">
      <t>ガクエン</t>
    </rPh>
    <phoneticPr fontId="8"/>
  </si>
  <si>
    <t>認定子供園　清泉幼稚園（幼保連携型）</t>
    <rPh sb="0" eb="2">
      <t>ニンテイ</t>
    </rPh>
    <rPh sb="2" eb="4">
      <t>コドモ</t>
    </rPh>
    <rPh sb="4" eb="5">
      <t>エン</t>
    </rPh>
    <rPh sb="6" eb="8">
      <t>セイセン</t>
    </rPh>
    <rPh sb="8" eb="11">
      <t>ヨウチエン</t>
    </rPh>
    <rPh sb="12" eb="14">
      <t>ヨウホ</t>
    </rPh>
    <rPh sb="14" eb="17">
      <t>レンケイガタ</t>
    </rPh>
    <phoneticPr fontId="8"/>
  </si>
  <si>
    <t>514-0034</t>
    <phoneticPr fontId="8"/>
  </si>
  <si>
    <t>津市南丸之内9-12</t>
    <rPh sb="0" eb="2">
      <t>ツシ</t>
    </rPh>
    <rPh sb="2" eb="3">
      <t>ミナミ</t>
    </rPh>
    <rPh sb="3" eb="6">
      <t>マルノウチ</t>
    </rPh>
    <phoneticPr fontId="8"/>
  </si>
  <si>
    <t>059-228-5341</t>
    <phoneticPr fontId="8"/>
  </si>
  <si>
    <t>059-228-5399</t>
    <phoneticPr fontId="8"/>
  </si>
  <si>
    <t>学校法人　山田学園</t>
    <rPh sb="0" eb="2">
      <t>ガッコウ</t>
    </rPh>
    <rPh sb="2" eb="4">
      <t>ホウジン</t>
    </rPh>
    <rPh sb="5" eb="7">
      <t>ヤマダ</t>
    </rPh>
    <rPh sb="7" eb="9">
      <t>ガクエン</t>
    </rPh>
    <phoneticPr fontId="8"/>
  </si>
  <si>
    <t>ルーテル二葉認定こども園（幼保連携型）</t>
    <rPh sb="4" eb="6">
      <t>フタバ</t>
    </rPh>
    <rPh sb="6" eb="8">
      <t>ニンテイ</t>
    </rPh>
    <rPh sb="11" eb="12">
      <t>エン</t>
    </rPh>
    <rPh sb="13" eb="15">
      <t>ヨウホ</t>
    </rPh>
    <rPh sb="15" eb="18">
      <t>レンケイガタ</t>
    </rPh>
    <phoneticPr fontId="8"/>
  </si>
  <si>
    <t>514-0822</t>
    <phoneticPr fontId="8"/>
  </si>
  <si>
    <t>津市南が丘1丁目17</t>
    <rPh sb="0" eb="2">
      <t>ツシ</t>
    </rPh>
    <rPh sb="2" eb="3">
      <t>ミナミ</t>
    </rPh>
    <rPh sb="4" eb="5">
      <t>オカ</t>
    </rPh>
    <rPh sb="6" eb="8">
      <t>チョウメ</t>
    </rPh>
    <phoneticPr fontId="8"/>
  </si>
  <si>
    <t>059-226-9945</t>
    <phoneticPr fontId="8"/>
  </si>
  <si>
    <t>059-226-9960</t>
    <phoneticPr fontId="8"/>
  </si>
  <si>
    <t>学校法人　近畿福音ルーテル学園</t>
    <rPh sb="0" eb="2">
      <t>ガッコウ</t>
    </rPh>
    <rPh sb="2" eb="4">
      <t>ホウジン</t>
    </rPh>
    <rPh sb="5" eb="7">
      <t>キンキ</t>
    </rPh>
    <rPh sb="7" eb="9">
      <t>フクイン</t>
    </rPh>
    <rPh sb="13" eb="15">
      <t>ガクエン</t>
    </rPh>
    <phoneticPr fontId="8"/>
  </si>
  <si>
    <t>藤水認定こども園（幼保連携型）</t>
    <rPh sb="2" eb="4">
      <t>ニンテイ</t>
    </rPh>
    <rPh sb="7" eb="8">
      <t>エン</t>
    </rPh>
    <rPh sb="9" eb="11">
      <t>ヨウホ</t>
    </rPh>
    <rPh sb="11" eb="14">
      <t>レンケイガタ</t>
    </rPh>
    <phoneticPr fontId="8"/>
  </si>
  <si>
    <t>514-0815</t>
    <phoneticPr fontId="8"/>
  </si>
  <si>
    <t>津市藤方1531</t>
    <rPh sb="0" eb="2">
      <t>ツシ</t>
    </rPh>
    <rPh sb="2" eb="4">
      <t>フジカタ</t>
    </rPh>
    <phoneticPr fontId="8"/>
  </si>
  <si>
    <t>059-225-1501</t>
    <phoneticPr fontId="8"/>
  </si>
  <si>
    <t>059-225-1828</t>
    <phoneticPr fontId="8"/>
  </si>
  <si>
    <t>社会福祉法人　藤水福祉会</t>
    <rPh sb="0" eb="2">
      <t>シャカイ</t>
    </rPh>
    <rPh sb="2" eb="4">
      <t>フクシ</t>
    </rPh>
    <rPh sb="4" eb="6">
      <t>ホウジン</t>
    </rPh>
    <phoneticPr fontId="8"/>
  </si>
  <si>
    <t>風の子認定こども園（幼保連携型）</t>
    <rPh sb="10" eb="12">
      <t>ヨウホ</t>
    </rPh>
    <rPh sb="12" eb="15">
      <t>レンケイガタ</t>
    </rPh>
    <phoneticPr fontId="8"/>
  </si>
  <si>
    <t>514-0305</t>
    <phoneticPr fontId="8"/>
  </si>
  <si>
    <t>津市雲出島貫町1735-5</t>
    <rPh sb="0" eb="2">
      <t>ツシ</t>
    </rPh>
    <rPh sb="2" eb="4">
      <t>クモズ</t>
    </rPh>
    <phoneticPr fontId="8"/>
  </si>
  <si>
    <t>059-238-0355</t>
    <phoneticPr fontId="8"/>
  </si>
  <si>
    <t>059-238-0366</t>
    <phoneticPr fontId="8"/>
  </si>
  <si>
    <t>風の丘認定こども園（幼保連携型）</t>
    <rPh sb="0" eb="1">
      <t>カゼ</t>
    </rPh>
    <rPh sb="10" eb="12">
      <t>ヨウホ</t>
    </rPh>
    <rPh sb="12" eb="15">
      <t>レンケイガタ</t>
    </rPh>
    <phoneticPr fontId="8"/>
  </si>
  <si>
    <t>514-1138</t>
    <phoneticPr fontId="8"/>
  </si>
  <si>
    <t>津市戸木町4607</t>
    <rPh sb="0" eb="2">
      <t>ツシ</t>
    </rPh>
    <phoneticPr fontId="8"/>
  </si>
  <si>
    <t>059-253-7708</t>
    <phoneticPr fontId="8"/>
  </si>
  <si>
    <t>059-253-7709</t>
    <phoneticPr fontId="8"/>
  </si>
  <si>
    <t>一志こども園(幼保連携型）</t>
    <rPh sb="0" eb="2">
      <t>イチシ</t>
    </rPh>
    <rPh sb="5" eb="6">
      <t>エン</t>
    </rPh>
    <phoneticPr fontId="8"/>
  </si>
  <si>
    <t>津市一志町高野1451</t>
  </si>
  <si>
    <t>059-293-0024</t>
  </si>
  <si>
    <t>059-293-1405</t>
    <phoneticPr fontId="8"/>
  </si>
  <si>
    <t>幼保連携型認定こども園すぎのこ保育園</t>
    <rPh sb="0" eb="2">
      <t>ヨウホ</t>
    </rPh>
    <rPh sb="2" eb="5">
      <t>レンケイガタ</t>
    </rPh>
    <rPh sb="5" eb="7">
      <t>ニンテイ</t>
    </rPh>
    <rPh sb="10" eb="11">
      <t>エン</t>
    </rPh>
    <phoneticPr fontId="8"/>
  </si>
  <si>
    <t>514-1107</t>
  </si>
  <si>
    <t>津市久居中町336-4</t>
  </si>
  <si>
    <t>059-255-5100</t>
  </si>
  <si>
    <t>059-255-5250</t>
  </si>
  <si>
    <t>社会福祉法人　すぎのこ福祉会</t>
  </si>
  <si>
    <t>ゆたか認定こども園(幼保連携型）</t>
    <rPh sb="3" eb="5">
      <t>ニンテイ</t>
    </rPh>
    <rPh sb="8" eb="9">
      <t>エン</t>
    </rPh>
    <phoneticPr fontId="8"/>
  </si>
  <si>
    <t>510-0305</t>
  </si>
  <si>
    <t>津市河芸町中別保1656</t>
  </si>
  <si>
    <t>059-245-1128</t>
  </si>
  <si>
    <t>059-245-1247</t>
  </si>
  <si>
    <t>芸濃こども園(幼保連携型）</t>
    <rPh sb="0" eb="2">
      <t>ゲイノウ</t>
    </rPh>
    <rPh sb="5" eb="6">
      <t>エン</t>
    </rPh>
    <phoneticPr fontId="8"/>
  </si>
  <si>
    <t>514-2211</t>
    <phoneticPr fontId="8"/>
  </si>
  <si>
    <t>津市芸濃町椋本6148</t>
    <rPh sb="2" eb="5">
      <t>ゲイノウチョウ</t>
    </rPh>
    <rPh sb="5" eb="7">
      <t>クラモト</t>
    </rPh>
    <phoneticPr fontId="8"/>
  </si>
  <si>
    <t>059-265-2027</t>
    <phoneticPr fontId="8"/>
  </si>
  <si>
    <t>059-265-4529</t>
    <phoneticPr fontId="8"/>
  </si>
  <si>
    <t>津こども園(幼保連携型）</t>
    <rPh sb="4" eb="5">
      <t>エン</t>
    </rPh>
    <phoneticPr fontId="8"/>
  </si>
  <si>
    <t>514-0055</t>
    <phoneticPr fontId="8"/>
  </si>
  <si>
    <t>津市南河路246</t>
    <rPh sb="0" eb="2">
      <t>ツシ</t>
    </rPh>
    <rPh sb="2" eb="5">
      <t>ミナミコウジ</t>
    </rPh>
    <phoneticPr fontId="8"/>
  </si>
  <si>
    <t>059-228-8897</t>
    <phoneticPr fontId="8"/>
  </si>
  <si>
    <t>059-227-5744</t>
    <phoneticPr fontId="8"/>
  </si>
  <si>
    <t>学校法人名古屋文化学園</t>
    <rPh sb="0" eb="2">
      <t>ガッコウ</t>
    </rPh>
    <rPh sb="2" eb="4">
      <t>ホウジン</t>
    </rPh>
    <rPh sb="4" eb="7">
      <t>ナゴヤ</t>
    </rPh>
    <rPh sb="7" eb="9">
      <t>ブンカ</t>
    </rPh>
    <rPh sb="9" eb="11">
      <t>ガクエン</t>
    </rPh>
    <phoneticPr fontId="8"/>
  </si>
  <si>
    <t>河芸こども園(幼保連携型）</t>
    <rPh sb="0" eb="2">
      <t>カワゲ</t>
    </rPh>
    <rPh sb="5" eb="6">
      <t>エン</t>
    </rPh>
    <phoneticPr fontId="8"/>
  </si>
  <si>
    <t>510-0304</t>
  </si>
  <si>
    <t>津市河芸町上野3130</t>
  </si>
  <si>
    <t>059-245-1167</t>
  </si>
  <si>
    <t>高田保育園（幼保連携型）</t>
    <rPh sb="0" eb="5">
      <t>タカダホイクエン</t>
    </rPh>
    <phoneticPr fontId="8"/>
  </si>
  <si>
    <t>514-0114</t>
  </si>
  <si>
    <t>津市一身田町280</t>
  </si>
  <si>
    <t>059-232-2075</t>
  </si>
  <si>
    <t>059-232-2307</t>
  </si>
  <si>
    <t>社会福祉法人　高田福祉事業協会</t>
  </si>
  <si>
    <t>ぼだいじIRORI園（幼保連携型）</t>
    <rPh sb="9" eb="10">
      <t>エン</t>
    </rPh>
    <rPh sb="11" eb="13">
      <t>ヨウホ</t>
    </rPh>
    <rPh sb="13" eb="16">
      <t>レンケイガタ</t>
    </rPh>
    <phoneticPr fontId="8"/>
  </si>
  <si>
    <t>514-1102</t>
    <phoneticPr fontId="8"/>
  </si>
  <si>
    <t>津市久居藤ヶ丘町2598-4</t>
    <rPh sb="0" eb="2">
      <t>ツシ</t>
    </rPh>
    <rPh sb="2" eb="4">
      <t>ヒサイ</t>
    </rPh>
    <rPh sb="4" eb="7">
      <t>フジガオカ</t>
    </rPh>
    <rPh sb="7" eb="8">
      <t>チョウ</t>
    </rPh>
    <phoneticPr fontId="8"/>
  </si>
  <si>
    <t>059-253-2086</t>
    <phoneticPr fontId="8"/>
  </si>
  <si>
    <t>059-253-2087</t>
    <phoneticPr fontId="8"/>
  </si>
  <si>
    <t>社会福祉法人　ぼだいじ福祉会</t>
    <rPh sb="0" eb="6">
      <t>シャカイフクシホウジン</t>
    </rPh>
    <rPh sb="11" eb="14">
      <t>フクシカイ</t>
    </rPh>
    <phoneticPr fontId="8"/>
  </si>
  <si>
    <t>風の音認定こども園（幼保連携型認定こども園）</t>
    <rPh sb="0" eb="1">
      <t>カゼ</t>
    </rPh>
    <rPh sb="2" eb="3">
      <t>ネ</t>
    </rPh>
    <rPh sb="3" eb="5">
      <t>ニンテイ</t>
    </rPh>
    <rPh sb="8" eb="9">
      <t>エン</t>
    </rPh>
    <rPh sb="10" eb="12">
      <t>ヨウホ</t>
    </rPh>
    <rPh sb="12" eb="15">
      <t>レンケイガタ</t>
    </rPh>
    <rPh sb="15" eb="17">
      <t>ニンテイ</t>
    </rPh>
    <rPh sb="20" eb="21">
      <t>エン</t>
    </rPh>
    <phoneticPr fontId="8"/>
  </si>
  <si>
    <t>514-0819</t>
    <phoneticPr fontId="8"/>
  </si>
  <si>
    <t>津市高茶屋四丁目37-60</t>
    <rPh sb="0" eb="2">
      <t>ツシ</t>
    </rPh>
    <rPh sb="2" eb="5">
      <t>タカチャヤ</t>
    </rPh>
    <rPh sb="5" eb="8">
      <t>ヨンチョウメ</t>
    </rPh>
    <phoneticPr fontId="8"/>
  </si>
  <si>
    <t>059-253-1305</t>
    <phoneticPr fontId="8"/>
  </si>
  <si>
    <t>059-234-3530</t>
    <phoneticPr fontId="8"/>
  </si>
  <si>
    <t>社会福祉法人　藤水福祉会</t>
    <phoneticPr fontId="8"/>
  </si>
  <si>
    <t>飯南ひまわりこども園（保育所型）</t>
    <phoneticPr fontId="8"/>
  </si>
  <si>
    <t>515-1302</t>
  </si>
  <si>
    <t>松阪市飯南町横野839</t>
  </si>
  <si>
    <t>0598-32-3688</t>
  </si>
  <si>
    <t>0598-32-4032</t>
    <phoneticPr fontId="8"/>
  </si>
  <si>
    <t>飯南たんぽぽこども園（保育所型）</t>
    <phoneticPr fontId="8"/>
  </si>
  <si>
    <t>515-1412</t>
    <phoneticPr fontId="8"/>
  </si>
  <si>
    <t>松阪市飯南町粥見4018</t>
  </si>
  <si>
    <t>0598-32-4349</t>
  </si>
  <si>
    <t>0598-32-4422</t>
    <phoneticPr fontId="8"/>
  </si>
  <si>
    <t>H 8. 4. 1</t>
    <phoneticPr fontId="8"/>
  </si>
  <si>
    <t>やまなみこども園（保育所型）</t>
    <phoneticPr fontId="8"/>
  </si>
  <si>
    <t>515-1502</t>
  </si>
  <si>
    <t>松阪市飯高町宮前112</t>
  </si>
  <si>
    <t>0598-46-0056</t>
  </si>
  <si>
    <t>0598-46-0651</t>
    <phoneticPr fontId="8"/>
  </si>
  <si>
    <t>みなみこども園（保育所型）</t>
    <rPh sb="6" eb="7">
      <t>エン</t>
    </rPh>
    <rPh sb="8" eb="12">
      <t>ホイクショガタ</t>
    </rPh>
    <phoneticPr fontId="8"/>
  </si>
  <si>
    <t>515-1204</t>
    <phoneticPr fontId="8"/>
  </si>
  <si>
    <t>松阪市小片野町2304-2</t>
  </si>
  <si>
    <t>0598-34-0083</t>
    <phoneticPr fontId="8"/>
  </si>
  <si>
    <t>0598-34-0083</t>
  </si>
  <si>
    <t>三雲北こども園（幼保連携型）</t>
    <rPh sb="0" eb="2">
      <t>ミクモ</t>
    </rPh>
    <rPh sb="2" eb="3">
      <t>キタ</t>
    </rPh>
    <rPh sb="6" eb="7">
      <t>エン</t>
    </rPh>
    <rPh sb="8" eb="13">
      <t>ヨウホレンケイガタ</t>
    </rPh>
    <phoneticPr fontId="8"/>
  </si>
  <si>
    <t>515-2105</t>
    <phoneticPr fontId="8"/>
  </si>
  <si>
    <t>松阪市肥留町551</t>
    <phoneticPr fontId="8"/>
  </si>
  <si>
    <t>0598-56-3305</t>
    <phoneticPr fontId="8"/>
  </si>
  <si>
    <t>0598-56-7820</t>
    <phoneticPr fontId="8"/>
  </si>
  <si>
    <t>三雲南こども園（幼保連携型）</t>
    <rPh sb="0" eb="2">
      <t>ミクモ</t>
    </rPh>
    <rPh sb="2" eb="3">
      <t>ミナミ</t>
    </rPh>
    <rPh sb="6" eb="7">
      <t>エン</t>
    </rPh>
    <rPh sb="8" eb="13">
      <t>ヨウホレンケイガタ</t>
    </rPh>
    <phoneticPr fontId="8"/>
  </si>
  <si>
    <t>515-2114</t>
    <phoneticPr fontId="8"/>
  </si>
  <si>
    <t>松阪市小津町577-3</t>
  </si>
  <si>
    <t>05998-56-2524</t>
    <phoneticPr fontId="8"/>
  </si>
  <si>
    <t>0598-56-9562</t>
    <phoneticPr fontId="8"/>
  </si>
  <si>
    <t>しごうこども園（幼保連携型）</t>
    <rPh sb="8" eb="9">
      <t>ヨウ</t>
    </rPh>
    <rPh sb="9" eb="10">
      <t>ホ</t>
    </rPh>
    <rPh sb="10" eb="12">
      <t>レンケイ</t>
    </rPh>
    <rPh sb="12" eb="13">
      <t>カタ</t>
    </rPh>
    <phoneticPr fontId="14"/>
  </si>
  <si>
    <t>516-0022</t>
  </si>
  <si>
    <t>伊勢市一宇田町891-1</t>
  </si>
  <si>
    <t>0596-25-6160</t>
  </si>
  <si>
    <t>H 23. 4. 1</t>
  </si>
  <si>
    <t>修道こども園（幼保連携型）</t>
    <rPh sb="7" eb="8">
      <t>ヨウ</t>
    </rPh>
    <rPh sb="8" eb="9">
      <t>ホ</t>
    </rPh>
    <rPh sb="9" eb="11">
      <t>レンケイ</t>
    </rPh>
    <rPh sb="11" eb="12">
      <t>カタ</t>
    </rPh>
    <phoneticPr fontId="14"/>
  </si>
  <si>
    <t>516-0014</t>
  </si>
  <si>
    <t>伊勢市楠部町48-40</t>
  </si>
  <si>
    <t>0596-28-1565</t>
  </si>
  <si>
    <t>0596-28-1631</t>
  </si>
  <si>
    <t>学校法人　修道幼稚園</t>
  </si>
  <si>
    <t>暁の星こども園（幼保連携型）</t>
    <rPh sb="8" eb="9">
      <t>ヨウ</t>
    </rPh>
    <rPh sb="9" eb="10">
      <t>ホ</t>
    </rPh>
    <rPh sb="10" eb="12">
      <t>レンケイ</t>
    </rPh>
    <rPh sb="12" eb="13">
      <t>カタ</t>
    </rPh>
    <phoneticPr fontId="14"/>
  </si>
  <si>
    <t>519-0505　　　519-0504</t>
  </si>
  <si>
    <t>伊勢市小俣町本町1336　　　　　　　　　　　　　　　　伊勢市小俣町宮前475-1</t>
    <rPh sb="0" eb="3">
      <t>イセシ</t>
    </rPh>
    <rPh sb="3" eb="5">
      <t>オバタ</t>
    </rPh>
    <rPh sb="5" eb="6">
      <t>チョウ</t>
    </rPh>
    <rPh sb="6" eb="8">
      <t>ホンマチ</t>
    </rPh>
    <phoneticPr fontId="14"/>
  </si>
  <si>
    <t>0596-22-0689</t>
  </si>
  <si>
    <t>0596-22-0691</t>
  </si>
  <si>
    <t>学校法人　マリア学園</t>
  </si>
  <si>
    <t>マリアこども園（幼保連携型）</t>
  </si>
  <si>
    <t>516-0036</t>
  </si>
  <si>
    <t>伊勢市岡本１丁目2-33</t>
  </si>
  <si>
    <t>0596-25-7490</t>
  </si>
  <si>
    <t>0596-25-7525</t>
  </si>
  <si>
    <t>社会福祉法人　カトリック三重カリタス会</t>
  </si>
  <si>
    <t>ゆたかこども園（幼保連携型）</t>
  </si>
  <si>
    <t>516-0803</t>
  </si>
  <si>
    <t>伊勢市御薗町王中島字船原23</t>
    <rPh sb="0" eb="3">
      <t>イセシ</t>
    </rPh>
    <rPh sb="9" eb="10">
      <t>アザ</t>
    </rPh>
    <rPh sb="10" eb="11">
      <t>フネ</t>
    </rPh>
    <rPh sb="11" eb="12">
      <t>ハラ</t>
    </rPh>
    <phoneticPr fontId="14"/>
  </si>
  <si>
    <t>0596-22-3480</t>
  </si>
  <si>
    <t>0596-22-3489</t>
  </si>
  <si>
    <t>学校法人　みどり学園</t>
    <rPh sb="0" eb="2">
      <t>ガッコウ</t>
    </rPh>
    <rPh sb="2" eb="4">
      <t>ホウジン</t>
    </rPh>
    <rPh sb="8" eb="10">
      <t>ガクエン</t>
    </rPh>
    <phoneticPr fontId="14"/>
  </si>
  <si>
    <t>有緝こども園（幼保連携型）</t>
    <rPh sb="0" eb="2">
      <t>ユウシュウ</t>
    </rPh>
    <phoneticPr fontId="14"/>
  </si>
  <si>
    <t>伊勢市船江2-2-29</t>
    <rPh sb="0" eb="3">
      <t>イセシ</t>
    </rPh>
    <phoneticPr fontId="14"/>
  </si>
  <si>
    <t>0596-23-5225</t>
  </si>
  <si>
    <t>0596-23-5200</t>
  </si>
  <si>
    <t>学校法人　有緝学園</t>
    <rPh sb="0" eb="2">
      <t>ガッコウ</t>
    </rPh>
    <rPh sb="2" eb="4">
      <t>ホウジン</t>
    </rPh>
    <rPh sb="5" eb="7">
      <t>ユウシュウ</t>
    </rPh>
    <rPh sb="7" eb="9">
      <t>ガクエン</t>
    </rPh>
    <phoneticPr fontId="14"/>
  </si>
  <si>
    <t>H 30. 4. 1</t>
  </si>
  <si>
    <t>めいりんこども園（幼保連携型）</t>
    <rPh sb="7" eb="8">
      <t>エン</t>
    </rPh>
    <phoneticPr fontId="14"/>
  </si>
  <si>
    <t>伊勢市岡本1-18-65</t>
    <rPh sb="0" eb="3">
      <t>イセシ</t>
    </rPh>
    <phoneticPr fontId="14"/>
  </si>
  <si>
    <t>0596-28-4094</t>
  </si>
  <si>
    <t>0596-28-4099</t>
  </si>
  <si>
    <t>学校法人　明倫幼稚園</t>
    <rPh sb="0" eb="2">
      <t>ガッコウ</t>
    </rPh>
    <rPh sb="2" eb="4">
      <t>ホウジン</t>
    </rPh>
    <rPh sb="5" eb="7">
      <t>メイリン</t>
    </rPh>
    <rPh sb="7" eb="10">
      <t>ヨウチエン</t>
    </rPh>
    <phoneticPr fontId="14"/>
  </si>
  <si>
    <t>中島こども園（幼保連携型）</t>
    <rPh sb="0" eb="2">
      <t>ナカジマ</t>
    </rPh>
    <rPh sb="5" eb="6">
      <t>エン</t>
    </rPh>
    <phoneticPr fontId="14"/>
  </si>
  <si>
    <t>516-0067</t>
  </si>
  <si>
    <t>伊勢市中島2-13-4</t>
    <rPh sb="0" eb="3">
      <t>イセシ</t>
    </rPh>
    <phoneticPr fontId="14"/>
  </si>
  <si>
    <t>0596-28-2438</t>
  </si>
  <si>
    <t>0596-28-2452</t>
  </si>
  <si>
    <t>学校法人　中島学園</t>
    <rPh sb="0" eb="2">
      <t>ガッコウ</t>
    </rPh>
    <rPh sb="2" eb="4">
      <t>ホウジン</t>
    </rPh>
    <rPh sb="5" eb="7">
      <t>ナカジマ</t>
    </rPh>
    <rPh sb="7" eb="9">
      <t>ガクエン</t>
    </rPh>
    <phoneticPr fontId="14"/>
  </si>
  <si>
    <t>しまの杜こども園（幼保連携型）</t>
    <rPh sb="3" eb="4">
      <t>モリ</t>
    </rPh>
    <rPh sb="7" eb="8">
      <t>エン</t>
    </rPh>
    <rPh sb="9" eb="14">
      <t>ヨウホレンケイガタ</t>
    </rPh>
    <phoneticPr fontId="8"/>
  </si>
  <si>
    <t>517-0502</t>
    <phoneticPr fontId="8"/>
  </si>
  <si>
    <t>志摩市阿児町神明1001番地2</t>
    <rPh sb="0" eb="3">
      <t>シマシ</t>
    </rPh>
    <rPh sb="3" eb="6">
      <t>アゴチョウ</t>
    </rPh>
    <rPh sb="6" eb="8">
      <t>シンメイ</t>
    </rPh>
    <rPh sb="12" eb="14">
      <t>バンチ</t>
    </rPh>
    <phoneticPr fontId="8"/>
  </si>
  <si>
    <t>0599-44-1115</t>
    <phoneticPr fontId="8"/>
  </si>
  <si>
    <t>0599-44-1116</t>
    <phoneticPr fontId="8"/>
  </si>
  <si>
    <t>学校法人　洗心學舎</t>
    <rPh sb="0" eb="2">
      <t>ガッコウ</t>
    </rPh>
    <rPh sb="2" eb="4">
      <t>ホウジン</t>
    </rPh>
    <rPh sb="5" eb="7">
      <t>センシン</t>
    </rPh>
    <rPh sb="7" eb="8">
      <t>ガク</t>
    </rPh>
    <rPh sb="8" eb="9">
      <t>シャ</t>
    </rPh>
    <phoneticPr fontId="8"/>
  </si>
  <si>
    <t>浜島こども園（幼保連携型）</t>
    <rPh sb="5" eb="6">
      <t>エン</t>
    </rPh>
    <rPh sb="7" eb="12">
      <t>ヨウホレンケイガタ</t>
    </rPh>
    <phoneticPr fontId="8"/>
  </si>
  <si>
    <t>517-0404</t>
    <phoneticPr fontId="8"/>
  </si>
  <si>
    <t>志摩市浜島町浜島709番地</t>
    <rPh sb="11" eb="13">
      <t>バンチ</t>
    </rPh>
    <phoneticPr fontId="8"/>
  </si>
  <si>
    <t>0599-53-1220</t>
    <phoneticPr fontId="8"/>
  </si>
  <si>
    <t>0599-53-0089</t>
    <phoneticPr fontId="8"/>
  </si>
  <si>
    <t>大王こども園（幼保連携型）</t>
    <rPh sb="5" eb="6">
      <t>エン</t>
    </rPh>
    <rPh sb="7" eb="12">
      <t>ヨウホレンケイガタ</t>
    </rPh>
    <phoneticPr fontId="8"/>
  </si>
  <si>
    <t>517-0603</t>
    <phoneticPr fontId="8"/>
  </si>
  <si>
    <t>志摩市大王町波切3243番地1</t>
    <rPh sb="0" eb="3">
      <t>シマシ</t>
    </rPh>
    <rPh sb="3" eb="5">
      <t>ダイオウ</t>
    </rPh>
    <rPh sb="5" eb="6">
      <t>チョウ</t>
    </rPh>
    <rPh sb="6" eb="7">
      <t>ナミ</t>
    </rPh>
    <rPh sb="7" eb="8">
      <t>キ</t>
    </rPh>
    <phoneticPr fontId="8"/>
  </si>
  <si>
    <t>0599-72-0529</t>
    <phoneticPr fontId="8"/>
  </si>
  <si>
    <t>0599-65-7115</t>
    <phoneticPr fontId="8"/>
  </si>
  <si>
    <t>志摩こども園（幼保連携型）</t>
    <rPh sb="5" eb="6">
      <t>エン</t>
    </rPh>
    <rPh sb="7" eb="12">
      <t>ヨウホレンケイガタ</t>
    </rPh>
    <phoneticPr fontId="8"/>
  </si>
  <si>
    <t>517-0702</t>
    <phoneticPr fontId="8"/>
  </si>
  <si>
    <t>志摩市志摩町布施田1016番地5</t>
    <rPh sb="0" eb="3">
      <t>シマシ</t>
    </rPh>
    <rPh sb="3" eb="6">
      <t>シマチョウ</t>
    </rPh>
    <rPh sb="6" eb="9">
      <t>フセダ</t>
    </rPh>
    <rPh sb="13" eb="15">
      <t>バンチ</t>
    </rPh>
    <phoneticPr fontId="8"/>
  </si>
  <si>
    <t>0599-85-3217</t>
    <phoneticPr fontId="8"/>
  </si>
  <si>
    <t>0599-85-1452</t>
    <phoneticPr fontId="8"/>
  </si>
  <si>
    <t>磯部こども園（幼保連携型）</t>
    <rPh sb="0" eb="2">
      <t>イソベ</t>
    </rPh>
    <rPh sb="5" eb="6">
      <t>エン</t>
    </rPh>
    <rPh sb="7" eb="12">
      <t>ヨウホレンケイガタ</t>
    </rPh>
    <phoneticPr fontId="8"/>
  </si>
  <si>
    <t>517-0209</t>
    <phoneticPr fontId="8"/>
  </si>
  <si>
    <t>志摩市磯部町恵利原1275番地</t>
    <rPh sb="0" eb="3">
      <t>シマシ</t>
    </rPh>
    <rPh sb="3" eb="6">
      <t>イソベチョウ</t>
    </rPh>
    <rPh sb="6" eb="9">
      <t>エリハラ</t>
    </rPh>
    <phoneticPr fontId="8"/>
  </si>
  <si>
    <t>0599-55-2347</t>
    <phoneticPr fontId="8"/>
  </si>
  <si>
    <t>0599-55-2357</t>
    <phoneticPr fontId="8"/>
  </si>
  <si>
    <t>津田認定こども園（保育所型）</t>
    <rPh sb="0" eb="2">
      <t>ツダ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8"/>
  </si>
  <si>
    <t>519-2186</t>
  </si>
  <si>
    <t>多気郡多気町井内林138-1</t>
    <rPh sb="0" eb="3">
      <t>タキグン</t>
    </rPh>
    <rPh sb="3" eb="5">
      <t>タキ</t>
    </rPh>
    <phoneticPr fontId="8"/>
  </si>
  <si>
    <t>0598-38-2195</t>
  </si>
  <si>
    <t>多気の杜こども園(幼保連携型）</t>
    <rPh sb="0" eb="2">
      <t>タキ</t>
    </rPh>
    <rPh sb="3" eb="4">
      <t>モリ</t>
    </rPh>
    <rPh sb="7" eb="8">
      <t>エン</t>
    </rPh>
    <rPh sb="9" eb="14">
      <t>ヨウホレンケイガタ</t>
    </rPh>
    <phoneticPr fontId="8"/>
  </si>
  <si>
    <t>519-2171</t>
    <phoneticPr fontId="8"/>
  </si>
  <si>
    <t>多気郡多気町西山529-8</t>
    <rPh sb="0" eb="2">
      <t>タキ</t>
    </rPh>
    <rPh sb="2" eb="3">
      <t>グン</t>
    </rPh>
    <rPh sb="3" eb="6">
      <t>タキチョウ</t>
    </rPh>
    <rPh sb="6" eb="8">
      <t>ニシヤマ</t>
    </rPh>
    <phoneticPr fontId="8"/>
  </si>
  <si>
    <t>0598-39-8844</t>
    <phoneticPr fontId="8"/>
  </si>
  <si>
    <t>0598-39-8845</t>
    <phoneticPr fontId="8"/>
  </si>
  <si>
    <t>社会福祉法人　豊津児童福祉会</t>
    <phoneticPr fontId="8"/>
  </si>
  <si>
    <t>みょうじょうこども園（幼保連携型）</t>
    <rPh sb="9" eb="10">
      <t>エン</t>
    </rPh>
    <rPh sb="11" eb="12">
      <t>ヨウ</t>
    </rPh>
    <rPh sb="12" eb="13">
      <t>ホ</t>
    </rPh>
    <rPh sb="13" eb="15">
      <t>レンケイ</t>
    </rPh>
    <rPh sb="15" eb="16">
      <t>カタ</t>
    </rPh>
    <phoneticPr fontId="8"/>
  </si>
  <si>
    <t>515-0313</t>
    <phoneticPr fontId="8"/>
  </si>
  <si>
    <t>多気郡明和町大字明星1060</t>
    <rPh sb="0" eb="3">
      <t>タキグン</t>
    </rPh>
    <rPh sb="3" eb="6">
      <t>メイワチョウ</t>
    </rPh>
    <rPh sb="6" eb="8">
      <t>オオアザ</t>
    </rPh>
    <rPh sb="8" eb="10">
      <t>ミョウジョウ</t>
    </rPh>
    <phoneticPr fontId="8"/>
  </si>
  <si>
    <t>0596-53-0500</t>
    <phoneticPr fontId="8"/>
  </si>
  <si>
    <t>0596-52-6111</t>
    <phoneticPr fontId="8"/>
  </si>
  <si>
    <t>明和町</t>
    <phoneticPr fontId="8"/>
  </si>
  <si>
    <t>明和ゆたか園（幼保連携型）</t>
    <rPh sb="7" eb="8">
      <t>ヨウ</t>
    </rPh>
    <rPh sb="8" eb="9">
      <t>ホ</t>
    </rPh>
    <rPh sb="9" eb="11">
      <t>レンケイ</t>
    </rPh>
    <rPh sb="11" eb="12">
      <t>ガタ</t>
    </rPh>
    <phoneticPr fontId="8"/>
  </si>
  <si>
    <t>515-0321</t>
  </si>
  <si>
    <t>多気郡明和町大字斎宮3535-1</t>
    <rPh sb="0" eb="3">
      <t>タキグン</t>
    </rPh>
    <phoneticPr fontId="8"/>
  </si>
  <si>
    <t>0596-53-2020</t>
  </si>
  <si>
    <t>0596-53-2019</t>
  </si>
  <si>
    <t>第２明和ゆたか園（幼保連携型）</t>
    <rPh sb="0" eb="1">
      <t>ダイ</t>
    </rPh>
    <rPh sb="2" eb="4">
      <t>メイワ</t>
    </rPh>
    <rPh sb="7" eb="8">
      <t>エン</t>
    </rPh>
    <rPh sb="9" eb="11">
      <t>ヨウホ</t>
    </rPh>
    <rPh sb="11" eb="14">
      <t>レンケイガタ</t>
    </rPh>
    <phoneticPr fontId="8"/>
  </si>
  <si>
    <t>515-0331</t>
    <phoneticPr fontId="8"/>
  </si>
  <si>
    <t>多気郡明和町大字佐田924－95</t>
    <rPh sb="0" eb="3">
      <t>タキグン</t>
    </rPh>
    <rPh sb="8" eb="10">
      <t>サタ</t>
    </rPh>
    <phoneticPr fontId="8"/>
  </si>
  <si>
    <t>0596-72-8851</t>
    <phoneticPr fontId="8"/>
  </si>
  <si>
    <t>0596-72-8852</t>
    <phoneticPr fontId="8"/>
  </si>
  <si>
    <t>みどりこども園（幼保連携型）</t>
    <rPh sb="6" eb="7">
      <t>エン</t>
    </rPh>
    <rPh sb="8" eb="13">
      <t>ヨウホレンケイガタ</t>
    </rPh>
    <phoneticPr fontId="8"/>
  </si>
  <si>
    <t>多気郡明和町大字上村103</t>
    <rPh sb="0" eb="3">
      <t>タキグン</t>
    </rPh>
    <phoneticPr fontId="8"/>
  </si>
  <si>
    <t>0596-52-2706</t>
  </si>
  <si>
    <t>いつきのみやこども園（幼保連携型）</t>
    <rPh sb="9" eb="10">
      <t>エン</t>
    </rPh>
    <rPh sb="11" eb="15">
      <t>ヨウホレンケイ</t>
    </rPh>
    <rPh sb="15" eb="16">
      <t>ガタ</t>
    </rPh>
    <phoneticPr fontId="8"/>
  </si>
  <si>
    <t>515-0325</t>
    <phoneticPr fontId="8"/>
  </si>
  <si>
    <t>多気郡明和町大字竹川１６０</t>
    <rPh sb="0" eb="3">
      <t>タキグン</t>
    </rPh>
    <rPh sb="3" eb="6">
      <t>メイワチョウ</t>
    </rPh>
    <rPh sb="6" eb="8">
      <t>オオアザ</t>
    </rPh>
    <rPh sb="8" eb="10">
      <t>タケガワ</t>
    </rPh>
    <phoneticPr fontId="8"/>
  </si>
  <si>
    <t>0596-72-8950</t>
    <phoneticPr fontId="8"/>
  </si>
  <si>
    <t>0596-72-8951</t>
    <phoneticPr fontId="8"/>
  </si>
  <si>
    <t>三瀬谷認定こども園(保育所型）</t>
    <rPh sb="3" eb="5">
      <t>ニンテイ</t>
    </rPh>
    <rPh sb="10" eb="12">
      <t>ホイク</t>
    </rPh>
    <rPh sb="12" eb="13">
      <t>ショ</t>
    </rPh>
    <rPh sb="13" eb="14">
      <t>カタ</t>
    </rPh>
    <phoneticPr fontId="8"/>
  </si>
  <si>
    <t>519-2412</t>
  </si>
  <si>
    <t>多気郡大台町菅合2960</t>
    <rPh sb="0" eb="3">
      <t>タキグン</t>
    </rPh>
    <phoneticPr fontId="8"/>
  </si>
  <si>
    <t>0598-84-1300</t>
  </si>
  <si>
    <t>0598-82-3370</t>
    <phoneticPr fontId="8"/>
  </si>
  <si>
    <t>H 28. 4. 1</t>
    <phoneticPr fontId="8"/>
  </si>
  <si>
    <t>認定こども園下外城田保育所（保育所型）</t>
    <rPh sb="0" eb="2">
      <t>ニンテイ</t>
    </rPh>
    <rPh sb="5" eb="6">
      <t>エン</t>
    </rPh>
    <rPh sb="14" eb="16">
      <t>ホイク</t>
    </rPh>
    <rPh sb="16" eb="17">
      <t>ショ</t>
    </rPh>
    <rPh sb="17" eb="18">
      <t>ガタ</t>
    </rPh>
    <phoneticPr fontId="8"/>
  </si>
  <si>
    <t>519-0424</t>
  </si>
  <si>
    <t>度会郡玉城町山岡1464番地</t>
    <rPh sb="0" eb="3">
      <t>ワタライグン</t>
    </rPh>
    <phoneticPr fontId="8"/>
  </si>
  <si>
    <t>0596-58-4932</t>
  </si>
  <si>
    <t>0596-58-5276</t>
  </si>
  <si>
    <t>認定こども園青山よさみ幼稚園（幼保連携型）</t>
    <rPh sb="0" eb="2">
      <t>ニンテイ</t>
    </rPh>
    <rPh sb="5" eb="6">
      <t>エン</t>
    </rPh>
    <rPh sb="6" eb="8">
      <t>アオヤマ</t>
    </rPh>
    <rPh sb="11" eb="14">
      <t>ヨウチエン</t>
    </rPh>
    <rPh sb="15" eb="16">
      <t>ヨウ</t>
    </rPh>
    <rPh sb="16" eb="17">
      <t>ホ</t>
    </rPh>
    <rPh sb="17" eb="19">
      <t>レンケイ</t>
    </rPh>
    <rPh sb="19" eb="20">
      <t>ガタ</t>
    </rPh>
    <phoneticPr fontId="8"/>
  </si>
  <si>
    <t>518-0224</t>
    <phoneticPr fontId="8"/>
  </si>
  <si>
    <t>伊賀市柏尾1397-14</t>
    <rPh sb="0" eb="3">
      <t>イガシ</t>
    </rPh>
    <rPh sb="3" eb="4">
      <t>カシワ</t>
    </rPh>
    <rPh sb="4" eb="5">
      <t>オ</t>
    </rPh>
    <phoneticPr fontId="8"/>
  </si>
  <si>
    <t>0595-52-0433</t>
    <phoneticPr fontId="8"/>
  </si>
  <si>
    <t>0595-52-0805</t>
    <phoneticPr fontId="8"/>
  </si>
  <si>
    <t>学校法人　廣瀬学園</t>
    <rPh sb="0" eb="2">
      <t>ガッコウ</t>
    </rPh>
    <rPh sb="2" eb="4">
      <t>ホウジン</t>
    </rPh>
    <rPh sb="5" eb="7">
      <t>ヒロセ</t>
    </rPh>
    <rPh sb="7" eb="9">
      <t>ガクエン</t>
    </rPh>
    <phoneticPr fontId="8"/>
  </si>
  <si>
    <t>大山田こども園（幼保連携型）</t>
    <rPh sb="0" eb="3">
      <t>オオヤマダ</t>
    </rPh>
    <rPh sb="6" eb="7">
      <t>エン</t>
    </rPh>
    <rPh sb="8" eb="13">
      <t>ヨウホレンケイガタ</t>
    </rPh>
    <phoneticPr fontId="8"/>
  </si>
  <si>
    <t>518-1422</t>
  </si>
  <si>
    <t>伊賀市平田７</t>
  </si>
  <si>
    <t>0595-46-0008</t>
    <phoneticPr fontId="8"/>
  </si>
  <si>
    <t>0595-46-0033</t>
    <phoneticPr fontId="8"/>
  </si>
  <si>
    <t>社会福祉法人　名張育成会</t>
  </si>
  <si>
    <t>富貴の森こども園（幼保連携型）</t>
    <rPh sb="0" eb="2">
      <t>フキ</t>
    </rPh>
    <rPh sb="3" eb="4">
      <t>モリ</t>
    </rPh>
    <rPh sb="7" eb="8">
      <t>エン</t>
    </rPh>
    <rPh sb="9" eb="11">
      <t>ヨウホ</t>
    </rPh>
    <rPh sb="11" eb="14">
      <t>レンケイガタ</t>
    </rPh>
    <phoneticPr fontId="8"/>
  </si>
  <si>
    <t>518-0419</t>
    <phoneticPr fontId="8"/>
  </si>
  <si>
    <t>名張市富貴ケ丘6-42-21</t>
  </si>
  <si>
    <t>0595-42-8980</t>
  </si>
  <si>
    <t>0595-42-8981</t>
  </si>
  <si>
    <t>社会福祉法人　任天会</t>
    <phoneticPr fontId="8"/>
  </si>
  <si>
    <t>認定こども園名張よさみ幼稚園（幼保連携型）</t>
    <rPh sb="0" eb="2">
      <t>ニンテイ</t>
    </rPh>
    <rPh sb="15" eb="19">
      <t>ヨウホレンケイ</t>
    </rPh>
    <rPh sb="19" eb="20">
      <t>カタ</t>
    </rPh>
    <phoneticPr fontId="8"/>
  </si>
  <si>
    <t>518-0441</t>
    <phoneticPr fontId="8"/>
  </si>
  <si>
    <t>名張市夏見545</t>
    <rPh sb="0" eb="3">
      <t>ナバリシ</t>
    </rPh>
    <rPh sb="3" eb="5">
      <t>ナツミ</t>
    </rPh>
    <phoneticPr fontId="8"/>
  </si>
  <si>
    <t>0595-64-2665</t>
    <phoneticPr fontId="8"/>
  </si>
  <si>
    <t>0595-64-1271</t>
    <phoneticPr fontId="8"/>
  </si>
  <si>
    <t>学校法人　廣瀬学園</t>
    <rPh sb="0" eb="4">
      <t>ガッコウホウジン</t>
    </rPh>
    <rPh sb="5" eb="7">
      <t>ヒロセ</t>
    </rPh>
    <rPh sb="7" eb="9">
      <t>ガクエン</t>
    </rPh>
    <phoneticPr fontId="8"/>
  </si>
  <si>
    <t>蔵持こども園（幼保連携型）</t>
    <rPh sb="7" eb="9">
      <t>ヨウホ</t>
    </rPh>
    <rPh sb="9" eb="12">
      <t>レンケイガタ</t>
    </rPh>
    <phoneticPr fontId="8"/>
  </si>
  <si>
    <t>518-0752</t>
  </si>
  <si>
    <t>名張市蔵持町原出1668</t>
    <phoneticPr fontId="8"/>
  </si>
  <si>
    <t>0595-63-4590</t>
  </si>
  <si>
    <t>0595-63-9934</t>
  </si>
  <si>
    <t>みはた虹の丘こども園（幼保連携型）</t>
    <rPh sb="3" eb="4">
      <t>ニジ</t>
    </rPh>
    <rPh sb="5" eb="6">
      <t>オカ</t>
    </rPh>
    <rPh sb="9" eb="10">
      <t>エン</t>
    </rPh>
    <rPh sb="11" eb="13">
      <t>ヨウホ</t>
    </rPh>
    <rPh sb="13" eb="16">
      <t>レンケイガタ</t>
    </rPh>
    <phoneticPr fontId="8"/>
  </si>
  <si>
    <t>518-0611</t>
    <phoneticPr fontId="8"/>
  </si>
  <si>
    <t>名張市新田１００５</t>
    <rPh sb="3" eb="5">
      <t>シンデン</t>
    </rPh>
    <phoneticPr fontId="8"/>
  </si>
  <si>
    <t>0595-65-3065</t>
  </si>
  <si>
    <t>0595-65-9619</t>
  </si>
  <si>
    <t>社会福祉法人　名張育成会</t>
    <phoneticPr fontId="8"/>
  </si>
  <si>
    <t>H 31. 4. 1</t>
    <phoneticPr fontId="8"/>
  </si>
  <si>
    <t>認定こども園つつじが丘幼稚園（幼保連携型）</t>
    <rPh sb="0" eb="2">
      <t>ニンテイ</t>
    </rPh>
    <rPh sb="5" eb="6">
      <t>エン</t>
    </rPh>
    <rPh sb="10" eb="11">
      <t>オカ</t>
    </rPh>
    <rPh sb="11" eb="14">
      <t>ヨウチエン</t>
    </rPh>
    <rPh sb="15" eb="17">
      <t>ヨウホ</t>
    </rPh>
    <rPh sb="17" eb="20">
      <t>レンケイガタ</t>
    </rPh>
    <phoneticPr fontId="8"/>
  </si>
  <si>
    <t>518-0433</t>
    <phoneticPr fontId="8"/>
  </si>
  <si>
    <t>名張市つつじが丘北3－７</t>
    <rPh sb="0" eb="3">
      <t>ナバリシ</t>
    </rPh>
    <rPh sb="7" eb="8">
      <t>オカ</t>
    </rPh>
    <rPh sb="8" eb="9">
      <t>キタ</t>
    </rPh>
    <phoneticPr fontId="8"/>
  </si>
  <si>
    <t>学校法人　藤森学園</t>
    <rPh sb="0" eb="2">
      <t>ガッコウ</t>
    </rPh>
    <rPh sb="2" eb="4">
      <t>ホウジン</t>
    </rPh>
    <rPh sb="5" eb="7">
      <t>フジモリ</t>
    </rPh>
    <rPh sb="7" eb="9">
      <t>ガクエン</t>
    </rPh>
    <phoneticPr fontId="8"/>
  </si>
  <si>
    <t>名張きぼうのこども園（幼保連携型）</t>
    <rPh sb="0" eb="2">
      <t>ナバリ</t>
    </rPh>
    <rPh sb="9" eb="10">
      <t>エン</t>
    </rPh>
    <rPh sb="11" eb="16">
      <t>ヨウホレンケイガタ</t>
    </rPh>
    <phoneticPr fontId="8"/>
  </si>
  <si>
    <t>518-0718</t>
    <phoneticPr fontId="8"/>
  </si>
  <si>
    <t>名張市丸之内55-5</t>
    <rPh sb="0" eb="3">
      <t>ナバリシ</t>
    </rPh>
    <phoneticPr fontId="8"/>
  </si>
  <si>
    <t>0595-63-3280</t>
    <phoneticPr fontId="8"/>
  </si>
  <si>
    <t>0595-63-3352</t>
    <phoneticPr fontId="8"/>
  </si>
  <si>
    <t>社会福祉法人　名張厚生協会</t>
    <rPh sb="0" eb="6">
      <t>シャカイフクシホウジン</t>
    </rPh>
    <rPh sb="7" eb="9">
      <t>ナバリ</t>
    </rPh>
    <rPh sb="9" eb="13">
      <t>コウセイキョウカイ</t>
    </rPh>
    <phoneticPr fontId="8"/>
  </si>
  <si>
    <t>R 6. 4. 1</t>
    <phoneticPr fontId="8"/>
  </si>
  <si>
    <t>みのわこども園（幼保連携型）</t>
    <rPh sb="6" eb="7">
      <t>エン</t>
    </rPh>
    <rPh sb="8" eb="13">
      <t>ヨウホレンケイガタ</t>
    </rPh>
    <phoneticPr fontId="8"/>
  </si>
  <si>
    <t>518-0441</t>
  </si>
  <si>
    <t>名張市夏見357-3</t>
  </si>
  <si>
    <t>0595-63-2802</t>
  </si>
  <si>
    <t>0595-64-7264</t>
  </si>
  <si>
    <t>社会福祉法人　よさみ福祉会</t>
  </si>
  <si>
    <t>西田原こども園（幼保連携型）</t>
    <rPh sb="6" eb="7">
      <t>エン</t>
    </rPh>
    <rPh sb="8" eb="10">
      <t>ヨウホ</t>
    </rPh>
    <rPh sb="10" eb="13">
      <t>レンケイガタ</t>
    </rPh>
    <phoneticPr fontId="8"/>
  </si>
  <si>
    <t>518-0609</t>
  </si>
  <si>
    <t>名張市西田原4444</t>
    <phoneticPr fontId="8"/>
  </si>
  <si>
    <t>0595-65-3263</t>
  </si>
  <si>
    <t>0595-65-9615</t>
  </si>
  <si>
    <t>社会福祉法人　こもはら福祉会</t>
    <phoneticPr fontId="8"/>
  </si>
  <si>
    <t>R 7. 4. 1</t>
    <phoneticPr fontId="8"/>
  </si>
  <si>
    <t>ききょうこども園（幼保連携型）</t>
    <rPh sb="7" eb="8">
      <t>エン</t>
    </rPh>
    <rPh sb="9" eb="13">
      <t>ヨウホレンケイ</t>
    </rPh>
    <rPh sb="13" eb="14">
      <t>ガタ</t>
    </rPh>
    <phoneticPr fontId="8"/>
  </si>
  <si>
    <t>518-0623</t>
  </si>
  <si>
    <t>名張市桔梗が丘３番町４街区411-2</t>
  </si>
  <si>
    <t>0595-65-0827</t>
  </si>
  <si>
    <t>0595-65-9627</t>
  </si>
  <si>
    <t>ひのきっここども園（幼保連携型）</t>
    <rPh sb="8" eb="9">
      <t>エン</t>
    </rPh>
    <rPh sb="10" eb="12">
      <t>ヨウホ</t>
    </rPh>
    <rPh sb="12" eb="15">
      <t>レンケイガタ</t>
    </rPh>
    <phoneticPr fontId="8"/>
  </si>
  <si>
    <t>519-3652</t>
  </si>
  <si>
    <t>尾鷲市古戸町5-15</t>
    <rPh sb="5" eb="6">
      <t>チョウ</t>
    </rPh>
    <phoneticPr fontId="8"/>
  </si>
  <si>
    <t>0597-22-4767</t>
  </si>
  <si>
    <t>0597-22-5330</t>
    <phoneticPr fontId="8"/>
  </si>
  <si>
    <t>認定こども園木本保育所（保育所型）</t>
    <rPh sb="0" eb="2">
      <t>ニンテイ</t>
    </rPh>
    <rPh sb="5" eb="6">
      <t>エン</t>
    </rPh>
    <rPh sb="12" eb="14">
      <t>ホイク</t>
    </rPh>
    <rPh sb="14" eb="15">
      <t>ショ</t>
    </rPh>
    <rPh sb="15" eb="16">
      <t>ガタ</t>
    </rPh>
    <phoneticPr fontId="8"/>
  </si>
  <si>
    <t>519-4323</t>
  </si>
  <si>
    <t>熊野市木本町349-10</t>
    <phoneticPr fontId="8"/>
  </si>
  <si>
    <t>0597-85-3645</t>
  </si>
  <si>
    <t>認定こども園阿田和保育園（保育所型）</t>
    <rPh sb="0" eb="2">
      <t>ニンテイ</t>
    </rPh>
    <rPh sb="5" eb="6">
      <t>エン</t>
    </rPh>
    <rPh sb="13" eb="15">
      <t>ホイク</t>
    </rPh>
    <rPh sb="15" eb="16">
      <t>ショ</t>
    </rPh>
    <rPh sb="16" eb="17">
      <t>ガタ</t>
    </rPh>
    <phoneticPr fontId="8"/>
  </si>
  <si>
    <t>519-5204</t>
  </si>
  <si>
    <t>南牟婁郡御浜町大字阿田和4722</t>
    <rPh sb="0" eb="4">
      <t>ミナミムログン</t>
    </rPh>
    <phoneticPr fontId="8"/>
  </si>
  <si>
    <t>05979-2-2071</t>
  </si>
  <si>
    <t>認定こども園志原保育所（保育所型）</t>
    <rPh sb="0" eb="2">
      <t>ニンテイ</t>
    </rPh>
    <rPh sb="5" eb="6">
      <t>エン</t>
    </rPh>
    <rPh sb="12" eb="14">
      <t>ホイク</t>
    </rPh>
    <rPh sb="14" eb="15">
      <t>ショ</t>
    </rPh>
    <rPh sb="15" eb="16">
      <t>カタ</t>
    </rPh>
    <phoneticPr fontId="8"/>
  </si>
  <si>
    <t>519-5202</t>
  </si>
  <si>
    <t>南牟婁郡御浜町大字志原1877-62</t>
    <rPh sb="0" eb="4">
      <t>ミナミムログン</t>
    </rPh>
    <phoneticPr fontId="8"/>
  </si>
  <si>
    <t>05979-2-0058</t>
  </si>
  <si>
    <t>（１３）　児童家庭支援センター　（児童福祉法）</t>
    <phoneticPr fontId="8"/>
  </si>
  <si>
    <t>児童相談支援課</t>
    <rPh sb="0" eb="7">
      <t>ジドウソウダンシエンカ</t>
    </rPh>
    <phoneticPr fontId="8"/>
  </si>
  <si>
    <t>児童家庭支援センター　まお</t>
    <rPh sb="0" eb="2">
      <t>ジドウ</t>
    </rPh>
    <phoneticPr fontId="8"/>
  </si>
  <si>
    <t>四日市市大字泊村1050-76</t>
    <phoneticPr fontId="8"/>
  </si>
  <si>
    <t>059-340-0022</t>
    <phoneticPr fontId="8"/>
  </si>
  <si>
    <t>H 26.4. 1</t>
    <phoneticPr fontId="8"/>
  </si>
  <si>
    <t>児童家庭支援センター「あかり」</t>
    <rPh sb="0" eb="2">
      <t>ジドウ</t>
    </rPh>
    <phoneticPr fontId="8"/>
  </si>
  <si>
    <t>名張市朝日町1263-3</t>
  </si>
  <si>
    <t>0595-42-8331</t>
    <phoneticPr fontId="8"/>
  </si>
  <si>
    <t>H 27.6. 1</t>
    <phoneticPr fontId="8"/>
  </si>
  <si>
    <t>児童家庭支援センター　たるみ</t>
    <rPh sb="0" eb="2">
      <t>ジドウ</t>
    </rPh>
    <phoneticPr fontId="8"/>
  </si>
  <si>
    <t>H 28.4. 1</t>
    <phoneticPr fontId="8"/>
  </si>
  <si>
    <t>児童家庭支援センター　わかぎ</t>
    <rPh sb="0" eb="2">
      <t>ジドウ</t>
    </rPh>
    <phoneticPr fontId="8"/>
  </si>
  <si>
    <t>0596-63-6205</t>
    <phoneticPr fontId="8"/>
  </si>
  <si>
    <t>H 31.1. 1</t>
    <phoneticPr fontId="8"/>
  </si>
  <si>
    <t>児童家庭支援センター　みだ</t>
    <rPh sb="0" eb="2">
      <t>ジドウ</t>
    </rPh>
    <phoneticPr fontId="8"/>
  </si>
  <si>
    <t>鈴鹿市上箕田１丁目6-3</t>
    <phoneticPr fontId="8"/>
  </si>
  <si>
    <t>059-373-6025</t>
    <phoneticPr fontId="8"/>
  </si>
  <si>
    <t>059-373-6026</t>
    <phoneticPr fontId="8"/>
  </si>
  <si>
    <t>H 31.4. 1</t>
    <phoneticPr fontId="8"/>
  </si>
  <si>
    <t>児童家庭支援センター　きしゅう</t>
    <phoneticPr fontId="8"/>
  </si>
  <si>
    <t>519-4327</t>
    <phoneticPr fontId="8"/>
  </si>
  <si>
    <t>熊野市金山町字新大谷2392番地3</t>
    <rPh sb="0" eb="3">
      <t>クマノシ</t>
    </rPh>
    <rPh sb="3" eb="6">
      <t>カナヤマチョウ</t>
    </rPh>
    <rPh sb="6" eb="7">
      <t>アザ</t>
    </rPh>
    <rPh sb="7" eb="8">
      <t>シン</t>
    </rPh>
    <rPh sb="8" eb="10">
      <t>オオタニ</t>
    </rPh>
    <rPh sb="14" eb="16">
      <t>バンチ</t>
    </rPh>
    <phoneticPr fontId="8"/>
  </si>
  <si>
    <t>0597-80-0180</t>
    <phoneticPr fontId="8"/>
  </si>
  <si>
    <t>0597-80-0182</t>
    <phoneticPr fontId="8"/>
  </si>
  <si>
    <t>社会福祉法人　聖マッテヤ会</t>
    <rPh sb="0" eb="2">
      <t>シャカイ</t>
    </rPh>
    <rPh sb="2" eb="4">
      <t>フクシ</t>
    </rPh>
    <rPh sb="4" eb="6">
      <t>ホウジン</t>
    </rPh>
    <rPh sb="7" eb="8">
      <t>セイ</t>
    </rPh>
    <rPh sb="12" eb="13">
      <t>カイ</t>
    </rPh>
    <phoneticPr fontId="8"/>
  </si>
  <si>
    <t>R 2.10. 1</t>
    <phoneticPr fontId="8"/>
  </si>
  <si>
    <t>515-0072</t>
    <phoneticPr fontId="8"/>
  </si>
  <si>
    <t>松阪市内五曲町96番地1</t>
    <rPh sb="0" eb="2">
      <t>マツサカ</t>
    </rPh>
    <phoneticPr fontId="8"/>
  </si>
  <si>
    <t>0598-26-5000</t>
    <phoneticPr fontId="8"/>
  </si>
  <si>
    <t>0598-31-2311</t>
    <phoneticPr fontId="8"/>
  </si>
  <si>
    <t>社会福祉法人　みどり自由学園</t>
    <rPh sb="0" eb="2">
      <t>シャカイ</t>
    </rPh>
    <rPh sb="2" eb="4">
      <t>フクシ</t>
    </rPh>
    <rPh sb="4" eb="6">
      <t>ホウジン</t>
    </rPh>
    <rPh sb="10" eb="12">
      <t>ジユウ</t>
    </rPh>
    <rPh sb="12" eb="14">
      <t>ガクエン</t>
    </rPh>
    <phoneticPr fontId="8"/>
  </si>
  <si>
    <t>（１４）　里親支援センター　（児童福祉法）</t>
    <rPh sb="5" eb="9">
      <t>サトオヤシエン</t>
    </rPh>
    <phoneticPr fontId="8"/>
  </si>
  <si>
    <t>里親支援センター「ほっこり」</t>
    <rPh sb="0" eb="2">
      <t>サトオヤ</t>
    </rPh>
    <rPh sb="2" eb="4">
      <t>シエン</t>
    </rPh>
    <phoneticPr fontId="8"/>
  </si>
  <si>
    <t>0595-41-1144</t>
    <phoneticPr fontId="8"/>
  </si>
  <si>
    <t>0595-63-0721</t>
    <phoneticPr fontId="8"/>
  </si>
  <si>
    <t>社会福祉法人　名張厚生協会</t>
    <rPh sb="7" eb="9">
      <t>ナバリ</t>
    </rPh>
    <rPh sb="9" eb="11">
      <t>コウセイ</t>
    </rPh>
    <rPh sb="11" eb="13">
      <t>キョウカイ</t>
    </rPh>
    <phoneticPr fontId="8"/>
  </si>
  <si>
    <t>３　母子・父子福祉施設</t>
    <rPh sb="5" eb="7">
      <t>フシ</t>
    </rPh>
    <phoneticPr fontId="8"/>
  </si>
  <si>
    <t>（１）　母子・父子福祉センター　（母子及び父子並びに寡婦福祉法）</t>
    <rPh sb="7" eb="9">
      <t>フシ</t>
    </rPh>
    <rPh sb="21" eb="23">
      <t>フシ</t>
    </rPh>
    <rPh sb="23" eb="24">
      <t>ナラ</t>
    </rPh>
    <phoneticPr fontId="8"/>
  </si>
  <si>
    <t>三重県母子・父子福祉センター</t>
    <rPh sb="6" eb="8">
      <t>フシ</t>
    </rPh>
    <phoneticPr fontId="8"/>
  </si>
  <si>
    <t>津市桜橋2丁目131</t>
  </si>
  <si>
    <t>059-228-6298</t>
  </si>
  <si>
    <t>059-228-6301</t>
    <phoneticPr fontId="8"/>
  </si>
  <si>
    <t>一般財団法人　三重県母子寡婦福祉連合会</t>
    <rPh sb="0" eb="2">
      <t>イッパン</t>
    </rPh>
    <phoneticPr fontId="8"/>
  </si>
  <si>
    <t>S 38. 7. 1</t>
  </si>
  <si>
    <t>四日市市母子・父子福祉センター</t>
    <rPh sb="0" eb="4">
      <t>ヨッカイチシ</t>
    </rPh>
    <rPh sb="7" eb="9">
      <t>フシ</t>
    </rPh>
    <phoneticPr fontId="8"/>
  </si>
  <si>
    <t>510-0085</t>
    <phoneticPr fontId="8"/>
  </si>
  <si>
    <t>四日市市諏訪町2番2号</t>
    <rPh sb="0" eb="4">
      <t>ヨッカイチシ</t>
    </rPh>
    <rPh sb="4" eb="7">
      <t>スワチョウ</t>
    </rPh>
    <rPh sb="8" eb="9">
      <t>バン</t>
    </rPh>
    <rPh sb="10" eb="11">
      <t>ゴウ</t>
    </rPh>
    <phoneticPr fontId="8"/>
  </si>
  <si>
    <t>059-354-8277</t>
    <phoneticPr fontId="8"/>
  </si>
  <si>
    <t>四日市市</t>
    <rPh sb="0" eb="4">
      <t>ヨッカイチシ</t>
    </rPh>
    <phoneticPr fontId="8"/>
  </si>
  <si>
    <t>社会福祉法人　四日市市社会福祉協議会</t>
    <rPh sb="0" eb="2">
      <t>シャカイ</t>
    </rPh>
    <rPh sb="2" eb="4">
      <t>フクシ</t>
    </rPh>
    <rPh sb="4" eb="6">
      <t>ホウジン</t>
    </rPh>
    <rPh sb="7" eb="11">
      <t>ヨッカイチシ</t>
    </rPh>
    <rPh sb="11" eb="13">
      <t>シャカイ</t>
    </rPh>
    <rPh sb="13" eb="15">
      <t>フクシ</t>
    </rPh>
    <rPh sb="15" eb="18">
      <t>キョウギカイ</t>
    </rPh>
    <phoneticPr fontId="8"/>
  </si>
  <si>
    <t>H  2. 8. 1</t>
    <phoneticPr fontId="8"/>
  </si>
  <si>
    <t>４　老人(高齢者)福祉施設</t>
  </si>
  <si>
    <t>（１）　養護老人ホーム　（老人福祉法）</t>
    <phoneticPr fontId="8"/>
  </si>
  <si>
    <t>長寿介護課</t>
    <phoneticPr fontId="8"/>
  </si>
  <si>
    <t>シルバーサポートらいむの丘ハウス</t>
    <rPh sb="12" eb="13">
      <t>オカ</t>
    </rPh>
    <phoneticPr fontId="8"/>
  </si>
  <si>
    <t>桑名市大字星川2239番地1</t>
    <rPh sb="0" eb="3">
      <t>クワナシ</t>
    </rPh>
    <rPh sb="3" eb="5">
      <t>オオアザ</t>
    </rPh>
    <rPh sb="5" eb="7">
      <t>ホシカワ</t>
    </rPh>
    <rPh sb="11" eb="13">
      <t>バンチ</t>
    </rPh>
    <phoneticPr fontId="8"/>
  </si>
  <si>
    <t>0594-41-3822</t>
    <phoneticPr fontId="8"/>
  </si>
  <si>
    <t>0594-41-3829</t>
    <phoneticPr fontId="8"/>
  </si>
  <si>
    <t>社会福祉法人　桑名市社会福祉協議会</t>
  </si>
  <si>
    <t>S 31.11. 1</t>
  </si>
  <si>
    <t>翠明院</t>
  </si>
  <si>
    <t>511-0501</t>
  </si>
  <si>
    <t>いなべ市藤原町鼎1166</t>
  </si>
  <si>
    <t>0594-46-2034</t>
  </si>
  <si>
    <t>0594-46-4006</t>
  </si>
  <si>
    <t>社会福祉法人　翠明院</t>
  </si>
  <si>
    <t>S 42. 3. 1</t>
  </si>
  <si>
    <t>寿楽陽光苑</t>
  </si>
  <si>
    <t>四日市市泊村1050-13</t>
  </si>
  <si>
    <t>059-345-0208</t>
  </si>
  <si>
    <t>059-345-0206</t>
  </si>
  <si>
    <t>社会福祉法人　三重福祉会</t>
  </si>
  <si>
    <t>H 18. 3.31</t>
  </si>
  <si>
    <t>みずほ寮</t>
  </si>
  <si>
    <t>三重郡菰野町菰野5833-1</t>
  </si>
  <si>
    <t>059-394-1121</t>
  </si>
  <si>
    <t>059-394-5868</t>
  </si>
  <si>
    <t>三重郡老人福祉施設組合</t>
  </si>
  <si>
    <t>S 36. 9. 1</t>
  </si>
  <si>
    <t>南山</t>
  </si>
  <si>
    <t>513-0016</t>
  </si>
  <si>
    <t>鈴鹿市山辺町1055-1</t>
  </si>
  <si>
    <t>059-374-1056</t>
  </si>
  <si>
    <t>059-374-5512</t>
  </si>
  <si>
    <t>社会福祉法人　天年会</t>
  </si>
  <si>
    <t>H 16. 3.31</t>
  </si>
  <si>
    <t>清和の里</t>
  </si>
  <si>
    <t>519-0162</t>
    <phoneticPr fontId="8"/>
  </si>
  <si>
    <t>亀山市住山町字大掛590番地1</t>
    <rPh sb="3" eb="5">
      <t>スミヤマ</t>
    </rPh>
    <rPh sb="5" eb="6">
      <t>チョウ</t>
    </rPh>
    <rPh sb="6" eb="7">
      <t>アザ</t>
    </rPh>
    <rPh sb="7" eb="8">
      <t>オオ</t>
    </rPh>
    <rPh sb="8" eb="9">
      <t>カ</t>
    </rPh>
    <rPh sb="12" eb="14">
      <t>バンチ</t>
    </rPh>
    <phoneticPr fontId="8"/>
  </si>
  <si>
    <t>0595-82-0637</t>
  </si>
  <si>
    <t>0595-82-0676</t>
  </si>
  <si>
    <t>社会福祉法人　安全福祉会</t>
  </si>
  <si>
    <t>H 16.12.28</t>
  </si>
  <si>
    <t>高田慈光院</t>
  </si>
  <si>
    <t>514-0122</t>
  </si>
  <si>
    <t>津市大里野田町1124-1</t>
  </si>
  <si>
    <t>059-230-7811</t>
  </si>
  <si>
    <t>059-230-3878</t>
  </si>
  <si>
    <t>青松園</t>
  </si>
  <si>
    <t>津市高洲町15-43</t>
  </si>
  <si>
    <t>059-228-2661</t>
  </si>
  <si>
    <t>059-223-0431</t>
  </si>
  <si>
    <t>社会福祉法人　青松園</t>
  </si>
  <si>
    <t>S 34. 5.13</t>
  </si>
  <si>
    <t>百花苑</t>
  </si>
  <si>
    <t>515-0817</t>
  </si>
  <si>
    <t>松阪市井村町277-1</t>
  </si>
  <si>
    <t>0598-21-1982</t>
  </si>
  <si>
    <t>0598-21-1987</t>
  </si>
  <si>
    <t>社会福祉法人　すみれ会</t>
  </si>
  <si>
    <t>H 21. 7. 1</t>
  </si>
  <si>
    <t>やまゆりの里</t>
  </si>
  <si>
    <t>松阪市嬉野中川町1528-101</t>
    <phoneticPr fontId="8"/>
  </si>
  <si>
    <t>0598-42-1116</t>
  </si>
  <si>
    <t>0598-42-6452</t>
  </si>
  <si>
    <t>社会福祉法人　あけあい会</t>
    <phoneticPr fontId="8"/>
  </si>
  <si>
    <t>S 17.12.28</t>
  </si>
  <si>
    <t>万亀会館</t>
  </si>
  <si>
    <t>516-0065</t>
  </si>
  <si>
    <t>伊勢市二俣町577-1</t>
  </si>
  <si>
    <t>0596-24-5052</t>
  </si>
  <si>
    <t>0596-24-5080</t>
  </si>
  <si>
    <t>社会福祉法人　伊勢医心会</t>
  </si>
  <si>
    <t>H 19. 7.31</t>
  </si>
  <si>
    <t>高砂寮</t>
  </si>
  <si>
    <t>519-0504</t>
  </si>
  <si>
    <t>伊勢市小俣町宮前38</t>
  </si>
  <si>
    <t>0596-22-1045</t>
  </si>
  <si>
    <t>0596-27-3256</t>
  </si>
  <si>
    <t>わたらい老人福祉施設組合</t>
  </si>
  <si>
    <t>S 34. 2. 1</t>
  </si>
  <si>
    <t>花園寮</t>
  </si>
  <si>
    <t>517-0501</t>
  </si>
  <si>
    <t>志摩市阿児町鵜方804</t>
  </si>
  <si>
    <t>0599-43-0166</t>
  </si>
  <si>
    <t>0599-43-5068</t>
  </si>
  <si>
    <t>志摩広域行政組合</t>
  </si>
  <si>
    <t>S 30. 3.15</t>
  </si>
  <si>
    <t>こうふう苑</t>
    <rPh sb="4" eb="5">
      <t>エン</t>
    </rPh>
    <phoneticPr fontId="8"/>
  </si>
  <si>
    <t>518-0823</t>
    <phoneticPr fontId="8"/>
  </si>
  <si>
    <t>伊賀市四十九町1870番地の8</t>
    <rPh sb="0" eb="3">
      <t>イガシ</t>
    </rPh>
    <rPh sb="3" eb="6">
      <t>シジュウク</t>
    </rPh>
    <rPh sb="6" eb="7">
      <t>マチ</t>
    </rPh>
    <rPh sb="11" eb="13">
      <t>バンチ</t>
    </rPh>
    <phoneticPr fontId="8"/>
  </si>
  <si>
    <t>0595-20-1900</t>
    <phoneticPr fontId="8"/>
  </si>
  <si>
    <t>0595-20-1901</t>
    <phoneticPr fontId="8"/>
  </si>
  <si>
    <t>社会福祉法人　福寿会</t>
    <rPh sb="0" eb="2">
      <t>シャカイ</t>
    </rPh>
    <rPh sb="2" eb="4">
      <t>フクシ</t>
    </rPh>
    <rPh sb="4" eb="6">
      <t>ホウジン</t>
    </rPh>
    <phoneticPr fontId="8"/>
  </si>
  <si>
    <t>社会福祉法人　福寿会</t>
  </si>
  <si>
    <t>S 25. 7. 1</t>
  </si>
  <si>
    <t>梨ノ木園</t>
  </si>
  <si>
    <t>518-0032</t>
  </si>
  <si>
    <t>伊賀市朝屋734-1</t>
    <phoneticPr fontId="8"/>
  </si>
  <si>
    <t>0595-23-1555</t>
  </si>
  <si>
    <t>0595-24-3030</t>
  </si>
  <si>
    <t>S 46. 7. 1</t>
  </si>
  <si>
    <t>偕楽荘</t>
  </si>
  <si>
    <t>518-0843</t>
    <phoneticPr fontId="8"/>
  </si>
  <si>
    <t>伊賀市久米町字大木872‐1</t>
  </si>
  <si>
    <t>0595-23-6521</t>
    <phoneticPr fontId="8"/>
  </si>
  <si>
    <t>0595-23-6539</t>
  </si>
  <si>
    <t>H 22.6.1</t>
    <phoneticPr fontId="8"/>
  </si>
  <si>
    <t>名張養護老人ホームみさと園</t>
    <rPh sb="0" eb="2">
      <t>ナバリ</t>
    </rPh>
    <rPh sb="2" eb="4">
      <t>ヨウゴ</t>
    </rPh>
    <rPh sb="4" eb="6">
      <t>ロウジン</t>
    </rPh>
    <phoneticPr fontId="8"/>
  </si>
  <si>
    <t>518-0611</t>
  </si>
  <si>
    <t>名張市新田2230-1</t>
  </si>
  <si>
    <t>0595-65-4943</t>
  </si>
  <si>
    <t>0595-65-4944</t>
    <phoneticPr fontId="8"/>
  </si>
  <si>
    <t>S 23. 4. 1</t>
  </si>
  <si>
    <t>聖光園</t>
  </si>
  <si>
    <t>519-3623</t>
  </si>
  <si>
    <t>尾鷲市大字大曽根浦15-1</t>
  </si>
  <si>
    <t>0597-22-0669</t>
  </si>
  <si>
    <t>0597-23-0080</t>
  </si>
  <si>
    <t>尾鷲市</t>
  </si>
  <si>
    <t>株式会社紫宝創建</t>
  </si>
  <si>
    <t>S 28. 2. 1</t>
  </si>
  <si>
    <t>赤羽寮</t>
  </si>
  <si>
    <t>519-3203</t>
  </si>
  <si>
    <t>北牟婁郡紀北町島原1402-1</t>
    <phoneticPr fontId="8"/>
  </si>
  <si>
    <t>0597-47-1830</t>
  </si>
  <si>
    <t>0597-47-4541</t>
  </si>
  <si>
    <t>紀北町</t>
  </si>
  <si>
    <t>S 46.10. 1</t>
  </si>
  <si>
    <t>松濤園</t>
  </si>
  <si>
    <t>519-5203</t>
  </si>
  <si>
    <t>南牟婁郡御浜町下市木3487</t>
  </si>
  <si>
    <t>05979-2-1032</t>
  </si>
  <si>
    <t>05979-2-4003</t>
  </si>
  <si>
    <t>紀南社会福祉施設組合</t>
  </si>
  <si>
    <t>S 27. 1.16</t>
  </si>
  <si>
    <t>長寿苑</t>
  </si>
  <si>
    <t>511-0911</t>
  </si>
  <si>
    <t>桑名市額田1256-2</t>
  </si>
  <si>
    <t>0594-31-7200</t>
  </si>
  <si>
    <t>0594-31-4720</t>
  </si>
  <si>
    <t>地域密着型介護老人福祉施設長寿苑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4">
      <t>チョウ</t>
    </rPh>
    <rPh sb="14" eb="15">
      <t>ジュ</t>
    </rPh>
    <rPh sb="15" eb="16">
      <t>エン</t>
    </rPh>
    <phoneticPr fontId="8"/>
  </si>
  <si>
    <t>いこい</t>
  </si>
  <si>
    <t>511-0922</t>
  </si>
  <si>
    <t>桑名市大字西金井字村中170番地</t>
  </si>
  <si>
    <t>0594-25-2666</t>
  </si>
  <si>
    <t>0594-25-2668</t>
  </si>
  <si>
    <t>社会福祉法人　憩</t>
  </si>
  <si>
    <t>いこい（ユニット型）</t>
    <rPh sb="8" eb="9">
      <t>ガタ</t>
    </rPh>
    <phoneticPr fontId="8"/>
  </si>
  <si>
    <t>桑名市大字西金井170番地</t>
    <phoneticPr fontId="8"/>
  </si>
  <si>
    <t>いこい　サテライトなごみ</t>
  </si>
  <si>
    <t>511-0065</t>
    <phoneticPr fontId="8"/>
  </si>
  <si>
    <t>桑名市大央町50番地２</t>
    <phoneticPr fontId="8"/>
  </si>
  <si>
    <t>0594-82-7611</t>
  </si>
  <si>
    <t>H 26. 6. 1</t>
    <phoneticPr fontId="8"/>
  </si>
  <si>
    <t>アパティア長島苑</t>
  </si>
  <si>
    <t>0594-42-1600</t>
  </si>
  <si>
    <t>0594-42-2701</t>
  </si>
  <si>
    <t>H  7. 5. 7</t>
  </si>
  <si>
    <t>ほほえみ桑名</t>
    <rPh sb="4" eb="6">
      <t>クワナ</t>
    </rPh>
    <phoneticPr fontId="8"/>
  </si>
  <si>
    <t>桑名市桑部字中貝戸681-4</t>
    <phoneticPr fontId="8"/>
  </si>
  <si>
    <t>0594-82-7711</t>
  </si>
  <si>
    <t>0594-82-7722</t>
  </si>
  <si>
    <t>社会福祉法人　ほほえみ福祉会</t>
    <phoneticPr fontId="8"/>
  </si>
  <si>
    <t>社会福祉法人　ほほえみ福祉会</t>
  </si>
  <si>
    <t>ソフトハウス</t>
  </si>
  <si>
    <t>511-0112</t>
  </si>
  <si>
    <t>桑名市多度町福永字西福永440番48</t>
  </si>
  <si>
    <t>0594-49-3300</t>
  </si>
  <si>
    <t>0594-48-6555</t>
  </si>
  <si>
    <t>社会福祉法人　憲甚会</t>
  </si>
  <si>
    <t>H 14. 7.21</t>
  </si>
  <si>
    <t>あおい</t>
  </si>
  <si>
    <t>桑名市長島町横溝蔵568-2</t>
  </si>
  <si>
    <t>0594-45-8686</t>
  </si>
  <si>
    <t>0594-45-1661</t>
  </si>
  <si>
    <t>H 21. 3.31</t>
  </si>
  <si>
    <t>511-0507</t>
  </si>
  <si>
    <t>いなべ市藤原町上之山田1433-3</t>
  </si>
  <si>
    <t>S 56.11.27</t>
  </si>
  <si>
    <t>アイリス</t>
  </si>
  <si>
    <t>511-0428</t>
  </si>
  <si>
    <t>いなべ市北勢町阿下喜3728番2</t>
  </si>
  <si>
    <t>0594-72-7722</t>
  </si>
  <si>
    <t>0594-72-7744</t>
  </si>
  <si>
    <t>社会福祉法人　光風会</t>
  </si>
  <si>
    <t>H  9. 6. 1</t>
  </si>
  <si>
    <t>もも大安</t>
    <rPh sb="2" eb="4">
      <t>ダイアン</t>
    </rPh>
    <phoneticPr fontId="8"/>
  </si>
  <si>
    <t>511-0283</t>
    <phoneticPr fontId="8"/>
  </si>
  <si>
    <t>いなべ市大安町南金井705番地96</t>
    <rPh sb="3" eb="4">
      <t>シ</t>
    </rPh>
    <rPh sb="4" eb="7">
      <t>ダイアンチョウ</t>
    </rPh>
    <rPh sb="7" eb="8">
      <t>ミナミ</t>
    </rPh>
    <rPh sb="8" eb="10">
      <t>カナイ</t>
    </rPh>
    <rPh sb="13" eb="15">
      <t>バンチ</t>
    </rPh>
    <phoneticPr fontId="8"/>
  </si>
  <si>
    <t>0594-87-0025</t>
  </si>
  <si>
    <t>0594-87-0027</t>
    <phoneticPr fontId="8"/>
  </si>
  <si>
    <t>社会福祉法人　モモ</t>
    <rPh sb="0" eb="2">
      <t>シャカイ</t>
    </rPh>
    <rPh sb="2" eb="4">
      <t>フクシ</t>
    </rPh>
    <rPh sb="4" eb="6">
      <t>ホウジン</t>
    </rPh>
    <phoneticPr fontId="8"/>
  </si>
  <si>
    <t>すいせんの里</t>
  </si>
  <si>
    <t>498-0823</t>
  </si>
  <si>
    <t>桑名郡木曽岬町和富10-8</t>
  </si>
  <si>
    <t>0567-68-6565</t>
  </si>
  <si>
    <t>0567-68-6580</t>
  </si>
  <si>
    <t>社会福祉法人　慈幸会</t>
  </si>
  <si>
    <t>パークレジデンス</t>
  </si>
  <si>
    <t>員弁郡東員町長深字狐小路3140番2</t>
  </si>
  <si>
    <t>0594-76-0760</t>
  </si>
  <si>
    <t>0594-86-2711</t>
  </si>
  <si>
    <t>社会福祉法人　健和会</t>
  </si>
  <si>
    <t>H 13. 4.10</t>
  </si>
  <si>
    <t>特別養護老人ホーム 北部陽光苑</t>
  </si>
  <si>
    <t>511-0251</t>
  </si>
  <si>
    <t>員弁郡東員町大字山田字蔵谷3600番１</t>
  </si>
  <si>
    <t>0594-87-7730</t>
  </si>
  <si>
    <t>0594-87-7731</t>
  </si>
  <si>
    <t>R 3. 8. 1</t>
  </si>
  <si>
    <t>介護総合センターかんざき</t>
  </si>
  <si>
    <t>512-0924</t>
  </si>
  <si>
    <t>四日市市寺方町東谷986-4</t>
  </si>
  <si>
    <t>059-327-2177</t>
  </si>
  <si>
    <t>059-327-2228</t>
  </si>
  <si>
    <t>社会福祉法人　青山里会</t>
  </si>
  <si>
    <t>H 12. 4. 1</t>
  </si>
  <si>
    <t>ヴィラ四日市（ユニット型）</t>
    <rPh sb="11" eb="12">
      <t>カタ</t>
    </rPh>
    <phoneticPr fontId="14"/>
  </si>
  <si>
    <t>510-8037</t>
  </si>
  <si>
    <t>四日市市垂坂町8-2</t>
  </si>
  <si>
    <t>059-363-2121</t>
  </si>
  <si>
    <t>059-363-3737</t>
  </si>
  <si>
    <t>社会福祉法人　平成福祉会</t>
  </si>
  <si>
    <t>英水苑</t>
  </si>
  <si>
    <t>512-1212</t>
  </si>
  <si>
    <t>四日市市智積町字中須34-1</t>
  </si>
  <si>
    <t>059-326-7511</t>
  </si>
  <si>
    <t>059-326-7557</t>
  </si>
  <si>
    <t>社会福祉法人　英水会</t>
  </si>
  <si>
    <t>H  6. 9. 1</t>
  </si>
  <si>
    <t>英水苑（ユニット型）</t>
    <rPh sb="8" eb="9">
      <t>ガタ</t>
    </rPh>
    <phoneticPr fontId="8"/>
  </si>
  <si>
    <t>南部陽光苑</t>
  </si>
  <si>
    <t>四日市市河原田町字西台2146</t>
  </si>
  <si>
    <t>059-347-7337</t>
  </si>
  <si>
    <t>059-347-7338</t>
  </si>
  <si>
    <t>H 11. 4. 1</t>
  </si>
  <si>
    <t>陽光苑</t>
  </si>
  <si>
    <t>512-0913</t>
  </si>
  <si>
    <t>四日市市西坂部町1127</t>
  </si>
  <si>
    <t>059-331-5183</t>
  </si>
  <si>
    <t>059-331-5184</t>
  </si>
  <si>
    <t>よっかいち諧朋苑</t>
  </si>
  <si>
    <t>四日市市西大鐘町字山添1580</t>
  </si>
  <si>
    <t>059-338-3000</t>
  </si>
  <si>
    <t>059-338-3008</t>
  </si>
  <si>
    <t>H  8. 7. 1</t>
  </si>
  <si>
    <t>よっかいち諧朋苑（ユニット型）</t>
    <rPh sb="13" eb="14">
      <t>ガタ</t>
    </rPh>
    <phoneticPr fontId="14"/>
  </si>
  <si>
    <t>小山田特別養護老人ホーム</t>
  </si>
  <si>
    <t>512-1111</t>
  </si>
  <si>
    <t>四日市市山田町5500-1</t>
  </si>
  <si>
    <t>059-358-0255</t>
  </si>
  <si>
    <t>059-358-0288</t>
  </si>
  <si>
    <t>S 49. 6. 1</t>
  </si>
  <si>
    <t>小山田特別養護老人ホーム（ユニット型）</t>
    <rPh sb="17" eb="18">
      <t>カタ</t>
    </rPh>
    <phoneticPr fontId="14"/>
  </si>
  <si>
    <t>第二小山田特別養護老人ホーム</t>
  </si>
  <si>
    <t>四日市市山田町5513</t>
  </si>
  <si>
    <t>059-328-2276</t>
  </si>
  <si>
    <t>059-328-2905</t>
  </si>
  <si>
    <t>うねめの里</t>
  </si>
  <si>
    <t>四日市市采女町字森ヶ山418-1</t>
  </si>
  <si>
    <t>059-348-7760</t>
  </si>
  <si>
    <t>059-348-7761</t>
  </si>
  <si>
    <t>社会福祉法人　永甲会</t>
  </si>
  <si>
    <t>H 17. 4. 1</t>
  </si>
  <si>
    <t>風の路</t>
  </si>
  <si>
    <t>四日市市塩浜栄町471</t>
  </si>
  <si>
    <t>059-349-6383</t>
  </si>
  <si>
    <t>059-349-6384</t>
  </si>
  <si>
    <t>社会福祉法人　風薫会</t>
  </si>
  <si>
    <t>H 18. 5. 1</t>
  </si>
  <si>
    <t>アリビオ</t>
  </si>
  <si>
    <t>四日市市塩浜字八幡149-1</t>
  </si>
  <si>
    <t>059-325-7762</t>
  </si>
  <si>
    <t>059-325-7763</t>
  </si>
  <si>
    <t>H 22. 5. 1</t>
  </si>
  <si>
    <t>くぬぎの木　特別養護老人ホーム</t>
  </si>
  <si>
    <t>四日市市赤水町1245番地7</t>
  </si>
  <si>
    <t>059-327-2826</t>
  </si>
  <si>
    <t>059-327-1177</t>
  </si>
  <si>
    <t>社会福祉法人　あがた福祉の会</t>
  </si>
  <si>
    <t>富田浜特別養護老人ホーム浜風</t>
  </si>
  <si>
    <t>510-8008</t>
  </si>
  <si>
    <t>四日市市富田浜町25-10</t>
  </si>
  <si>
    <t>059-365-1665</t>
  </si>
  <si>
    <t>059-365-1675</t>
  </si>
  <si>
    <t>社会福祉法人　富田浜福祉会</t>
  </si>
  <si>
    <t>H 24. 5. 1</t>
  </si>
  <si>
    <t>かすみの里</t>
    <rPh sb="4" eb="5">
      <t>サト</t>
    </rPh>
    <phoneticPr fontId="14"/>
  </si>
  <si>
    <t>510-0018</t>
  </si>
  <si>
    <t>四日市市白須賀一丁目12番8号</t>
    <rPh sb="0" eb="4">
      <t>ヨッカイチシ</t>
    </rPh>
    <rPh sb="4" eb="7">
      <t>シラスガ</t>
    </rPh>
    <rPh sb="7" eb="10">
      <t>イッチョウメ</t>
    </rPh>
    <rPh sb="12" eb="13">
      <t>バン</t>
    </rPh>
    <rPh sb="14" eb="15">
      <t>ゴウ</t>
    </rPh>
    <phoneticPr fontId="14"/>
  </si>
  <si>
    <t>059-334-1171</t>
  </si>
  <si>
    <t>059-334-1172</t>
  </si>
  <si>
    <t>社会福祉法人　永甲会</t>
    <rPh sb="0" eb="2">
      <t>シャカイ</t>
    </rPh>
    <rPh sb="2" eb="4">
      <t>フクシ</t>
    </rPh>
    <rPh sb="4" eb="6">
      <t>ホウジン</t>
    </rPh>
    <phoneticPr fontId="14"/>
  </si>
  <si>
    <t>日永英水苑（従来型）</t>
    <rPh sb="0" eb="2">
      <t>ヒナガ</t>
    </rPh>
    <rPh sb="6" eb="8">
      <t>ジュウライ</t>
    </rPh>
    <rPh sb="8" eb="9">
      <t>カタ</t>
    </rPh>
    <phoneticPr fontId="14"/>
  </si>
  <si>
    <t>510-0885</t>
  </si>
  <si>
    <t>四日市市日永5530番地の23</t>
  </si>
  <si>
    <t>059-340-3668</t>
  </si>
  <si>
    <t>059-340-3667</t>
  </si>
  <si>
    <t>日永英水苑（ユニット型）</t>
    <rPh sb="0" eb="2">
      <t>ヒナガ</t>
    </rPh>
    <rPh sb="10" eb="11">
      <t>カタ</t>
    </rPh>
    <phoneticPr fontId="14"/>
  </si>
  <si>
    <t>みのりの里</t>
  </si>
  <si>
    <t>510-0106</t>
  </si>
  <si>
    <t>四日市市楠町本郷1139-1</t>
  </si>
  <si>
    <t>059-398-2110</t>
  </si>
  <si>
    <t>059-398-2123</t>
  </si>
  <si>
    <t>社会福祉法人　徳寿会</t>
  </si>
  <si>
    <t>小山田特別養護老人ホーム　サテライト四郷</t>
    <phoneticPr fontId="8"/>
  </si>
  <si>
    <t>四日市市西日野町字小溝野4008</t>
    <phoneticPr fontId="8"/>
  </si>
  <si>
    <t>059-322-3101</t>
  </si>
  <si>
    <t>059-322-3104</t>
  </si>
  <si>
    <t>H 21. 5. 1</t>
  </si>
  <si>
    <t>介護総合センターかんざき　サテライト川島</t>
    <rPh sb="0" eb="2">
      <t>カイゴ</t>
    </rPh>
    <rPh sb="2" eb="4">
      <t>ソウゴウ</t>
    </rPh>
    <phoneticPr fontId="8"/>
  </si>
  <si>
    <t>512-0934</t>
  </si>
  <si>
    <t>四日市市川島町字別山4037</t>
  </si>
  <si>
    <t>059-320-3113</t>
    <phoneticPr fontId="8"/>
  </si>
  <si>
    <t>059-320-3112</t>
  </si>
  <si>
    <t>介護総合センターかんざき　サテライト常磐</t>
    <phoneticPr fontId="8"/>
  </si>
  <si>
    <t>510-0829</t>
  </si>
  <si>
    <t>四日市市城西町13-45</t>
  </si>
  <si>
    <t>059-353-7750</t>
  </si>
  <si>
    <t>059-353-7766</t>
  </si>
  <si>
    <t>天カ須賀</t>
  </si>
  <si>
    <t>510-8001</t>
  </si>
  <si>
    <t>四日市市天カ須賀一丁目1番17号</t>
  </si>
  <si>
    <t>059-366-1050</t>
  </si>
  <si>
    <t>059-366-1060</t>
  </si>
  <si>
    <t>サテライトみなと</t>
  </si>
  <si>
    <t>510-0042</t>
  </si>
  <si>
    <t>四日市市高砂町6-5</t>
  </si>
  <si>
    <t>059-329-5210</t>
  </si>
  <si>
    <t>059-329-5212</t>
  </si>
  <si>
    <t>聖十字四日市老人福祉施設</t>
  </si>
  <si>
    <t>512-1304</t>
    <phoneticPr fontId="8"/>
  </si>
  <si>
    <t>四日市市中野町源内2494番1</t>
    <phoneticPr fontId="8"/>
  </si>
  <si>
    <t>059-339-2000</t>
  </si>
  <si>
    <t>059-339-7211</t>
  </si>
  <si>
    <t>H 26.11. 1</t>
    <phoneticPr fontId="8"/>
  </si>
  <si>
    <t>地域密着型介護老人福祉施設入所者生活介護ハピネスちよだ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8"/>
  </si>
  <si>
    <t>512-8065</t>
    <phoneticPr fontId="8"/>
  </si>
  <si>
    <t>四日市市千代田町323番地1</t>
    <rPh sb="0" eb="4">
      <t>ヨッカイチシ</t>
    </rPh>
    <rPh sb="4" eb="8">
      <t>チヨダチョウ</t>
    </rPh>
    <rPh sb="11" eb="13">
      <t>バンチ</t>
    </rPh>
    <phoneticPr fontId="8"/>
  </si>
  <si>
    <t>059-329-5833</t>
    <phoneticPr fontId="8"/>
  </si>
  <si>
    <t>特別養護老人ホーム　さくらスマイル</t>
  </si>
  <si>
    <t>510-0031</t>
    <phoneticPr fontId="8"/>
  </si>
  <si>
    <t>四日市市浜一色町15番14-1号</t>
    <phoneticPr fontId="8"/>
  </si>
  <si>
    <t>059-340-0001</t>
  </si>
  <si>
    <t>059-340-0101</t>
  </si>
  <si>
    <t>特別養護老人ホーム　高浜楽々館</t>
    <phoneticPr fontId="8"/>
  </si>
  <si>
    <t>510-0026</t>
    <phoneticPr fontId="8"/>
  </si>
  <si>
    <t>四日市市高浜町8番26号</t>
    <phoneticPr fontId="8"/>
  </si>
  <si>
    <t>059-334-8587</t>
  </si>
  <si>
    <t>059-334-8589</t>
  </si>
  <si>
    <t>社会福祉法人　すずらん福祉会</t>
    <phoneticPr fontId="8"/>
  </si>
  <si>
    <t>地域密着型特別養護老人ホーム　かいぞうの里</t>
  </si>
  <si>
    <t>四日市市野田一丁目6番25号</t>
    <phoneticPr fontId="8"/>
  </si>
  <si>
    <t>059-328-5550</t>
  </si>
  <si>
    <t>059-331-5600</t>
  </si>
  <si>
    <t>Ｒ 2. 4. 1</t>
    <phoneticPr fontId="8"/>
  </si>
  <si>
    <t>特別養護老人ホーム　和らぎ水沢</t>
    <phoneticPr fontId="8"/>
  </si>
  <si>
    <t>512-1105</t>
    <phoneticPr fontId="8"/>
  </si>
  <si>
    <t>四日市市水沢町2378番1</t>
    <rPh sb="11" eb="12">
      <t>バン</t>
    </rPh>
    <phoneticPr fontId="8"/>
  </si>
  <si>
    <t>059-329-8011</t>
    <phoneticPr fontId="8"/>
  </si>
  <si>
    <t>059-329-8022</t>
    <phoneticPr fontId="8"/>
  </si>
  <si>
    <t>社会福祉法人　双和福祉会</t>
    <phoneticPr fontId="8"/>
  </si>
  <si>
    <t>Ｒ 5.11. 1</t>
    <phoneticPr fontId="8"/>
  </si>
  <si>
    <t>三重郡菰野町菰野字火除野5833-1</t>
    <rPh sb="3" eb="6">
      <t>コモノチョウ</t>
    </rPh>
    <phoneticPr fontId="14"/>
  </si>
  <si>
    <t>S 62. 4. 1</t>
  </si>
  <si>
    <t>菰野聖十字の家</t>
  </si>
  <si>
    <t>三重郡菰野町宿野1433-69</t>
  </si>
  <si>
    <t>059-394-2511</t>
  </si>
  <si>
    <t>059-394-0081</t>
  </si>
  <si>
    <t>S 54. 7.20</t>
  </si>
  <si>
    <t>菰野聖十字の家（ユニット型）</t>
    <rPh sb="12" eb="13">
      <t>ガタ</t>
    </rPh>
    <phoneticPr fontId="8"/>
  </si>
  <si>
    <t>Ｒ 1. 12. 1</t>
  </si>
  <si>
    <t>地域密着型特別養護老人ホーム真菰の郷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マ</t>
    </rPh>
    <rPh sb="17" eb="18">
      <t>サト</t>
    </rPh>
    <phoneticPr fontId="14"/>
  </si>
  <si>
    <t>三重郡菰野町永井字西畑456番1</t>
    <rPh sb="0" eb="2">
      <t>ミエ</t>
    </rPh>
    <rPh sb="2" eb="3">
      <t>グン</t>
    </rPh>
    <rPh sb="6" eb="8">
      <t>ナガイ</t>
    </rPh>
    <rPh sb="8" eb="9">
      <t>アザ</t>
    </rPh>
    <rPh sb="9" eb="11">
      <t>ニシハタ</t>
    </rPh>
    <rPh sb="14" eb="15">
      <t>バン</t>
    </rPh>
    <phoneticPr fontId="14"/>
  </si>
  <si>
    <t>059-352-2062</t>
  </si>
  <si>
    <t>059-352-2152</t>
  </si>
  <si>
    <t>社会福祉法人　悠和会</t>
    <rPh sb="0" eb="2">
      <t>シャカイ</t>
    </rPh>
    <rPh sb="2" eb="4">
      <t>フクシ</t>
    </rPh>
    <rPh sb="4" eb="6">
      <t>ホウジン</t>
    </rPh>
    <rPh sb="7" eb="8">
      <t>ユウ</t>
    </rPh>
    <rPh sb="8" eb="9">
      <t>ワ</t>
    </rPh>
    <rPh sb="9" eb="10">
      <t>カイ</t>
    </rPh>
    <phoneticPr fontId="14"/>
  </si>
  <si>
    <t>往還</t>
  </si>
  <si>
    <t>三重郡朝日町大字柿字熊之田564</t>
  </si>
  <si>
    <t>059-377-6011</t>
  </si>
  <si>
    <t>059-377-6001</t>
  </si>
  <si>
    <t>社会福祉法人　三重健寿会</t>
  </si>
  <si>
    <t>H 18. 6.16</t>
  </si>
  <si>
    <t>ほほえみ</t>
  </si>
  <si>
    <t>510-8114</t>
  </si>
  <si>
    <t>三重郡川越町亀崎新田字里中15番地2</t>
  </si>
  <si>
    <t>059-361-7171</t>
  </si>
  <si>
    <t>059-361-7173</t>
  </si>
  <si>
    <t>H 24. 3.19</t>
  </si>
  <si>
    <t>鈴鹿聖十字の家</t>
  </si>
  <si>
    <t>513-0015</t>
  </si>
  <si>
    <t>鈴鹿市木田町1961</t>
  </si>
  <si>
    <t>059-374-0318</t>
  </si>
  <si>
    <t>059-374-0077</t>
  </si>
  <si>
    <t>ルーエハイム</t>
  </si>
  <si>
    <t>510-0266</t>
  </si>
  <si>
    <t>鈴鹿市長法寺町763</t>
  </si>
  <si>
    <t>059-372-3811</t>
  </si>
  <si>
    <t>059-372-3814</t>
  </si>
  <si>
    <t>社会福祉法人　博愛会</t>
  </si>
  <si>
    <t>H 10. 6.23</t>
  </si>
  <si>
    <t>ルーエハイム（ユニット型）</t>
    <rPh sb="11" eb="12">
      <t>ガタ</t>
    </rPh>
    <phoneticPr fontId="8"/>
  </si>
  <si>
    <t>鈴鹿グリーンホーム</t>
  </si>
  <si>
    <t>鈴鹿市深溝町字北林2956</t>
  </si>
  <si>
    <t>059-374-4600</t>
  </si>
  <si>
    <t>059-374-4543</t>
  </si>
  <si>
    <t>社会福祉法人　鈴鹿福祉会</t>
  </si>
  <si>
    <t>H  5. 5. 1</t>
  </si>
  <si>
    <t>くすのき園</t>
  </si>
  <si>
    <t>鈴鹿市若松西6丁目28-18</t>
  </si>
  <si>
    <t>059-385-3100</t>
  </si>
  <si>
    <t>059-385-7200</t>
  </si>
  <si>
    <t>伊勢マリンホーム</t>
  </si>
  <si>
    <t>510-0227</t>
  </si>
  <si>
    <t>鈴鹿市南若松町１</t>
  </si>
  <si>
    <t>059-387-6868</t>
  </si>
  <si>
    <t>059-387-6662</t>
  </si>
  <si>
    <t>社会福祉法人　伊勢湾福祉会</t>
  </si>
  <si>
    <t>H  3. 5.23</t>
  </si>
  <si>
    <t>伊勢マリンホーム（ユニット型）</t>
    <rPh sb="13" eb="14">
      <t>ガタ</t>
    </rPh>
    <phoneticPr fontId="8"/>
  </si>
  <si>
    <t>かなしょうず園</t>
  </si>
  <si>
    <t>鈴鹿市地子町字金生水814-30</t>
  </si>
  <si>
    <t>059-383-0955</t>
  </si>
  <si>
    <t>059-383-0972</t>
  </si>
  <si>
    <t xml:space="preserve"> S 56. 4.15</t>
  </si>
  <si>
    <t>ひまわり苑</t>
  </si>
  <si>
    <t>513-0034</t>
  </si>
  <si>
    <t>鈴鹿市須賀1-28-23</t>
  </si>
  <si>
    <t>059-383-3077</t>
  </si>
  <si>
    <t>059-383-3078</t>
  </si>
  <si>
    <t>社会福祉法人　陽光会</t>
  </si>
  <si>
    <t>H 15. 4.14</t>
  </si>
  <si>
    <t>ひまわり苑（従来型）</t>
    <rPh sb="6" eb="8">
      <t>ジュウライ</t>
    </rPh>
    <rPh sb="8" eb="9">
      <t>カタ</t>
    </rPh>
    <phoneticPr fontId="14"/>
  </si>
  <si>
    <t>H 27. 4.14</t>
  </si>
  <si>
    <t>桜の森白子ホーム</t>
    <rPh sb="0" eb="1">
      <t>サクラ</t>
    </rPh>
    <rPh sb="2" eb="3">
      <t>モリ</t>
    </rPh>
    <rPh sb="3" eb="5">
      <t>シロコ</t>
    </rPh>
    <phoneticPr fontId="14"/>
  </si>
  <si>
    <t>513-0816</t>
  </si>
  <si>
    <t>鈴鹿市南玉垣町7300番地2</t>
    <rPh sb="3" eb="4">
      <t>ミナミ</t>
    </rPh>
    <rPh sb="4" eb="6">
      <t>タマガキ</t>
    </rPh>
    <rPh sb="6" eb="7">
      <t>チョウ</t>
    </rPh>
    <rPh sb="11" eb="13">
      <t>バンチ</t>
    </rPh>
    <phoneticPr fontId="14"/>
  </si>
  <si>
    <t>059-373-4650</t>
  </si>
  <si>
    <t>059-373-4659</t>
  </si>
  <si>
    <t>社会福祉法人　サムス会</t>
    <rPh sb="10" eb="11">
      <t>カイ</t>
    </rPh>
    <phoneticPr fontId="14"/>
  </si>
  <si>
    <t>H 27. 10. 1</t>
  </si>
  <si>
    <t>特別養護老人ホーム　鈴鹿香寿苑</t>
  </si>
  <si>
    <t>510-0204</t>
  </si>
  <si>
    <t>鈴鹿市稲生西三丁目17番17号</t>
  </si>
  <si>
    <t>059-389-7666</t>
  </si>
  <si>
    <t>059-389-7676</t>
  </si>
  <si>
    <t>社会福祉法人　けやき福祉会</t>
  </si>
  <si>
    <t>H 29. 5. 1</t>
  </si>
  <si>
    <t>ルーエハイム庄野</t>
    <phoneticPr fontId="8"/>
  </si>
  <si>
    <t>513-0831</t>
    <phoneticPr fontId="8"/>
  </si>
  <si>
    <t>鈴鹿市庄野町856番地</t>
    <phoneticPr fontId="8"/>
  </si>
  <si>
    <t>059-373-5190</t>
  </si>
  <si>
    <t>059-373-5191</t>
  </si>
  <si>
    <t>R 6. 11. 1</t>
    <phoneticPr fontId="8"/>
  </si>
  <si>
    <t>ユニット型特別養護老人ホーム　安全の里</t>
  </si>
  <si>
    <t>519-0162</t>
  </si>
  <si>
    <t>亀山市住山町字大掛590-1</t>
  </si>
  <si>
    <t>0735-21-0903</t>
  </si>
  <si>
    <t>0735-23-0309</t>
  </si>
  <si>
    <t>H  2. 4. 1</t>
  </si>
  <si>
    <t>亀寿苑</t>
  </si>
  <si>
    <t>519-0137</t>
  </si>
  <si>
    <t>亀山市阿野田町2443-1</t>
  </si>
  <si>
    <t>0595-84-1212</t>
  </si>
  <si>
    <t>0595-83-2202</t>
  </si>
  <si>
    <t>社会福祉法人　ケアフル亀山</t>
  </si>
  <si>
    <t>華旺寿</t>
  </si>
  <si>
    <t>519-1101</t>
  </si>
  <si>
    <t>亀山市関町坂下字大広252</t>
  </si>
  <si>
    <t>0595-96-3131</t>
  </si>
  <si>
    <t>0595-96-3155</t>
  </si>
  <si>
    <t>社会福祉法人　柊会</t>
  </si>
  <si>
    <t>H  9. 5.22</t>
  </si>
  <si>
    <t>亀山愛の里</t>
    <rPh sb="0" eb="2">
      <t>カメヤマ</t>
    </rPh>
    <rPh sb="2" eb="3">
      <t>アイ</t>
    </rPh>
    <rPh sb="4" eb="5">
      <t>サト</t>
    </rPh>
    <phoneticPr fontId="14"/>
  </si>
  <si>
    <t>亀山市川合町1288-4</t>
    <rPh sb="0" eb="3">
      <t>カメヤマシ</t>
    </rPh>
    <rPh sb="3" eb="6">
      <t>カワイチョウ</t>
    </rPh>
    <phoneticPr fontId="14"/>
  </si>
  <si>
    <t>0595-84-1500</t>
  </si>
  <si>
    <t>0595-84-1501</t>
  </si>
  <si>
    <t>社会福祉法人　如水会</t>
    <rPh sb="0" eb="2">
      <t>シャカイ</t>
    </rPh>
    <rPh sb="2" eb="4">
      <t>フクシ</t>
    </rPh>
    <rPh sb="4" eb="6">
      <t>ホウジン</t>
    </rPh>
    <rPh sb="7" eb="8">
      <t>ジョ</t>
    </rPh>
    <rPh sb="8" eb="9">
      <t>スイ</t>
    </rPh>
    <rPh sb="9" eb="10">
      <t>カイ</t>
    </rPh>
    <phoneticPr fontId="14"/>
  </si>
  <si>
    <t>野村きぼう苑</t>
  </si>
  <si>
    <t>519-0165</t>
  </si>
  <si>
    <t>亀山市野村三丁目28番20号</t>
  </si>
  <si>
    <t>0595-84-7888</t>
  </si>
  <si>
    <t>0595-84-7889</t>
  </si>
  <si>
    <t>社会福祉法人　希望の里</t>
  </si>
  <si>
    <t>慈宗院</t>
  </si>
  <si>
    <t>津市片田長谷町167-1</t>
  </si>
  <si>
    <t>059-237-0069</t>
  </si>
  <si>
    <t>059-237-4817</t>
  </si>
  <si>
    <t>泉園</t>
  </si>
  <si>
    <t>津市野田2059</t>
  </si>
  <si>
    <t>059-237-2526</t>
  </si>
  <si>
    <t>059-237-2513</t>
  </si>
  <si>
    <t>社会福祉法人　寿泉会</t>
  </si>
  <si>
    <t>シルバーケア豊壽園</t>
  </si>
  <si>
    <t>津市高茶屋小森町字瓦ヶ野4152</t>
  </si>
  <si>
    <t>059-235-2102</t>
  </si>
  <si>
    <t>059-235-2105</t>
  </si>
  <si>
    <t>報徳園</t>
  </si>
  <si>
    <t>514-0065</t>
  </si>
  <si>
    <t>津市河辺町字小広1317-1</t>
  </si>
  <si>
    <t>059-228-1951</t>
  </si>
  <si>
    <t>059-228-1952</t>
  </si>
  <si>
    <t>社会福祉法人　高田真善会</t>
  </si>
  <si>
    <t>高田光寿園</t>
  </si>
  <si>
    <t>津市大里野田町宮下1124-1</t>
  </si>
  <si>
    <t>S 43. 4. 1</t>
  </si>
  <si>
    <t>きずな</t>
  </si>
  <si>
    <t>515-2602</t>
  </si>
  <si>
    <t>津市白山町二本木1163</t>
  </si>
  <si>
    <t>059-264-0222</t>
  </si>
  <si>
    <t>059-262-7788</t>
  </si>
  <si>
    <t>社会福祉法人　あけあい会</t>
    <rPh sb="11" eb="12">
      <t>カイ</t>
    </rPh>
    <phoneticPr fontId="14"/>
  </si>
  <si>
    <t>H 18. 1. 1</t>
  </si>
  <si>
    <t>豊野みかんの里</t>
  </si>
  <si>
    <t>津市一身田豊野字てノ坪1659</t>
  </si>
  <si>
    <t>059-236-5610</t>
  </si>
  <si>
    <t>059-236-5617</t>
  </si>
  <si>
    <t>社会福祉法人　白壽会</t>
  </si>
  <si>
    <t>アガペホーム</t>
  </si>
  <si>
    <t>514-2222</t>
  </si>
  <si>
    <t>津市豊が丘五丁目47番8号</t>
  </si>
  <si>
    <t>059-253-6517</t>
  </si>
  <si>
    <t>059-253-6557</t>
  </si>
  <si>
    <t>社会福祉法人　三重ベタニヤ</t>
    <rPh sb="0" eb="2">
      <t>シャカイ</t>
    </rPh>
    <rPh sb="2" eb="4">
      <t>フクシ</t>
    </rPh>
    <rPh sb="4" eb="6">
      <t>ホウジン</t>
    </rPh>
    <rPh sb="7" eb="9">
      <t>ミエ</t>
    </rPh>
    <phoneticPr fontId="14"/>
  </si>
  <si>
    <t>津の街</t>
    <rPh sb="0" eb="1">
      <t>ツ</t>
    </rPh>
    <rPh sb="2" eb="3">
      <t>マチ</t>
    </rPh>
    <phoneticPr fontId="14"/>
  </si>
  <si>
    <t>津市一身田平野726番地6</t>
    <phoneticPr fontId="8"/>
  </si>
  <si>
    <t>059-271-6186</t>
  </si>
  <si>
    <t>059-271-6187</t>
  </si>
  <si>
    <t>社会福祉法人　敬峰会</t>
    <rPh sb="0" eb="1">
      <t>シャカイ</t>
    </rPh>
    <rPh sb="1" eb="3">
      <t>フクシ</t>
    </rPh>
    <rPh sb="3" eb="5">
      <t>ホウジン</t>
    </rPh>
    <rPh sb="6" eb="7">
      <t>ケイ</t>
    </rPh>
    <rPh sb="7" eb="8">
      <t>ホウ</t>
    </rPh>
    <rPh sb="8" eb="9">
      <t>カイ</t>
    </rPh>
    <phoneticPr fontId="16"/>
  </si>
  <si>
    <t>カサデマドレ</t>
  </si>
  <si>
    <t>514-2322</t>
  </si>
  <si>
    <t>津市安濃町戸島569-3</t>
    <rPh sb="0" eb="2">
      <t>ツシ</t>
    </rPh>
    <rPh sb="2" eb="5">
      <t>アノウチョウ</t>
    </rPh>
    <rPh sb="5" eb="7">
      <t>トジマ</t>
    </rPh>
    <phoneticPr fontId="14"/>
  </si>
  <si>
    <t>059-271-5611</t>
  </si>
  <si>
    <t>059-271-5613</t>
  </si>
  <si>
    <t>社会福祉法人　聖フランシスコ会</t>
  </si>
  <si>
    <t>H 28. 4. 1</t>
  </si>
  <si>
    <t>優美</t>
    <rPh sb="0" eb="2">
      <t>ユウビ</t>
    </rPh>
    <phoneticPr fontId="14"/>
  </si>
  <si>
    <t>津市白山町二本木字山わき4009-3</t>
  </si>
  <si>
    <t>059-264-0505</t>
  </si>
  <si>
    <t>059-262-5565</t>
  </si>
  <si>
    <t>社会福祉法人　実践</t>
  </si>
  <si>
    <t>ライフかざはや</t>
  </si>
  <si>
    <t>514-1138</t>
  </si>
  <si>
    <t>津市戸木町字若山4169-4</t>
  </si>
  <si>
    <t>059-254-6610</t>
  </si>
  <si>
    <t>059-259-1105</t>
  </si>
  <si>
    <t>社会福祉法人　正寿会</t>
  </si>
  <si>
    <t>H 19. 6.21</t>
  </si>
  <si>
    <t>みえ愛の里</t>
  </si>
  <si>
    <t>514-0304</t>
  </si>
  <si>
    <t>津市雲出本郷町字連方前2128番</t>
  </si>
  <si>
    <t>059-234-1500</t>
  </si>
  <si>
    <t>059-234-1505</t>
  </si>
  <si>
    <t>社会福祉法人　絆</t>
  </si>
  <si>
    <t>H 20. 7. 1</t>
  </si>
  <si>
    <t>第二フルハウス</t>
  </si>
  <si>
    <t>514-0314</t>
  </si>
  <si>
    <t>津市香良洲町海面高砂3952-1</t>
  </si>
  <si>
    <t>059-292-2890</t>
  </si>
  <si>
    <t>059-292-2892</t>
  </si>
  <si>
    <t>社会福祉法人　はまゆう会</t>
  </si>
  <si>
    <t>しおりの里広域型特別養護老人ホーム</t>
  </si>
  <si>
    <t>津市野田2035-2</t>
  </si>
  <si>
    <t>059-239-1326</t>
  </si>
  <si>
    <t>059-237-5620</t>
  </si>
  <si>
    <t>安濃聖母の家</t>
  </si>
  <si>
    <t>津市安濃町今徳81番2</t>
  </si>
  <si>
    <t>059-267-0281</t>
  </si>
  <si>
    <t>059-267-0283</t>
  </si>
  <si>
    <t>榊原陽光苑</t>
  </si>
  <si>
    <t>514-1251</t>
  </si>
  <si>
    <t>津市榊原町古井谷5684</t>
  </si>
  <si>
    <t>059-252-2650</t>
  </si>
  <si>
    <t>059-252-2651</t>
  </si>
  <si>
    <t>H  7. 4. 1</t>
  </si>
  <si>
    <t>514-1114</t>
  </si>
  <si>
    <t>社会福祉法人　素問会</t>
  </si>
  <si>
    <t>げいのう逢春園</t>
  </si>
  <si>
    <t>514-2211</t>
  </si>
  <si>
    <t>津市芸濃町椋本5310-1</t>
  </si>
  <si>
    <t>059-265-5500</t>
  </si>
  <si>
    <t>059-265-5454</t>
  </si>
  <si>
    <t>H  6. 4. 1</t>
  </si>
  <si>
    <t>明合乃里</t>
  </si>
  <si>
    <t>514-2325</t>
  </si>
  <si>
    <t>津市安濃町田端上野970-3</t>
  </si>
  <si>
    <t>059-268-3333</t>
  </si>
  <si>
    <t>059-268-3335</t>
  </si>
  <si>
    <t>S 63. 4. 1</t>
  </si>
  <si>
    <t>ハートヒルかわげ</t>
  </si>
  <si>
    <t>510-0314</t>
  </si>
  <si>
    <t>津市河芸町浜田860</t>
  </si>
  <si>
    <t>059-245-7800</t>
  </si>
  <si>
    <t>059-245-7801</t>
  </si>
  <si>
    <t>H  8. 4. 1</t>
  </si>
  <si>
    <t>美里ヒルズ</t>
  </si>
  <si>
    <t>514-2113</t>
  </si>
  <si>
    <t>津市美里町三郷430</t>
  </si>
  <si>
    <t>059-279-5100</t>
  </si>
  <si>
    <t>059-279-6116</t>
  </si>
  <si>
    <t>社会福祉法人　弘仁会</t>
  </si>
  <si>
    <t>フルハウス</t>
  </si>
  <si>
    <t>514-0315</t>
  </si>
  <si>
    <t>津市香良洲町1990番</t>
  </si>
  <si>
    <t>059-292-4888</t>
  </si>
  <si>
    <t>059-292-2320</t>
  </si>
  <si>
    <t>H 13. 4. 1</t>
  </si>
  <si>
    <t>フルハウス（ユニット型）</t>
    <rPh sb="10" eb="11">
      <t>ガタ</t>
    </rPh>
    <phoneticPr fontId="14"/>
  </si>
  <si>
    <t>千年希望の杜　美杉</t>
    <rPh sb="0" eb="2">
      <t>センネン</t>
    </rPh>
    <rPh sb="2" eb="4">
      <t>キボウ</t>
    </rPh>
    <rPh sb="5" eb="6">
      <t>モリ</t>
    </rPh>
    <rPh sb="7" eb="9">
      <t>ミスギ</t>
    </rPh>
    <phoneticPr fontId="14"/>
  </si>
  <si>
    <t>津市美杉町八知729番地１</t>
  </si>
  <si>
    <t>059-272-8800</t>
  </si>
  <si>
    <t>059-272-1110</t>
  </si>
  <si>
    <t>社会福祉法人　慶宗会</t>
    <rPh sb="7" eb="10">
      <t>ケイソウカイ</t>
    </rPh>
    <phoneticPr fontId="14"/>
  </si>
  <si>
    <t>しおりの里</t>
  </si>
  <si>
    <t>津市野田2035番2</t>
  </si>
  <si>
    <t>059-239-1312</t>
  </si>
  <si>
    <t>H 18. 9. 7</t>
  </si>
  <si>
    <t>安濃津愛の里</t>
  </si>
  <si>
    <t>514-2314</t>
  </si>
  <si>
    <t>津市安濃町妙法寺丸岡727番地</t>
  </si>
  <si>
    <t>059-267-1000</t>
  </si>
  <si>
    <t>059-267-1001</t>
  </si>
  <si>
    <t>H 20.11. 1</t>
  </si>
  <si>
    <t>特別養護老人ホーム　グリーンヒル</t>
  </si>
  <si>
    <t>514-0825</t>
  </si>
  <si>
    <t>津市緑が丘一丁目1番地2</t>
  </si>
  <si>
    <t>059-269-5555</t>
  </si>
  <si>
    <t>059-269-5556</t>
  </si>
  <si>
    <t>社会福祉法人　あけあい会</t>
  </si>
  <si>
    <t>ときの音色</t>
  </si>
  <si>
    <t>514-1256</t>
  </si>
  <si>
    <t>津市中村町745番25</t>
    <phoneticPr fontId="8"/>
  </si>
  <si>
    <t>059-252-8020</t>
  </si>
  <si>
    <t>059-252-8022</t>
  </si>
  <si>
    <t>R 2. 9. 1</t>
  </si>
  <si>
    <t>南勢カトリック特別養護老人ホーム</t>
  </si>
  <si>
    <t>515-2343</t>
  </si>
  <si>
    <t>松阪市小阿坂町1986</t>
  </si>
  <si>
    <t>0598-58-2230</t>
  </si>
  <si>
    <t>0598-58-2231</t>
  </si>
  <si>
    <t>社会福祉法人　聖ヨゼフ会松阪</t>
  </si>
  <si>
    <t>S 47. 4. 1</t>
  </si>
  <si>
    <t>吉祥苑</t>
  </si>
  <si>
    <t>515-0005</t>
  </si>
  <si>
    <t>松阪市鎌田町275-1</t>
  </si>
  <si>
    <t>0598-51-1788</t>
  </si>
  <si>
    <t>0598-51-1688</t>
  </si>
  <si>
    <t>第２まごころ苑</t>
  </si>
  <si>
    <t>松阪市川井町1354-１</t>
  </si>
  <si>
    <t>0598-50-2588</t>
  </si>
  <si>
    <t>0598-50-2333</t>
  </si>
  <si>
    <t>社会福祉法人　太陽の里</t>
  </si>
  <si>
    <t>松阪市嬉野中川町1528-101</t>
  </si>
  <si>
    <t>H 17.12.28</t>
  </si>
  <si>
    <t>松阪天啓苑</t>
  </si>
  <si>
    <t>515-0104</t>
  </si>
  <si>
    <t>松阪市高須町3460番17</t>
  </si>
  <si>
    <t>0598-50-5800</t>
  </si>
  <si>
    <t>0598-53-1100</t>
  </si>
  <si>
    <t>社会福祉法人　育心会</t>
  </si>
  <si>
    <t>H 19. 1.21</t>
  </si>
  <si>
    <t>花みずき</t>
  </si>
  <si>
    <t>松阪市久保町1926-1</t>
  </si>
  <si>
    <t>0598-60-1700</t>
  </si>
  <si>
    <t>0598-29-6300</t>
  </si>
  <si>
    <t>社会福祉法人　愛恵会</t>
  </si>
  <si>
    <t>H 19. 3. 6</t>
  </si>
  <si>
    <t>さくら園</t>
  </si>
  <si>
    <t>519-2142</t>
  </si>
  <si>
    <t>松阪市下蛸路町409-1</t>
  </si>
  <si>
    <t>0598-29-1352</t>
  </si>
  <si>
    <t>0598-29-1974</t>
  </si>
  <si>
    <t>H 23. 7. 1</t>
  </si>
  <si>
    <t>松阪有徳園</t>
  </si>
  <si>
    <t>松阪市久保町1855-113</t>
  </si>
  <si>
    <t>0598-30-6508</t>
  </si>
  <si>
    <t>0598-60-1135</t>
  </si>
  <si>
    <t>社会福祉法人　有徳会</t>
  </si>
  <si>
    <t>さくらの郷</t>
    <rPh sb="4" eb="5">
      <t>サト</t>
    </rPh>
    <phoneticPr fontId="14"/>
  </si>
  <si>
    <t>515-0071</t>
  </si>
  <si>
    <t>松阪市桜町35番地</t>
    <rPh sb="7" eb="9">
      <t>バンチ</t>
    </rPh>
    <phoneticPr fontId="14"/>
  </si>
  <si>
    <t>0598-31-2213</t>
  </si>
  <si>
    <t>0598-31-2003</t>
  </si>
  <si>
    <t>H 27. 4. 1</t>
  </si>
  <si>
    <t>愛生苑</t>
    <rPh sb="0" eb="1">
      <t>アイ</t>
    </rPh>
    <rPh sb="1" eb="2">
      <t>ウ</t>
    </rPh>
    <rPh sb="2" eb="3">
      <t>エン</t>
    </rPh>
    <phoneticPr fontId="14"/>
  </si>
  <si>
    <t>松阪市上川町3461番36</t>
  </si>
  <si>
    <t>0598-61-1737</t>
  </si>
  <si>
    <t>0598-28-5111</t>
  </si>
  <si>
    <t>社会福祉法人　三重高齢者福祉会</t>
  </si>
  <si>
    <t>第二吉祥苑</t>
  </si>
  <si>
    <t>515-2102</t>
  </si>
  <si>
    <t>松阪市五主町391-1</t>
  </si>
  <si>
    <t>0598-56-5666</t>
  </si>
  <si>
    <t>0598-56-7555</t>
  </si>
  <si>
    <t>飯高有徳園</t>
  </si>
  <si>
    <t>515-1501</t>
  </si>
  <si>
    <t>松阪市飯高町下滝野1350-2</t>
  </si>
  <si>
    <t>0598-46-1294</t>
  </si>
  <si>
    <t>0598-46-1303</t>
  </si>
  <si>
    <t>H  9. 8. 1</t>
  </si>
  <si>
    <t>飯高有徳園（ユニット型）</t>
    <rPh sb="10" eb="11">
      <t>ガタ</t>
    </rPh>
    <phoneticPr fontId="8"/>
  </si>
  <si>
    <t>H 26. 4. 1</t>
  </si>
  <si>
    <t>まごころ苑</t>
  </si>
  <si>
    <t>松阪市川井町1358-1</t>
  </si>
  <si>
    <t>0598-50-2555</t>
  </si>
  <si>
    <t>むつみ園</t>
  </si>
  <si>
    <t>515-2335</t>
  </si>
  <si>
    <t>松阪市嬉野算所町488番地</t>
  </si>
  <si>
    <t>0598-48-0600</t>
  </si>
  <si>
    <t>0598-48-0608</t>
  </si>
  <si>
    <t>社会福祉法人　むつみ福祉会</t>
  </si>
  <si>
    <t>H 21. 4. 1</t>
  </si>
  <si>
    <t>さくら橋</t>
  </si>
  <si>
    <t>515-1411</t>
  </si>
  <si>
    <t>松阪市飯南町粥見1693-1</t>
  </si>
  <si>
    <t>0598-32-5115</t>
  </si>
  <si>
    <t>0598-32-5116</t>
  </si>
  <si>
    <t>松阪市井村町277番地1</t>
  </si>
  <si>
    <t>地域密着型特別養護老人ホームグレイスホーム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4"/>
  </si>
  <si>
    <t>515-0831</t>
  </si>
  <si>
    <t>松阪市岡本町428番地2</t>
    <rPh sb="0" eb="3">
      <t>マツサカシ</t>
    </rPh>
    <rPh sb="3" eb="6">
      <t>オカモトチョウ</t>
    </rPh>
    <rPh sb="9" eb="11">
      <t>バンチ</t>
    </rPh>
    <phoneticPr fontId="14"/>
  </si>
  <si>
    <t>0598-30-8200</t>
  </si>
  <si>
    <t>0598-30-8202</t>
  </si>
  <si>
    <t>社会福祉法人　三重ベタニヤ</t>
    <rPh sb="7" eb="9">
      <t>ミエ</t>
    </rPh>
    <phoneticPr fontId="14"/>
  </si>
  <si>
    <t>きらり</t>
  </si>
  <si>
    <t xml:space="preserve">515-1614 </t>
  </si>
  <si>
    <t>松阪市飯高町宮本字天王谷305番地</t>
  </si>
  <si>
    <t>0598-45-7300</t>
  </si>
  <si>
    <t>0598-45-7301</t>
  </si>
  <si>
    <t>社会福祉法人　長寿の森</t>
  </si>
  <si>
    <t>H 31. 4. 1</t>
  </si>
  <si>
    <t>なでしこ苑（ユニット型）</t>
    <rPh sb="4" eb="5">
      <t>エン</t>
    </rPh>
    <rPh sb="10" eb="11">
      <t>ガタ</t>
    </rPh>
    <phoneticPr fontId="17"/>
  </si>
  <si>
    <t>515-0841</t>
  </si>
  <si>
    <t>松阪市曲町字小紋1481番地</t>
  </si>
  <si>
    <t>0598-31-1810</t>
  </si>
  <si>
    <t>0598-31-1823</t>
  </si>
  <si>
    <t>社会福祉法人　長寿会</t>
  </si>
  <si>
    <t>R 3. 4. 1</t>
  </si>
  <si>
    <t>なでしこ苑（従来型）</t>
    <rPh sb="6" eb="9">
      <t>ジュウライガタ</t>
    </rPh>
    <phoneticPr fontId="17"/>
  </si>
  <si>
    <t>多気天啓苑</t>
  </si>
  <si>
    <t>多気郡多気町四疋田字コウボシ580</t>
  </si>
  <si>
    <t>0598-38-8822</t>
  </si>
  <si>
    <t>0598-38-1170</t>
  </si>
  <si>
    <t>H 13. 6.18</t>
  </si>
  <si>
    <t>多気彩幸</t>
  </si>
  <si>
    <t>519-2157</t>
  </si>
  <si>
    <t>多気郡多気町五佐奈字八重谷432番48</t>
  </si>
  <si>
    <t>0598-39-6211</t>
  </si>
  <si>
    <t>0598-39-3018</t>
  </si>
  <si>
    <t>社会福祉法人　三重豊生会</t>
  </si>
  <si>
    <t>ときだの里</t>
  </si>
  <si>
    <t>519-2162</t>
  </si>
  <si>
    <t>多気郡多気町笠木1329</t>
  </si>
  <si>
    <t>0598-37-3955</t>
  </si>
  <si>
    <t>0598-39-8009</t>
  </si>
  <si>
    <t>社会福祉法人　笠木御所桜会</t>
  </si>
  <si>
    <t>H 23. 3.31</t>
  </si>
  <si>
    <t>たきの里</t>
    <rPh sb="3" eb="4">
      <t>サト</t>
    </rPh>
    <phoneticPr fontId="14"/>
  </si>
  <si>
    <t>多気郡多気町笠木1388</t>
    <rPh sb="0" eb="3">
      <t>タキグン</t>
    </rPh>
    <rPh sb="3" eb="6">
      <t>タキチョウ</t>
    </rPh>
    <rPh sb="6" eb="8">
      <t>カサギ</t>
    </rPh>
    <phoneticPr fontId="14"/>
  </si>
  <si>
    <t>0598-37-2970</t>
  </si>
  <si>
    <t>0598-37-2971</t>
  </si>
  <si>
    <t>H 27. 8. 1</t>
  </si>
  <si>
    <t>明和苑</t>
  </si>
  <si>
    <t>0596-52-0386</t>
  </si>
  <si>
    <t>0596-52-3614</t>
  </si>
  <si>
    <t>H 14. 3.21</t>
  </si>
  <si>
    <t>ウェルハート明和</t>
  </si>
  <si>
    <t>515-0347</t>
  </si>
  <si>
    <t>多気郡明和町大字志貴1334番地</t>
  </si>
  <si>
    <t>0596-55-8800</t>
  </si>
  <si>
    <t>0596-55-8801</t>
  </si>
  <si>
    <t>社会福祉法人　ウェルハート厚生会</t>
  </si>
  <si>
    <t>地域密着型特別養護老人ホームウェルハート明和（ユニット型個室）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7" eb="28">
      <t>ガタ</t>
    </rPh>
    <rPh sb="28" eb="30">
      <t>コシツ</t>
    </rPh>
    <phoneticPr fontId="14"/>
  </si>
  <si>
    <t>多気郡明和町大字志貴1335番地1</t>
  </si>
  <si>
    <t>地域密着型特別養護老人ホームウェルハート明和（多床室）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3" eb="26">
      <t>タショウシツ</t>
    </rPh>
    <phoneticPr fontId="14"/>
  </si>
  <si>
    <t>やまびこ荘</t>
  </si>
  <si>
    <t>多気郡大台町江馬260番地</t>
    <rPh sb="11" eb="13">
      <t>バンチ</t>
    </rPh>
    <phoneticPr fontId="14"/>
  </si>
  <si>
    <t>0598-76-1366</t>
  </si>
  <si>
    <t>0598-76-1368</t>
  </si>
  <si>
    <t>社会福祉法人　慈徳会</t>
    <rPh sb="0" eb="4">
      <t>シャカイフクシ</t>
    </rPh>
    <rPh sb="4" eb="6">
      <t>ホウジン</t>
    </rPh>
    <rPh sb="7" eb="10">
      <t>ジトクカイ</t>
    </rPh>
    <phoneticPr fontId="14"/>
  </si>
  <si>
    <t>H  6. 6. 1</t>
  </si>
  <si>
    <t>大台共生園</t>
  </si>
  <si>
    <t>519-2421</t>
  </si>
  <si>
    <t>多気郡大台町千代997</t>
  </si>
  <si>
    <t>0598-84-6521</t>
  </si>
  <si>
    <t>0598-85-1005</t>
  </si>
  <si>
    <t>社会福祉法人　キングスガーデン三重</t>
  </si>
  <si>
    <t>神路園</t>
  </si>
  <si>
    <t>伊勢市二俣町577-9</t>
  </si>
  <si>
    <t>0596-22-6010</t>
  </si>
  <si>
    <t>0596-22-6011</t>
  </si>
  <si>
    <t>ユニット型地域密着型特別養護老人ホーム　神路園</t>
    <rPh sb="4" eb="5">
      <t>ガタ</t>
    </rPh>
    <rPh sb="5" eb="7">
      <t>チイキ</t>
    </rPh>
    <rPh sb="7" eb="10">
      <t>ミッチャクガタ</t>
    </rPh>
    <rPh sb="10" eb="12">
      <t>トクベツ</t>
    </rPh>
    <rPh sb="12" eb="14">
      <t>ヨウゴ</t>
    </rPh>
    <rPh sb="14" eb="16">
      <t>ロウジン</t>
    </rPh>
    <phoneticPr fontId="14"/>
  </si>
  <si>
    <t>双寿園</t>
  </si>
  <si>
    <t>伊勢市河崎3丁目15-33</t>
  </si>
  <si>
    <t>0596-27-6177</t>
  </si>
  <si>
    <t>0596-23-9227</t>
  </si>
  <si>
    <t>社会福祉法人　邦栄会</t>
  </si>
  <si>
    <t>白百合園</t>
  </si>
  <si>
    <t>516-0051</t>
  </si>
  <si>
    <t>伊勢市上地町3130</t>
  </si>
  <si>
    <t>0596-27-1511</t>
  </si>
  <si>
    <t>0596-27-2188</t>
  </si>
  <si>
    <t>社会福祉法人　福徳会</t>
  </si>
  <si>
    <t>正邦苑</t>
  </si>
  <si>
    <t>伊勢市村松町3294番地1</t>
  </si>
  <si>
    <t>0596-38-1800</t>
  </si>
  <si>
    <t>0596-37-7488</t>
  </si>
  <si>
    <t>社会福祉法人　慈恵会</t>
  </si>
  <si>
    <t>H  9. 7. 8</t>
  </si>
  <si>
    <t>伊勢あさま苑</t>
  </si>
  <si>
    <t>伊勢市朝熊町3074-11</t>
  </si>
  <si>
    <t>0596-20-5511</t>
  </si>
  <si>
    <t>0596-20-5577</t>
  </si>
  <si>
    <t>社会福祉法人　ウェルケア</t>
  </si>
  <si>
    <t>H 12. 3.27</t>
  </si>
  <si>
    <t>地域密着型特別養護老人ホーム　伊勢あさま苑</t>
  </si>
  <si>
    <t>いすず苑</t>
  </si>
  <si>
    <t>伊勢市楠部町字若ノ山2605-33</t>
  </si>
  <si>
    <t>0596-28-1010</t>
  </si>
  <si>
    <t>0596-28-8282</t>
  </si>
  <si>
    <t>社会福祉法人　五十鈴会</t>
  </si>
  <si>
    <t>正邦苑靜乾</t>
  </si>
  <si>
    <t>伊勢市村松町3355-1</t>
  </si>
  <si>
    <t>0596-38-0505</t>
  </si>
  <si>
    <t>0596-37-3999</t>
  </si>
  <si>
    <t>H 18. 4.14</t>
  </si>
  <si>
    <t>特別養護老人ホーム第２双寿園</t>
    <rPh sb="0" eb="2">
      <t>トクベツ</t>
    </rPh>
    <rPh sb="2" eb="4">
      <t>ヨウゴ</t>
    </rPh>
    <rPh sb="4" eb="6">
      <t>ロウジン</t>
    </rPh>
    <phoneticPr fontId="14"/>
  </si>
  <si>
    <t>ふたみ苑</t>
    <rPh sb="3" eb="4">
      <t>エン</t>
    </rPh>
    <phoneticPr fontId="14"/>
  </si>
  <si>
    <t>519-0603</t>
  </si>
  <si>
    <t>伊勢市二見町三津字南浦1201番地68</t>
    <rPh sb="0" eb="3">
      <t>イセシ</t>
    </rPh>
    <rPh sb="3" eb="6">
      <t>フタミチョウ</t>
    </rPh>
    <rPh sb="6" eb="8">
      <t>ミツ</t>
    </rPh>
    <rPh sb="8" eb="9">
      <t>アザ</t>
    </rPh>
    <rPh sb="9" eb="11">
      <t>ミナミウラ</t>
    </rPh>
    <rPh sb="15" eb="17">
      <t>バンチ</t>
    </rPh>
    <phoneticPr fontId="14"/>
  </si>
  <si>
    <t>0596-44-0700</t>
  </si>
  <si>
    <t>0596-44-0701</t>
  </si>
  <si>
    <t>社会福祉法人　恒心福祉会</t>
  </si>
  <si>
    <t>雅之園</t>
  </si>
  <si>
    <t>伊勢市小俣町本町341-104</t>
  </si>
  <si>
    <t>0596-27-5880</t>
  </si>
  <si>
    <t>0596-27-5882</t>
  </si>
  <si>
    <t>賀集楽</t>
  </si>
  <si>
    <t>516-0026</t>
  </si>
  <si>
    <t>伊勢市宇治浦田三丁目23番15号</t>
  </si>
  <si>
    <t>0596-20-2118</t>
  </si>
  <si>
    <t>0596-20-2119</t>
  </si>
  <si>
    <t>社会福祉法人　賀集会</t>
  </si>
  <si>
    <t>H 30. 5. 1</t>
  </si>
  <si>
    <t>鳥羽陽光苑</t>
  </si>
  <si>
    <t>517-0041</t>
  </si>
  <si>
    <t>鳥羽市岩倉町609</t>
  </si>
  <si>
    <t>0599-25-7640</t>
  </si>
  <si>
    <t>0599-25-7641</t>
  </si>
  <si>
    <t>H  4. 6. 1</t>
  </si>
  <si>
    <t>鳥羽陽光苑　ユニット</t>
  </si>
  <si>
    <t>あらしま苑</t>
  </si>
  <si>
    <t>鳥羽市安楽島町字高山1075番地58</t>
  </si>
  <si>
    <t>0599-26-7000</t>
  </si>
  <si>
    <t>0599-26-7300</t>
  </si>
  <si>
    <t>ともやま苑</t>
  </si>
  <si>
    <t>517-0603</t>
  </si>
  <si>
    <t>志摩市大王町波切2233番地2</t>
  </si>
  <si>
    <t>0599-73-8181</t>
  </si>
  <si>
    <t>0599-72-5611</t>
  </si>
  <si>
    <t>才庭寮</t>
  </si>
  <si>
    <t>志摩市阿児町神明1537-1</t>
  </si>
  <si>
    <t>0599-43-2112</t>
  </si>
  <si>
    <t>0599-43-7279</t>
  </si>
  <si>
    <t>志摩シルバーケア豊壽園</t>
  </si>
  <si>
    <t>志摩市阿児町神明字中田878-39</t>
  </si>
  <si>
    <t>0599-44-1055</t>
  </si>
  <si>
    <t>0599-46-0260</t>
  </si>
  <si>
    <t>H 18. 4.10</t>
  </si>
  <si>
    <t>ビビアン</t>
  </si>
  <si>
    <t>517-0604</t>
  </si>
  <si>
    <t>志摩市大王町船越540番地14</t>
  </si>
  <si>
    <t>0599-73-8000</t>
  </si>
  <si>
    <t>0599-73-8100</t>
  </si>
  <si>
    <t>社会福祉法人　真心の会</t>
  </si>
  <si>
    <t>百楽</t>
  </si>
  <si>
    <t>志摩市阿児町鵜方3195-55</t>
  </si>
  <si>
    <t>0599-43-5775</t>
  </si>
  <si>
    <t>0599-43-7188</t>
  </si>
  <si>
    <t>社会福祉法人　百楽の会</t>
  </si>
  <si>
    <t>うがた苑（ユニット型）</t>
    <rPh sb="2" eb="3">
      <t>エン</t>
    </rPh>
    <rPh sb="8" eb="9">
      <t>カタ</t>
    </rPh>
    <phoneticPr fontId="16"/>
  </si>
  <si>
    <t>志摩市阿児町鵜方2824番地85</t>
  </si>
  <si>
    <t>0599-65-7766</t>
  </si>
  <si>
    <t>0599-65-7767</t>
  </si>
  <si>
    <t>H 26. 5. 1</t>
  </si>
  <si>
    <t>うがた苑（従来型）</t>
    <rPh sb="2" eb="3">
      <t>エン</t>
    </rPh>
    <rPh sb="5" eb="7">
      <t>ジュウライ</t>
    </rPh>
    <phoneticPr fontId="16"/>
  </si>
  <si>
    <t>はなのその</t>
  </si>
  <si>
    <t>519-0433</t>
  </si>
  <si>
    <t>度会郡玉城町勝田字濱塚3086-42</t>
  </si>
  <si>
    <t>0596-58-0087</t>
  </si>
  <si>
    <t>0596-58-0097</t>
  </si>
  <si>
    <t>社会福祉法人　ゆり</t>
  </si>
  <si>
    <t>H 14. 4. 1</t>
  </si>
  <si>
    <t>はなのその（ユニット型）</t>
    <rPh sb="10" eb="11">
      <t>ガタ</t>
    </rPh>
    <phoneticPr fontId="8"/>
  </si>
  <si>
    <t>わたらい緑清苑</t>
  </si>
  <si>
    <t>度会郡度会町棚橋1202</t>
  </si>
  <si>
    <t>0596-62-2200</t>
  </si>
  <si>
    <t>0596-62-2202</t>
  </si>
  <si>
    <t>H  9. 4. 1</t>
  </si>
  <si>
    <t>かりん</t>
  </si>
  <si>
    <t>516-2113</t>
  </si>
  <si>
    <t>度会郡度会町田間字前山319番地18</t>
  </si>
  <si>
    <t>0596-62-3300</t>
  </si>
  <si>
    <t>0596-62-3311</t>
  </si>
  <si>
    <t>社会福祉法人　吉清会</t>
  </si>
  <si>
    <t>共生園</t>
  </si>
  <si>
    <t>度会郡大紀町崎1785</t>
  </si>
  <si>
    <t>0598-74-0211</t>
  </si>
  <si>
    <t>0598-74-1437</t>
  </si>
  <si>
    <t>大宮園</t>
  </si>
  <si>
    <t>519-2731</t>
  </si>
  <si>
    <t>度会郡大紀町野原519番1</t>
  </si>
  <si>
    <t>0598-85-7020</t>
  </si>
  <si>
    <t>0598-85-7021</t>
  </si>
  <si>
    <t>社会福祉法人　北斗会</t>
  </si>
  <si>
    <t>H 14. 3.12</t>
  </si>
  <si>
    <t>大宮園（ユニット型）</t>
    <rPh sb="8" eb="9">
      <t>カタ</t>
    </rPh>
    <phoneticPr fontId="14"/>
  </si>
  <si>
    <t>H 27. 3.12</t>
  </si>
  <si>
    <t>柑洋苑</t>
  </si>
  <si>
    <t>516-0101</t>
  </si>
  <si>
    <t>度会郡南伊勢町五ヵ所浦2870</t>
  </si>
  <si>
    <t>0599-66-0500</t>
  </si>
  <si>
    <t>0599-66-0511</t>
  </si>
  <si>
    <t>社会福祉法人　南勢聖福会</t>
  </si>
  <si>
    <t>真砂寮</t>
  </si>
  <si>
    <t>516-1532</t>
  </si>
  <si>
    <t>度会郡南伊勢町小方竈17</t>
  </si>
  <si>
    <t>0596-76-2115</t>
  </si>
  <si>
    <t>0596-76-2116</t>
  </si>
  <si>
    <t>メディカルケア伊勢志摩（多床室型）</t>
    <rPh sb="7" eb="9">
      <t>イセ</t>
    </rPh>
    <rPh sb="9" eb="11">
      <t>シマ</t>
    </rPh>
    <rPh sb="12" eb="13">
      <t>オオ</t>
    </rPh>
    <rPh sb="13" eb="14">
      <t>ユカ</t>
    </rPh>
    <rPh sb="14" eb="15">
      <t>シツ</t>
    </rPh>
    <rPh sb="15" eb="16">
      <t>カタ</t>
    </rPh>
    <phoneticPr fontId="14"/>
  </si>
  <si>
    <t>516-0105</t>
  </si>
  <si>
    <t>度会郡南伊勢町下津浦767番地8</t>
    <rPh sb="7" eb="8">
      <t>シタ</t>
    </rPh>
    <rPh sb="8" eb="9">
      <t>ツ</t>
    </rPh>
    <rPh sb="9" eb="10">
      <t>ウラ</t>
    </rPh>
    <rPh sb="13" eb="15">
      <t>バンチ</t>
    </rPh>
    <phoneticPr fontId="14"/>
  </si>
  <si>
    <t>0599-67-0080</t>
  </si>
  <si>
    <t>0599-67-0081</t>
  </si>
  <si>
    <t>社会福祉法人　清潮会</t>
    <rPh sb="7" eb="8">
      <t>キヨ</t>
    </rPh>
    <rPh sb="8" eb="9">
      <t>シオ</t>
    </rPh>
    <rPh sb="9" eb="10">
      <t>カイ</t>
    </rPh>
    <phoneticPr fontId="14"/>
  </si>
  <si>
    <t>H27. 9. 1</t>
  </si>
  <si>
    <t>メディカルケア伊勢志摩（ユニット型）</t>
    <rPh sb="7" eb="9">
      <t>イセ</t>
    </rPh>
    <rPh sb="9" eb="11">
      <t>シマ</t>
    </rPh>
    <rPh sb="16" eb="17">
      <t>カタ</t>
    </rPh>
    <phoneticPr fontId="14"/>
  </si>
  <si>
    <t>りゅうせんヒルハウス</t>
  </si>
  <si>
    <t>516-0109</t>
  </si>
  <si>
    <t>度会郡南伊勢町船越2552番地2</t>
    <rPh sb="4" eb="7">
      <t>イセチョウ</t>
    </rPh>
    <rPh sb="7" eb="9">
      <t>フナコシ</t>
    </rPh>
    <phoneticPr fontId="16"/>
  </si>
  <si>
    <t>0599-66-1900</t>
  </si>
  <si>
    <t>0599-66-1905</t>
  </si>
  <si>
    <t>社会福祉法人　秀嶺福祉会</t>
  </si>
  <si>
    <t>H27. 4. 1</t>
  </si>
  <si>
    <t>彩四季</t>
  </si>
  <si>
    <t>伊賀市市部奥山2611-5</t>
  </si>
  <si>
    <t>0595-26-0011</t>
  </si>
  <si>
    <t>0595-24-6780</t>
  </si>
  <si>
    <t>社会福祉法人　いがほくぶ</t>
  </si>
  <si>
    <t>彩四季（ユニット型）</t>
    <rPh sb="8" eb="9">
      <t>ガタ</t>
    </rPh>
    <phoneticPr fontId="8"/>
  </si>
  <si>
    <t>福寿園</t>
  </si>
  <si>
    <t>518-0027</t>
  </si>
  <si>
    <t>伊賀市西山字治田東1650</t>
  </si>
  <si>
    <t>0595-24-3636</t>
  </si>
  <si>
    <t>0595-24-4000</t>
  </si>
  <si>
    <t>S 57. 6. 1</t>
  </si>
  <si>
    <t>第二梨ノ木園</t>
  </si>
  <si>
    <t>伊賀市朝屋731</t>
  </si>
  <si>
    <t>さわやか園</t>
  </si>
  <si>
    <t>518-0127</t>
  </si>
  <si>
    <t>伊賀市山出字金坪2220-10</t>
  </si>
  <si>
    <t>0595-22-0001</t>
  </si>
  <si>
    <t>0595-22-0038</t>
  </si>
  <si>
    <t>社会福祉法人　敬親会</t>
  </si>
  <si>
    <t>ユニット型特養　さわやか園</t>
    <rPh sb="4" eb="5">
      <t>ガタ</t>
    </rPh>
    <rPh sb="5" eb="7">
      <t>トクヨウ</t>
    </rPh>
    <rPh sb="12" eb="13">
      <t>エン</t>
    </rPh>
    <phoneticPr fontId="14"/>
  </si>
  <si>
    <t>いがの里</t>
  </si>
  <si>
    <t>519-1413</t>
  </si>
  <si>
    <t>伊賀市愛田550</t>
  </si>
  <si>
    <t>0595-45-8875</t>
  </si>
  <si>
    <t>0595-45-8876</t>
  </si>
  <si>
    <t>社会福祉法人　青山福祉会</t>
  </si>
  <si>
    <t>おおやまだ鶴寿園</t>
  </si>
  <si>
    <t>518-1421</t>
  </si>
  <si>
    <t>伊賀市真泥字平林2066</t>
  </si>
  <si>
    <t>0595-46-1021</t>
  </si>
  <si>
    <t>0595-46-1005</t>
  </si>
  <si>
    <t>社会福祉法人　グリーンセンター福祉会</t>
  </si>
  <si>
    <t>S 54. 5. 1</t>
  </si>
  <si>
    <t>ぬくもり園</t>
  </si>
  <si>
    <t>伊賀市馬場字西山600</t>
  </si>
  <si>
    <t>0595-43-2300</t>
  </si>
  <si>
    <t>0595-43-2308</t>
  </si>
  <si>
    <t>社会福祉法人　あやまユートピア</t>
  </si>
  <si>
    <t>ぬくもり園（ユニット型）</t>
    <rPh sb="10" eb="11">
      <t>ガタ</t>
    </rPh>
    <phoneticPr fontId="8"/>
  </si>
  <si>
    <t>森の里</t>
  </si>
  <si>
    <t>518-0214</t>
  </si>
  <si>
    <t>伊賀市腰山1135</t>
  </si>
  <si>
    <t>0595-54-1331</t>
  </si>
  <si>
    <t>0595-54-1333</t>
  </si>
  <si>
    <t>H  6. 5. 1</t>
  </si>
  <si>
    <t>森の里　木精館</t>
    <rPh sb="4" eb="5">
      <t>キ</t>
    </rPh>
    <rPh sb="5" eb="6">
      <t>セイ</t>
    </rPh>
    <rPh sb="6" eb="7">
      <t>カン</t>
    </rPh>
    <phoneticPr fontId="14"/>
  </si>
  <si>
    <t>おおぞら</t>
  </si>
  <si>
    <t>518-0005</t>
  </si>
  <si>
    <t>伊賀市高畑字深田780</t>
  </si>
  <si>
    <t>0595-48-5657</t>
  </si>
  <si>
    <t>0595-26-3578</t>
  </si>
  <si>
    <t>社会福祉法人　恵成会</t>
  </si>
  <si>
    <t>H 19.12. 1</t>
  </si>
  <si>
    <t>ゆめが丘鶴寿園</t>
    <rPh sb="4" eb="5">
      <t>カク</t>
    </rPh>
    <rPh sb="5" eb="6">
      <t>ジュ</t>
    </rPh>
    <rPh sb="6" eb="7">
      <t>エン</t>
    </rPh>
    <phoneticPr fontId="14"/>
  </si>
  <si>
    <t>伊賀市ゆめが丘2丁目1-3</t>
  </si>
  <si>
    <t>0595-48-6840</t>
  </si>
  <si>
    <t>0595-48-6841</t>
  </si>
  <si>
    <t>伊賀シルバーケア豊壽園</t>
  </si>
  <si>
    <t>伊賀市久米町字大木872番1</t>
  </si>
  <si>
    <t>0595-23-6500</t>
  </si>
  <si>
    <t>H 24. 8. 1</t>
  </si>
  <si>
    <t>特別養護老人ホーム　伊賀の街（ユニット型）</t>
  </si>
  <si>
    <t>伊賀市小田町346-1</t>
  </si>
  <si>
    <t>0595-41-1120</t>
  </si>
  <si>
    <t>0595-41-1121</t>
  </si>
  <si>
    <t>社会福祉法人　敬峰会</t>
  </si>
  <si>
    <t>特別養護老人ホーム　伊賀の街</t>
  </si>
  <si>
    <t>名張特別養護老人ホーム</t>
  </si>
  <si>
    <t>0595-65-2539</t>
  </si>
  <si>
    <t>0595-65-2660</t>
  </si>
  <si>
    <t>S 49.12.27</t>
  </si>
  <si>
    <t>特別養護老院ホーム国津園</t>
    <rPh sb="0" eb="2">
      <t>トクベツ</t>
    </rPh>
    <rPh sb="2" eb="4">
      <t>ヨウゴ</t>
    </rPh>
    <rPh sb="4" eb="5">
      <t>ロウ</t>
    </rPh>
    <rPh sb="5" eb="6">
      <t>イン</t>
    </rPh>
    <phoneticPr fontId="8"/>
  </si>
  <si>
    <t>518-0504</t>
  </si>
  <si>
    <t>0595-69-1316</t>
  </si>
  <si>
    <t>0595-69-1615</t>
  </si>
  <si>
    <t>H  2. 7. 1</t>
  </si>
  <si>
    <t>特別養護老人ホームはなの里</t>
    <rPh sb="0" eb="2">
      <t>トクベツ</t>
    </rPh>
    <rPh sb="2" eb="4">
      <t>ヨウゴ</t>
    </rPh>
    <rPh sb="4" eb="6">
      <t>ロウジン</t>
    </rPh>
    <phoneticPr fontId="8"/>
  </si>
  <si>
    <t>0595-66-1234</t>
  </si>
  <si>
    <t>0595-65-3480</t>
  </si>
  <si>
    <t>社会福祉法人　こもはら福祉会</t>
  </si>
  <si>
    <t>特別養護老人ホームグリーントピア名張</t>
    <rPh sb="0" eb="2">
      <t>トクベツ</t>
    </rPh>
    <rPh sb="2" eb="4">
      <t>ヨウゴ</t>
    </rPh>
    <rPh sb="4" eb="6">
      <t>ロウジン</t>
    </rPh>
    <phoneticPr fontId="8"/>
  </si>
  <si>
    <t>518-0602</t>
  </si>
  <si>
    <t>名張市東田原2745番地</t>
  </si>
  <si>
    <t>0595-65-8500</t>
  </si>
  <si>
    <t>0595-65-8505</t>
  </si>
  <si>
    <t>特別養護老人ホームグリーントピア名張（ユニット型）</t>
    <rPh sb="23" eb="24">
      <t>ガタ</t>
    </rPh>
    <phoneticPr fontId="14"/>
  </si>
  <si>
    <t>特別養護老人ホーム第２はなの里</t>
    <phoneticPr fontId="8"/>
  </si>
  <si>
    <t>518-0485</t>
  </si>
  <si>
    <t>0595-64-2525</t>
  </si>
  <si>
    <t>0595-64-1117</t>
  </si>
  <si>
    <t>特別養護老人ホーム第３はなの里</t>
    <phoneticPr fontId="8"/>
  </si>
  <si>
    <t>0595-67-1100</t>
  </si>
  <si>
    <t>0595-67-1101</t>
  </si>
  <si>
    <t>特別養護老人ホーム名張もみじ山荘</t>
    <phoneticPr fontId="8"/>
  </si>
  <si>
    <t>518-0469</t>
  </si>
  <si>
    <t>0595-62-5500</t>
  </si>
  <si>
    <t>0595-62-3300</t>
  </si>
  <si>
    <t>社会福祉法人　東海宏和福祉会</t>
  </si>
  <si>
    <t>H 23. 5. 1</t>
  </si>
  <si>
    <t>特別養護老人ホームグランツァ</t>
    <phoneticPr fontId="8"/>
  </si>
  <si>
    <t>名張市美旗中村1417番地2</t>
  </si>
  <si>
    <t>0595-67-0123</t>
  </si>
  <si>
    <t>0595-67-0125</t>
  </si>
  <si>
    <t>H 29. 7. 1</t>
  </si>
  <si>
    <t>特別養護老人ホームゆう</t>
    <phoneticPr fontId="8"/>
  </si>
  <si>
    <t>518-0723</t>
  </si>
  <si>
    <t>名張市木屋町812番地2</t>
  </si>
  <si>
    <t>0595-63-8118</t>
  </si>
  <si>
    <t>0595-63-8100</t>
  </si>
  <si>
    <t>社会福祉法人　おきつも福祉会</t>
  </si>
  <si>
    <t>H 30. 6. 1</t>
  </si>
  <si>
    <t>特別養護老人ホーム第５はなの里</t>
    <phoneticPr fontId="8"/>
  </si>
  <si>
    <t>名張市百合が丘西5番町27番地</t>
    <phoneticPr fontId="8"/>
  </si>
  <si>
    <t>0595-62-1110</t>
  </si>
  <si>
    <t>0595-62-3535</t>
  </si>
  <si>
    <t>R 3. 5. 1</t>
  </si>
  <si>
    <t>スバル台</t>
  </si>
  <si>
    <t>519-3601</t>
  </si>
  <si>
    <t>尾鷲市南浦4587-4</t>
  </si>
  <si>
    <t>0597-22-8100</t>
  </si>
  <si>
    <t>0597-22-2022</t>
  </si>
  <si>
    <t>社会福祉法人　長茂会</t>
  </si>
  <si>
    <t>あさひ</t>
  </si>
  <si>
    <t>519-3811</t>
  </si>
  <si>
    <t>尾鷲市三木里町木場967-8</t>
  </si>
  <si>
    <t>0597-28-3551</t>
  </si>
  <si>
    <t>0597-28-3555</t>
  </si>
  <si>
    <t>社会福祉法人　愛友会</t>
  </si>
  <si>
    <t>H 20. 9. 1</t>
  </si>
  <si>
    <t>あかつき</t>
  </si>
  <si>
    <t>519-3600</t>
  </si>
  <si>
    <t>尾鷲市大字南浦字古里ノ上4688-1</t>
  </si>
  <si>
    <t>0597-23-8881</t>
  </si>
  <si>
    <t>0597-23-8882</t>
  </si>
  <si>
    <t>H 19. 9. 7</t>
  </si>
  <si>
    <t>小規模特別養護老人ホームあさひ</t>
    <rPh sb="5" eb="7">
      <t>ヨウゴ</t>
    </rPh>
    <rPh sb="7" eb="9">
      <t>ロウジン</t>
    </rPh>
    <phoneticPr fontId="14"/>
  </si>
  <si>
    <t>尾鷲市三木里町木場967-1</t>
  </si>
  <si>
    <t>北牟婁郡紀北町島原1402-1</t>
  </si>
  <si>
    <t>S 49. 5.23</t>
  </si>
  <si>
    <t>みやま園</t>
  </si>
  <si>
    <t>519-3415</t>
  </si>
  <si>
    <t>北牟婁郡紀北町矢口浦842</t>
  </si>
  <si>
    <t>0597-39-1010</t>
  </si>
  <si>
    <t>0597-39-1050</t>
  </si>
  <si>
    <t>社会福祉法人　菊寿会</t>
  </si>
  <si>
    <t>H  6.12. 1</t>
  </si>
  <si>
    <t>地域密着型介護老人福祉施設みやま園</t>
  </si>
  <si>
    <t>どじょっこ</t>
  </si>
  <si>
    <t>519-3401</t>
  </si>
  <si>
    <t>北牟婁郡紀北町馬瀬字広田1635番地1</t>
  </si>
  <si>
    <t>0597-33-1120</t>
  </si>
  <si>
    <t>0597-33-1121</t>
  </si>
  <si>
    <t>たちばな園</t>
  </si>
  <si>
    <t>519-4325</t>
  </si>
  <si>
    <t>熊野市有馬町字中曽3466-1</t>
  </si>
  <si>
    <t>0597-89-5565</t>
  </si>
  <si>
    <t>0597-89-5779</t>
  </si>
  <si>
    <t>社会福祉法人　杏南会</t>
  </si>
  <si>
    <t>S 57.10. 1</t>
  </si>
  <si>
    <t>たちばな園あすか</t>
  </si>
  <si>
    <t>519-4561</t>
  </si>
  <si>
    <t>熊野市飛鳥町大又250番地</t>
  </si>
  <si>
    <t>0597-84-1250</t>
  </si>
  <si>
    <t>0597-84-1251</t>
  </si>
  <si>
    <t>ケアホーム熊南</t>
  </si>
  <si>
    <t>519-5413</t>
  </si>
  <si>
    <t>熊野市紀和町板屋132-2</t>
  </si>
  <si>
    <t>05979-7-0005</t>
  </si>
  <si>
    <t>05979-7-0015</t>
  </si>
  <si>
    <t>社会福祉法人　紀和会</t>
  </si>
  <si>
    <t>H 10. 6. 1</t>
  </si>
  <si>
    <t>エイジハウス</t>
  </si>
  <si>
    <t>519-5201</t>
  </si>
  <si>
    <t>南牟婁郡御浜町大字神木23</t>
  </si>
  <si>
    <t>05979-2-4320</t>
  </si>
  <si>
    <t>05979-2-4322</t>
  </si>
  <si>
    <t>社会福祉法人　エイジハウス</t>
  </si>
  <si>
    <t>H  5. 9. 1</t>
  </si>
  <si>
    <t>宝寿園</t>
  </si>
  <si>
    <t>519-5716</t>
  </si>
  <si>
    <t>南牟婁郡紀宝町北桧杖90</t>
  </si>
  <si>
    <t>紀南特別養護老人ホーム組合</t>
  </si>
  <si>
    <t>S 49. 1.10</t>
  </si>
  <si>
    <t>亀楽苑</t>
  </si>
  <si>
    <t>南牟婁郡紀宝町井田1609番地2</t>
  </si>
  <si>
    <t>0735-32-1055</t>
  </si>
  <si>
    <t>0735-32-1051</t>
  </si>
  <si>
    <t>（３）　軽費老人ホームＡ型・Ｂ型　（老人福祉法）</t>
    <phoneticPr fontId="8"/>
  </si>
  <si>
    <t>長寿介護課</t>
  </si>
  <si>
    <t>第二小山田軽費老人ホーム</t>
  </si>
  <si>
    <t>四日市市山田町5496</t>
  </si>
  <si>
    <t>059-328-2513</t>
  </si>
  <si>
    <t>059-328-2613</t>
  </si>
  <si>
    <t>小山田軽費老人ホーム</t>
  </si>
  <si>
    <t>津市安濃町妙法寺892</t>
  </si>
  <si>
    <t>059-268-2000</t>
  </si>
  <si>
    <t>059-268-2765</t>
  </si>
  <si>
    <t>泰山荘</t>
  </si>
  <si>
    <t>松阪市鎌田町南沖284-1</t>
  </si>
  <si>
    <t>0598-51-0500</t>
  </si>
  <si>
    <t>0598-51-0355</t>
  </si>
  <si>
    <t>社会福祉法人　鈴の音会</t>
  </si>
  <si>
    <t>尾鷲長寿園</t>
  </si>
  <si>
    <t>尾鷲市南浦4584-3</t>
  </si>
  <si>
    <t>0597-23-3328</t>
    <phoneticPr fontId="8"/>
  </si>
  <si>
    <t>0597-22-3500</t>
    <phoneticPr fontId="8"/>
  </si>
  <si>
    <t>（４）　軽費老人ホーム・ケアハウス　（老人福祉法）</t>
    <phoneticPr fontId="8"/>
  </si>
  <si>
    <t>みどりの丘</t>
  </si>
  <si>
    <t>511-2403</t>
    <phoneticPr fontId="8"/>
  </si>
  <si>
    <t>員弁郡東員町穴太2400</t>
  </si>
  <si>
    <t>0594-76-2345</t>
  </si>
  <si>
    <t>0594-76-8502</t>
  </si>
  <si>
    <t>医療法人　康誠会</t>
  </si>
  <si>
    <t>H 11. 4. 8</t>
  </si>
  <si>
    <t>小山田ケアハウス</t>
  </si>
  <si>
    <t>四日市市山田町5538-3</t>
  </si>
  <si>
    <t>059-328-2448</t>
  </si>
  <si>
    <t>059-328-2521</t>
  </si>
  <si>
    <t>H  2. 8.11</t>
  </si>
  <si>
    <t>ケアハウス常磐</t>
  </si>
  <si>
    <t>510-0824</t>
  </si>
  <si>
    <t>四日市市城東町3-22</t>
  </si>
  <si>
    <t>059-355-7520</t>
  </si>
  <si>
    <t>059-355-7590</t>
  </si>
  <si>
    <t>四日市ユートピアハウス</t>
  </si>
  <si>
    <t>四日市市久保田2丁目12番8号</t>
    <rPh sb="12" eb="13">
      <t>バン</t>
    </rPh>
    <rPh sb="14" eb="15">
      <t>ゴウ</t>
    </rPh>
    <phoneticPr fontId="8"/>
  </si>
  <si>
    <t>059-355-2500</t>
  </si>
  <si>
    <t>059-355-3571</t>
  </si>
  <si>
    <t>社会福祉法人　ユートピア</t>
  </si>
  <si>
    <t>H  4. 9. 3</t>
  </si>
  <si>
    <t>グリーンライフ英水苑</t>
  </si>
  <si>
    <t>四日市市大字日永5530-23</t>
  </si>
  <si>
    <t>059-347-6660</t>
  </si>
  <si>
    <t>059-347-6661</t>
  </si>
  <si>
    <t>H 11.10. 1</t>
  </si>
  <si>
    <t>白百合ハイツ</t>
  </si>
  <si>
    <t>三重郡菰野町宿野1433-67</t>
  </si>
  <si>
    <t>059-394-5800</t>
  </si>
  <si>
    <t>059-394-5802</t>
  </si>
  <si>
    <t>H  9. 7.31</t>
  </si>
  <si>
    <t>ケアハウス幸寿苑</t>
  </si>
  <si>
    <t>三重郡川越町豊田504-1</t>
  </si>
  <si>
    <t>059-361-1166</t>
  </si>
  <si>
    <t>059-363-3326</t>
  </si>
  <si>
    <t>医療法人社団　川越伊藤医院</t>
  </si>
  <si>
    <t>H 11.12. 1</t>
  </si>
  <si>
    <t>ケアハウスサンマリン</t>
  </si>
  <si>
    <t>鈴鹿市南若松町字南新田1</t>
    <phoneticPr fontId="8"/>
  </si>
  <si>
    <t>059-387-6881</t>
  </si>
  <si>
    <t>059-387-6900</t>
  </si>
  <si>
    <t>サンハイム鈴鹿</t>
  </si>
  <si>
    <t>鈴鹿市神戸3丁目17-32</t>
  </si>
  <si>
    <t>059-382-9467</t>
  </si>
  <si>
    <t>059-382-0031</t>
  </si>
  <si>
    <t>ケアハウスソレイユ</t>
    <phoneticPr fontId="8"/>
  </si>
  <si>
    <t>513-0844</t>
  </si>
  <si>
    <t>鈴鹿市平田1丁目3番15号</t>
  </si>
  <si>
    <t>059-375-5612</t>
  </si>
  <si>
    <t>059-375-5613</t>
  </si>
  <si>
    <t>ベタニヤハウス</t>
  </si>
  <si>
    <t>津市豊が丘5丁目47番6-1号</t>
    <rPh sb="2" eb="3">
      <t>ユタカ</t>
    </rPh>
    <rPh sb="4" eb="5">
      <t>オカ</t>
    </rPh>
    <rPh sb="6" eb="8">
      <t>チョウメ</t>
    </rPh>
    <rPh sb="10" eb="11">
      <t>バン</t>
    </rPh>
    <rPh sb="14" eb="15">
      <t>ゴウ</t>
    </rPh>
    <phoneticPr fontId="8"/>
  </si>
  <si>
    <t>059-230-2500</t>
  </si>
  <si>
    <t>059-230-2502</t>
  </si>
  <si>
    <t>社会福祉法人　三重ベタニヤ</t>
  </si>
  <si>
    <t>H 17. 3.31</t>
  </si>
  <si>
    <t>高田ケアハウス</t>
  </si>
  <si>
    <t>津市一身田町261-2</t>
  </si>
  <si>
    <t>059-233-5151</t>
  </si>
  <si>
    <t>059-233-5155</t>
  </si>
  <si>
    <t>H  7. 3.31</t>
  </si>
  <si>
    <t>ケアハウスシルバーケア豊壽園</t>
  </si>
  <si>
    <t>津市高茶屋小森上野町737</t>
  </si>
  <si>
    <t>059-235-5500</t>
  </si>
  <si>
    <t>059-235-5539</t>
    <phoneticPr fontId="8"/>
  </si>
  <si>
    <t>かざはや苑</t>
  </si>
  <si>
    <t>津市戸木町4170-2</t>
  </si>
  <si>
    <t>059-254-4600</t>
  </si>
  <si>
    <t>059-254-4700</t>
  </si>
  <si>
    <t>グリーンヒルかわげ</t>
  </si>
  <si>
    <t>花紬</t>
  </si>
  <si>
    <t>津市芸濃町椋本3805-2</t>
  </si>
  <si>
    <t>059-265-6600</t>
  </si>
  <si>
    <t>059-266-1020</t>
  </si>
  <si>
    <t>社会福祉法人　いろどり福祉会</t>
  </si>
  <si>
    <t>しおりの里ケアハウス</t>
    <rPh sb="4" eb="5">
      <t>サト</t>
    </rPh>
    <phoneticPr fontId="8"/>
  </si>
  <si>
    <t>津市野田2033番地1</t>
  </si>
  <si>
    <t>059-239-1316</t>
  </si>
  <si>
    <t>059-239-1320</t>
  </si>
  <si>
    <t>医療法人　碧会</t>
  </si>
  <si>
    <t>南勢ｶﾄﾘｯｸｹｱﾊｳｽ</t>
  </si>
  <si>
    <t>松阪市小阿坂町1988-6</t>
  </si>
  <si>
    <t>0598-58-0853</t>
  </si>
  <si>
    <t>0598-58-0870</t>
  </si>
  <si>
    <t>H  5. 1.13</t>
  </si>
  <si>
    <t>ケアハウス徳和</t>
  </si>
  <si>
    <t>松阪市下村町2476</t>
  </si>
  <si>
    <t>0598-29-7088</t>
  </si>
  <si>
    <t>0598-29-7066</t>
  </si>
  <si>
    <t>さわやか苑</t>
  </si>
  <si>
    <t>松阪市川井町1360-1</t>
    <phoneticPr fontId="8"/>
  </si>
  <si>
    <t>0598-50-1212</t>
  </si>
  <si>
    <t>0598-50-1300</t>
  </si>
  <si>
    <t>H 12.11. 1</t>
  </si>
  <si>
    <t>若葉さわやか苑</t>
  </si>
  <si>
    <t>松阪市若葉町77番地7</t>
  </si>
  <si>
    <t>0598-50-5200</t>
  </si>
  <si>
    <t>0598-50-5225</t>
  </si>
  <si>
    <t>H 19. 6. 1</t>
  </si>
  <si>
    <t>第２若葉さわやか苑</t>
  </si>
  <si>
    <t>0598-52-6100</t>
  </si>
  <si>
    <t>0598-52-6101</t>
  </si>
  <si>
    <t>H 21. 8. 1</t>
  </si>
  <si>
    <t>第３若葉さわやか苑</t>
  </si>
  <si>
    <t>ケアハウス賀集楽</t>
  </si>
  <si>
    <t>伊勢市宇治浦田3丁目23-15</t>
  </si>
  <si>
    <t>0596-20-1100</t>
  </si>
  <si>
    <t>0596-20-1101</t>
  </si>
  <si>
    <t>伊勢度会彩幸</t>
  </si>
  <si>
    <t>516-2102</t>
  </si>
  <si>
    <t>度会郡度会町大野木山田2945-2</t>
  </si>
  <si>
    <t>0596-62-2225</t>
  </si>
  <si>
    <t>0596-62-4006</t>
  </si>
  <si>
    <t>伊賀市高畑深田784-2</t>
  </si>
  <si>
    <t>0595-21-8278</t>
  </si>
  <si>
    <t>0595-21-3568</t>
  </si>
  <si>
    <t>H 14. 5.27</t>
  </si>
  <si>
    <t>グリーントピア名張</t>
  </si>
  <si>
    <t>名張市東田原2745</t>
  </si>
  <si>
    <t>H  7. 7. 1</t>
  </si>
  <si>
    <t>はなの里</t>
  </si>
  <si>
    <t>名張市西田原2000番地</t>
  </si>
  <si>
    <t>第２はなの里</t>
  </si>
  <si>
    <t>名張市百合が丘西五番町１－１</t>
  </si>
  <si>
    <t>ケアハウスきらら</t>
  </si>
  <si>
    <t>519-3600</t>
    <phoneticPr fontId="8"/>
  </si>
  <si>
    <t>尾鷲市大字南浦4621-2</t>
  </si>
  <si>
    <t>0597-22-8101</t>
  </si>
  <si>
    <t>0597-23-2850</t>
  </si>
  <si>
    <t>H  7. 2.10</t>
  </si>
  <si>
    <t>シーサイドみやま</t>
  </si>
  <si>
    <t>北牟婁郡紀北町矢口浦842</t>
    <phoneticPr fontId="8"/>
  </si>
  <si>
    <t>（５）　老人福祉センター　（老人福祉法）</t>
    <phoneticPr fontId="8"/>
  </si>
  <si>
    <t>桑名市総合福祉会館</t>
  </si>
  <si>
    <t>511-0062</t>
  </si>
  <si>
    <t>桑名市常盤町51</t>
  </si>
  <si>
    <t>0594-23-2855</t>
  </si>
  <si>
    <t>0594-23-5079</t>
  </si>
  <si>
    <t>特Ａ</t>
  </si>
  <si>
    <t>桑名北部老人福祉センター</t>
  </si>
  <si>
    <t>桑名市下深谷部4960-10</t>
  </si>
  <si>
    <t>0594-29-1438</t>
  </si>
  <si>
    <t>0594-29-1526</t>
  </si>
  <si>
    <t>Ａ</t>
  </si>
  <si>
    <t>桑名市多度すこやかセンター</t>
  </si>
  <si>
    <t>511-0106</t>
  </si>
  <si>
    <t>桑名市多度町多度1-1-1</t>
  </si>
  <si>
    <t>0594-49-2029</t>
  </si>
  <si>
    <t>0594-48-6331</t>
  </si>
  <si>
    <t>桑名市長島福祉健康センター</t>
  </si>
  <si>
    <t>511-1122</t>
  </si>
  <si>
    <t>桑名市長島町松ヶ島53-2</t>
  </si>
  <si>
    <t>0594-42-2110</t>
  </si>
  <si>
    <t>0594-42-2613</t>
  </si>
  <si>
    <t>H  2. 4. 2</t>
  </si>
  <si>
    <t>木曽岬町福祉教育センター</t>
  </si>
  <si>
    <t>498-0807</t>
  </si>
  <si>
    <t>桑名郡木曽岬町西対海地250</t>
  </si>
  <si>
    <t>0567-68-6104</t>
  </si>
  <si>
    <t>桑名市福祉センター</t>
    <rPh sb="0" eb="3">
      <t>クワナシ</t>
    </rPh>
    <rPh sb="3" eb="5">
      <t>フクシ</t>
    </rPh>
    <phoneticPr fontId="8"/>
  </si>
  <si>
    <t>511-0911</t>
    <phoneticPr fontId="8"/>
  </si>
  <si>
    <t>三重県桑名市額田４５５番地３</t>
  </si>
  <si>
    <t>0594-32-1889</t>
    <phoneticPr fontId="8"/>
  </si>
  <si>
    <t>桑名市</t>
    <phoneticPr fontId="8"/>
  </si>
  <si>
    <t>H  6. 4. 1</t>
    <phoneticPr fontId="8"/>
  </si>
  <si>
    <t>いなべ市員弁老人福祉センター</t>
    <rPh sb="3" eb="4">
      <t>シ</t>
    </rPh>
    <phoneticPr fontId="14"/>
  </si>
  <si>
    <t>511-0205</t>
  </si>
  <si>
    <t>いなべ市員弁町笠田新田111</t>
  </si>
  <si>
    <t>0594-74-5828</t>
  </si>
  <si>
    <t>H  3. 7. 1</t>
  </si>
  <si>
    <t>菰野町保健福祉センターけやき</t>
    <rPh sb="0" eb="3">
      <t>コモノチョウ</t>
    </rPh>
    <rPh sb="3" eb="5">
      <t>ホケン</t>
    </rPh>
    <rPh sb="5" eb="7">
      <t>フクシ</t>
    </rPh>
    <phoneticPr fontId="18"/>
  </si>
  <si>
    <t>510-1253</t>
  </si>
  <si>
    <t>三重郡菰野町大字潤田1281</t>
    <rPh sb="0" eb="3">
      <t>ミエグン</t>
    </rPh>
    <rPh sb="3" eb="6">
      <t>コモノチョウ</t>
    </rPh>
    <rPh sb="6" eb="8">
      <t>オオアザ</t>
    </rPh>
    <rPh sb="8" eb="10">
      <t>ウルダ</t>
    </rPh>
    <phoneticPr fontId="18"/>
  </si>
  <si>
    <t>059-391-2211</t>
  </si>
  <si>
    <t>059-394-3422</t>
  </si>
  <si>
    <t>菰野町</t>
    <rPh sb="0" eb="3">
      <t>コモノチョウ</t>
    </rPh>
    <phoneticPr fontId="18"/>
  </si>
  <si>
    <t>社会福祉法人　菰野町社会福祉協議会</t>
    <rPh sb="0" eb="2">
      <t>シャカイ</t>
    </rPh>
    <rPh sb="2" eb="4">
      <t>フクシ</t>
    </rPh>
    <rPh sb="4" eb="6">
      <t>ホウジン</t>
    </rPh>
    <rPh sb="7" eb="10">
      <t>コモノチョウ</t>
    </rPh>
    <rPh sb="10" eb="12">
      <t>シャカイ</t>
    </rPh>
    <rPh sb="12" eb="14">
      <t>フクシ</t>
    </rPh>
    <rPh sb="14" eb="17">
      <t>キョウギカイ</t>
    </rPh>
    <phoneticPr fontId="18"/>
  </si>
  <si>
    <t>川越町老人福祉センター(いきいきセンター内）</t>
    <rPh sb="0" eb="2">
      <t>カワゴエ</t>
    </rPh>
    <rPh sb="2" eb="3">
      <t>チョウ</t>
    </rPh>
    <rPh sb="3" eb="5">
      <t>ロウジン</t>
    </rPh>
    <rPh sb="5" eb="7">
      <t>フクシ</t>
    </rPh>
    <rPh sb="20" eb="21">
      <t>ナイ</t>
    </rPh>
    <phoneticPr fontId="14"/>
  </si>
  <si>
    <t>三重郡川越町大字豊田一色314</t>
  </si>
  <si>
    <t>059-365-0024</t>
  </si>
  <si>
    <t>社会福祉法人　川越町社会福祉協議会</t>
  </si>
  <si>
    <t>H  5. 6. 1</t>
  </si>
  <si>
    <t>朝日町保健福祉センター「さわやか村」</t>
  </si>
  <si>
    <t>三重郡朝日町小向891番地5</t>
  </si>
  <si>
    <t>059-377-2941</t>
  </si>
  <si>
    <t>059-377-2944</t>
  </si>
  <si>
    <t>Ｂ</t>
  </si>
  <si>
    <t>H  6. 9.22</t>
  </si>
  <si>
    <t>亀山市老人福祉関センター</t>
  </si>
  <si>
    <t>519-1107</t>
  </si>
  <si>
    <t>亀山市関町木崎912-1</t>
  </si>
  <si>
    <t>0595-96-1182</t>
  </si>
  <si>
    <t>H元. 4. 1</t>
    <rPh sb="1" eb="2">
      <t>ゲン</t>
    </rPh>
    <phoneticPr fontId="14"/>
  </si>
  <si>
    <t>津市たるみ老人福祉センター</t>
  </si>
  <si>
    <t>津市垂水1300</t>
  </si>
  <si>
    <t>059-228-2623</t>
  </si>
  <si>
    <t>S 56. 6.12</t>
  </si>
  <si>
    <t>津市まん中老人福祉センター</t>
    <rPh sb="0" eb="2">
      <t>ツシ</t>
    </rPh>
    <rPh sb="4" eb="5">
      <t>ナカ</t>
    </rPh>
    <rPh sb="5" eb="7">
      <t>ロウジン</t>
    </rPh>
    <rPh sb="7" eb="9">
      <t>フクシ</t>
    </rPh>
    <phoneticPr fontId="14"/>
  </si>
  <si>
    <t>津市大門7-15</t>
  </si>
  <si>
    <t>059-222-5350</t>
  </si>
  <si>
    <t>059-222-5351</t>
  </si>
  <si>
    <t>社会福祉法人　津市社会福祉協議会</t>
    <rPh sb="13" eb="16">
      <t>キョウギカイ</t>
    </rPh>
    <phoneticPr fontId="14"/>
  </si>
  <si>
    <t>津市北部市民センター</t>
  </si>
  <si>
    <t>514-0103</t>
  </si>
  <si>
    <t>津市栗真中山町816-10</t>
  </si>
  <si>
    <t>059-232-9696</t>
  </si>
  <si>
    <t>059-232-8330</t>
  </si>
  <si>
    <t>H 元. 5. 2</t>
  </si>
  <si>
    <t>津市西部市民センター</t>
  </si>
  <si>
    <t>津市野田1-1</t>
  </si>
  <si>
    <t>059-237-4711</t>
  </si>
  <si>
    <t>059-237-4570</t>
  </si>
  <si>
    <t>H  3. 6.15</t>
  </si>
  <si>
    <t>津市久居老人福祉センター</t>
  </si>
  <si>
    <t>津市久居西鷹跡町365-1</t>
  </si>
  <si>
    <t>059-256-2188</t>
  </si>
  <si>
    <t>059-255-2625</t>
  </si>
  <si>
    <t>松阪市飯高老人福祉センター</t>
  </si>
  <si>
    <t>松阪市飯高町宮前704-2</t>
  </si>
  <si>
    <t>0598-46-1315</t>
  </si>
  <si>
    <t>S 57. 5. 8</t>
  </si>
  <si>
    <t>明和町保健福祉センター</t>
  </si>
  <si>
    <t>515-0332</t>
  </si>
  <si>
    <t>多気郡明和町馬之上944-5</t>
  </si>
  <si>
    <t>0596-52-7127</t>
  </si>
  <si>
    <t>S 57.11. 1</t>
  </si>
  <si>
    <t>伊勢老人福祉センター</t>
  </si>
  <si>
    <t>伊勢市八日市場町13-1</t>
  </si>
  <si>
    <t>社会福祉法人　伊勢市社会福祉協議会</t>
    <rPh sb="0" eb="2">
      <t>シャカイ</t>
    </rPh>
    <rPh sb="2" eb="4">
      <t>フクシ</t>
    </rPh>
    <rPh sb="4" eb="6">
      <t>ホウジン</t>
    </rPh>
    <rPh sb="7" eb="10">
      <t>イセシ</t>
    </rPh>
    <rPh sb="10" eb="12">
      <t>シャカイ</t>
    </rPh>
    <rPh sb="12" eb="14">
      <t>フクシ</t>
    </rPh>
    <rPh sb="14" eb="17">
      <t>キョウギカイ</t>
    </rPh>
    <phoneticPr fontId="14"/>
  </si>
  <si>
    <t>伊勢市ハートプラザみその</t>
  </si>
  <si>
    <t>0596-22-6602</t>
  </si>
  <si>
    <t>H  4. 4. 1</t>
  </si>
  <si>
    <t>二見老人福祉センター</t>
  </si>
  <si>
    <t>519-0609</t>
  </si>
  <si>
    <t>伊勢市二見町茶屋348</t>
  </si>
  <si>
    <t>0596-44-0830</t>
  </si>
  <si>
    <t>南伊勢町福祉健康ランド</t>
  </si>
  <si>
    <t>度会郡南伊勢町五ヶ所浦2928</t>
  </si>
  <si>
    <t>0599-66-1211</t>
  </si>
  <si>
    <t>0599-66-1612</t>
  </si>
  <si>
    <t>紀勢老人福祉センター</t>
  </si>
  <si>
    <t>度会郡大紀町錦915-45</t>
  </si>
  <si>
    <t>0598-73-2165</t>
  </si>
  <si>
    <t>一ノ井老人福祉センター</t>
  </si>
  <si>
    <t>0595-64-2947</t>
  </si>
  <si>
    <t>紀宝町神内福祉センター</t>
  </si>
  <si>
    <t>519-5712</t>
  </si>
  <si>
    <t>南牟婁郡紀宝町神内277-2</t>
  </si>
  <si>
    <t>0735-32-2023</t>
  </si>
  <si>
    <t>紀宝町福祉センター</t>
  </si>
  <si>
    <t>南牟婁郡紀宝町鵜殿1074-1</t>
  </si>
  <si>
    <t>0735-32-0957</t>
  </si>
  <si>
    <t>（６）　生活支援ハウス</t>
    <phoneticPr fontId="8"/>
  </si>
  <si>
    <t>生活支援ハウス</t>
    <phoneticPr fontId="8"/>
  </si>
  <si>
    <t>津市美杉高齢者生活福祉センター</t>
  </si>
  <si>
    <t>515-3531</t>
  </si>
  <si>
    <t>津市美杉町奥津929</t>
  </si>
  <si>
    <t>059-274-0022</t>
  </si>
  <si>
    <t>059-274-0024</t>
  </si>
  <si>
    <t>松阪市飯高高齢者生活福祉センター</t>
  </si>
  <si>
    <t>515-1612</t>
  </si>
  <si>
    <t>松阪市飯高町富永72-1</t>
  </si>
  <si>
    <t>0598-45-1125</t>
  </si>
  <si>
    <t>0598-45-1139</t>
  </si>
  <si>
    <t>社会福祉法人　松阪市社会福祉協議会</t>
  </si>
  <si>
    <t>熊野市高齢者生活福祉センター</t>
  </si>
  <si>
    <t>熊野市紀和町板屋135-1</t>
  </si>
  <si>
    <t>0597-97-0633</t>
  </si>
  <si>
    <t>0597-97-1118</t>
  </si>
  <si>
    <t>社会福祉法人　熊野市社会福祉協議会</t>
  </si>
  <si>
    <t>休止中</t>
    <rPh sb="0" eb="3">
      <t>キュウシチュウ</t>
    </rPh>
    <phoneticPr fontId="14"/>
  </si>
  <si>
    <t>（７）　有料老人ホーム　（老人福祉法）</t>
    <phoneticPr fontId="8"/>
  </si>
  <si>
    <t>ニューハートピア温泉有料老人ホーム長島</t>
  </si>
  <si>
    <t>511-1109</t>
  </si>
  <si>
    <t>桑名市長島町松之木604-2</t>
  </si>
  <si>
    <t>0594-42-2661</t>
  </si>
  <si>
    <t>0594-42-3658</t>
  </si>
  <si>
    <t>株式会社ドリームプロモーション</t>
  </si>
  <si>
    <t>ベストライフ長島</t>
  </si>
  <si>
    <t>桑名市長島町西外面下島1718-1</t>
  </si>
  <si>
    <t>0594-41-0870</t>
  </si>
  <si>
    <t>0594-41-0872</t>
  </si>
  <si>
    <t>株式会社ベストライフ中部</t>
    <rPh sb="10" eb="12">
      <t>チュウブ</t>
    </rPh>
    <phoneticPr fontId="19"/>
  </si>
  <si>
    <t>ケアタウン九華</t>
  </si>
  <si>
    <t>511-0023</t>
  </si>
  <si>
    <t>桑名市本町39番地</t>
  </si>
  <si>
    <t>0594-25-8556</t>
  </si>
  <si>
    <t>0594-25-8602</t>
  </si>
  <si>
    <t>エクセレントくわな</t>
  </si>
  <si>
    <t>511-0002</t>
  </si>
  <si>
    <t>桑名市大字福島1000-1</t>
  </si>
  <si>
    <t>0594-27-2772</t>
  </si>
  <si>
    <t>0594-27-2771</t>
  </si>
  <si>
    <t>医療法人福島会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</si>
  <si>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5"/>
  </si>
  <si>
    <t>511-0904</t>
  </si>
  <si>
    <t>桑名市野田1丁目11-12</t>
  </si>
  <si>
    <t>0594-33-2525</t>
  </si>
  <si>
    <t>有限会社すずらん</t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</si>
  <si>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5"/>
  </si>
  <si>
    <t>桑名市下深谷部447-1</t>
    <rPh sb="3" eb="6">
      <t>シモフカヤ</t>
    </rPh>
    <rPh sb="6" eb="7">
      <t>ベ</t>
    </rPh>
    <phoneticPr fontId="5"/>
  </si>
  <si>
    <t>0594-29-2138</t>
  </si>
  <si>
    <t>0594-29-3282</t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</si>
  <si>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5"/>
  </si>
  <si>
    <t>桑名市下深谷部420-1</t>
    <rPh sb="3" eb="6">
      <t>シモフカヤ</t>
    </rPh>
    <rPh sb="6" eb="7">
      <t>ベ</t>
    </rPh>
    <phoneticPr fontId="5"/>
  </si>
  <si>
    <t>0594-29-2521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</si>
  <si>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5"/>
  </si>
  <si>
    <t>511-0102</t>
  </si>
  <si>
    <t>桑名市多度町香取字高割569-1</t>
    <rPh sb="0" eb="3">
      <t>クワナシ</t>
    </rPh>
    <rPh sb="3" eb="6">
      <t>タドチョウ</t>
    </rPh>
    <phoneticPr fontId="5"/>
  </si>
  <si>
    <t>0594-48-5522</t>
  </si>
  <si>
    <t>介護付き有料老人ホームエクセレント多度</t>
    <rPh sb="0" eb="2">
      <t>カイゴ</t>
    </rPh>
    <rPh sb="2" eb="3">
      <t>ツ</t>
    </rPh>
    <rPh sb="4" eb="6">
      <t>ユウリョウ</t>
    </rPh>
    <rPh sb="6" eb="8">
      <t>ロウジン</t>
    </rPh>
    <rPh sb="17" eb="19">
      <t>タド</t>
    </rPh>
    <phoneticPr fontId="5"/>
  </si>
  <si>
    <t>桑名市多度町大字香取字高割483-1外</t>
    <rPh sb="0" eb="3">
      <t>クワナシ</t>
    </rPh>
    <rPh sb="3" eb="6">
      <t>タドチョウ</t>
    </rPh>
    <rPh sb="6" eb="8">
      <t>オオアザ</t>
    </rPh>
    <rPh sb="8" eb="10">
      <t>カトリ</t>
    </rPh>
    <rPh sb="10" eb="11">
      <t>アザ</t>
    </rPh>
    <rPh sb="11" eb="12">
      <t>タカ</t>
    </rPh>
    <rPh sb="12" eb="13">
      <t>ワリ</t>
    </rPh>
    <rPh sb="18" eb="19">
      <t>ソト</t>
    </rPh>
    <phoneticPr fontId="5"/>
  </si>
  <si>
    <t>0594-48-7727</t>
  </si>
  <si>
    <t>0594-48-7728</t>
  </si>
  <si>
    <t>医療法人福島会</t>
    <rPh sb="0" eb="2">
      <t>イリョウ</t>
    </rPh>
    <rPh sb="2" eb="4">
      <t>ホウジン</t>
    </rPh>
    <rPh sb="4" eb="6">
      <t>フクシマ</t>
    </rPh>
    <rPh sb="6" eb="7">
      <t>カイ</t>
    </rPh>
    <phoneticPr fontId="5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</si>
  <si>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5"/>
  </si>
  <si>
    <t>桑名市大字矢田413-1</t>
    <rPh sb="0" eb="3">
      <t>クワナシ</t>
    </rPh>
    <rPh sb="5" eb="7">
      <t>ヤダ</t>
    </rPh>
    <phoneticPr fontId="5"/>
  </si>
  <si>
    <t>0594-24-0760</t>
  </si>
  <si>
    <t>0594-24-0884</t>
  </si>
  <si>
    <t>有限会社タウンボイス</t>
    <rPh sb="0" eb="4">
      <t>ユウゲンガイシャ</t>
    </rPh>
    <phoneticPr fontId="5"/>
  </si>
  <si>
    <t>れんげの里おいな苑くわな</t>
  </si>
  <si>
    <t>511-0811</t>
  </si>
  <si>
    <t>桑名市大字東方222-2</t>
  </si>
  <si>
    <t>0594-84-7363</t>
  </si>
  <si>
    <t>0594-84-7353</t>
  </si>
  <si>
    <t>株式会社れんげの里</t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</si>
  <si>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5"/>
  </si>
  <si>
    <t>桑名市大字五反田1135-1</t>
    <rPh sb="0" eb="3">
      <t>クワナシ</t>
    </rPh>
    <rPh sb="3" eb="5">
      <t>オオアザ</t>
    </rPh>
    <rPh sb="5" eb="8">
      <t>ゴタンダ</t>
    </rPh>
    <phoneticPr fontId="5"/>
  </si>
  <si>
    <t>0594-41-2163</t>
  </si>
  <si>
    <t>0594-41-2164</t>
  </si>
  <si>
    <t>有限会社メイショウ</t>
    <rPh sb="0" eb="4">
      <t>ユウゲンガイシャ</t>
    </rPh>
    <phoneticPr fontId="5"/>
  </si>
  <si>
    <t>有料老人ホームほほえみ</t>
  </si>
  <si>
    <t>桑名市桑部八左衛門新田1079-1</t>
  </si>
  <si>
    <t>0594-25-8738</t>
  </si>
  <si>
    <t>0594-25-8748</t>
  </si>
  <si>
    <t>有限会社ほほえみ</t>
    <rPh sb="0" eb="4">
      <t>ユウゲンガイシャ</t>
    </rPh>
    <phoneticPr fontId="8"/>
  </si>
  <si>
    <t>グリーンタウン</t>
  </si>
  <si>
    <t>桑名市矢田413-1</t>
    <rPh sb="3" eb="5">
      <t>ヤダ</t>
    </rPh>
    <phoneticPr fontId="5"/>
  </si>
  <si>
    <t>0594-24-5588</t>
  </si>
  <si>
    <t>有限会社グリーンタウン</t>
    <rPh sb="0" eb="4">
      <t>ユウゲンガイシャ</t>
    </rPh>
    <phoneticPr fontId="8"/>
  </si>
  <si>
    <t>休止中</t>
    <rPh sb="0" eb="3">
      <t>キュウシチュウ</t>
    </rPh>
    <phoneticPr fontId="8"/>
  </si>
  <si>
    <t>有料老人ホームほほえみ山の華</t>
    <rPh sb="0" eb="2">
      <t>ユウリョウ</t>
    </rPh>
    <rPh sb="2" eb="4">
      <t>ロウジン</t>
    </rPh>
    <rPh sb="11" eb="12">
      <t>ヤマ</t>
    </rPh>
    <rPh sb="13" eb="14">
      <t>ハナ</t>
    </rPh>
    <phoneticPr fontId="5"/>
  </si>
  <si>
    <t>桑名市大字桑部山ヶ華1456-2</t>
    <rPh sb="0" eb="3">
      <t>クワナシ</t>
    </rPh>
    <rPh sb="3" eb="5">
      <t>オオアザ</t>
    </rPh>
    <rPh sb="5" eb="7">
      <t>クワベ</t>
    </rPh>
    <rPh sb="7" eb="8">
      <t>ヤマ</t>
    </rPh>
    <rPh sb="9" eb="10">
      <t>ハナ</t>
    </rPh>
    <phoneticPr fontId="5"/>
  </si>
  <si>
    <t>0594-25-8187</t>
  </si>
  <si>
    <t>0594-24-8205</t>
  </si>
  <si>
    <t>有限会社ほほえみ</t>
    <rPh sb="0" eb="2">
      <t>ユウゲン</t>
    </rPh>
    <rPh sb="2" eb="4">
      <t>カイシャ</t>
    </rPh>
    <phoneticPr fontId="5"/>
  </si>
  <si>
    <t>ひまわり有料老人ホームはりま</t>
    <rPh sb="4" eb="8">
      <t>ユウリョウロウジン</t>
    </rPh>
    <phoneticPr fontId="7"/>
  </si>
  <si>
    <t>511-0864</t>
  </si>
  <si>
    <t>桑名市大字西方2510番地</t>
    <rPh sb="11" eb="13">
      <t>バンチ</t>
    </rPh>
    <phoneticPr fontId="19"/>
  </si>
  <si>
    <t>0594-82-6000</t>
  </si>
  <si>
    <t>0594-82-6105</t>
  </si>
  <si>
    <t>株式会社ひまわりケアサービス</t>
    <rPh sb="0" eb="4">
      <t>カブシキガイシャ</t>
    </rPh>
    <phoneticPr fontId="7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</si>
  <si>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19"/>
  </si>
  <si>
    <t>桑名市江場49</t>
    <rPh sb="0" eb="3">
      <t>クワナシ</t>
    </rPh>
    <rPh sb="3" eb="4">
      <t>エ</t>
    </rPh>
    <rPh sb="4" eb="5">
      <t>バ</t>
    </rPh>
    <phoneticPr fontId="19"/>
  </si>
  <si>
    <t>0594-84-6633</t>
  </si>
  <si>
    <t>0594-84-6663</t>
  </si>
  <si>
    <t>株式会社すみれ</t>
    <rPh sb="0" eb="2">
      <t>カブシキ</t>
    </rPh>
    <rPh sb="2" eb="4">
      <t>カイシャ</t>
    </rPh>
    <phoneticPr fontId="19"/>
  </si>
  <si>
    <t>ナーシング桑名</t>
    <rPh sb="5" eb="7">
      <t>クワナ</t>
    </rPh>
    <phoneticPr fontId="7"/>
  </si>
  <si>
    <t>511-0947</t>
  </si>
  <si>
    <t>桑名市大仲新田252番地25</t>
    <rPh sb="0" eb="3">
      <t>クワナシ</t>
    </rPh>
    <rPh sb="3" eb="5">
      <t>オオナカ</t>
    </rPh>
    <rPh sb="5" eb="7">
      <t>シンデン</t>
    </rPh>
    <rPh sb="10" eb="12">
      <t>バンチ</t>
    </rPh>
    <phoneticPr fontId="7"/>
  </si>
  <si>
    <t>0594-41-2681</t>
  </si>
  <si>
    <t>0594-41-2683</t>
  </si>
  <si>
    <t>株式会社テクノケア伊勢</t>
    <rPh sb="0" eb="4">
      <t>カブシキガイシャ</t>
    </rPh>
    <rPh sb="9" eb="11">
      <t>イセ</t>
    </rPh>
    <phoneticPr fontId="7"/>
  </si>
  <si>
    <t>ナーシングホームしらゆりケア桑名能部</t>
    <rPh sb="14" eb="16">
      <t>クワナ</t>
    </rPh>
    <rPh sb="16" eb="18">
      <t>ノンベ</t>
    </rPh>
    <phoneticPr fontId="19"/>
  </si>
  <si>
    <t>511-0931</t>
    <phoneticPr fontId="19"/>
  </si>
  <si>
    <t>桑名市大字能部字北貝戸602-4</t>
    <phoneticPr fontId="19"/>
  </si>
  <si>
    <t>0594-41-3007</t>
    <phoneticPr fontId="19"/>
  </si>
  <si>
    <t>0594-41-3008</t>
    <phoneticPr fontId="19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</si>
  <si>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19"/>
  </si>
  <si>
    <t>511-0863</t>
    <phoneticPr fontId="19"/>
  </si>
  <si>
    <t>桑名市新西方６丁目１番</t>
    <rPh sb="3" eb="6">
      <t>シンニシカタ</t>
    </rPh>
    <rPh sb="7" eb="9">
      <t>チョウメ</t>
    </rPh>
    <rPh sb="10" eb="11">
      <t>バン</t>
    </rPh>
    <phoneticPr fontId="19"/>
  </si>
  <si>
    <t>0594-82-6570</t>
    <phoneticPr fontId="19"/>
  </si>
  <si>
    <t>0594-82-6580</t>
    <phoneticPr fontId="19"/>
  </si>
  <si>
    <t>アクティブLIFE
株式会社</t>
    <phoneticPr fontId="19"/>
  </si>
  <si>
    <t>宅老所ひばり</t>
  </si>
  <si>
    <t>511-0262</t>
  </si>
  <si>
    <t>いなべ市大安町丹生川中2109-1</t>
  </si>
  <si>
    <t>0594-88-1100</t>
  </si>
  <si>
    <t>0594-88-1101</t>
  </si>
  <si>
    <t>特定非営利活動法人ひばり</t>
  </si>
  <si>
    <t>ハーモニーハウスいなべ</t>
  </si>
  <si>
    <t>いなべ市北勢町阿下喜3698</t>
  </si>
  <si>
    <t>0594-82-1144</t>
  </si>
  <si>
    <t>0594-72-6655</t>
  </si>
  <si>
    <t>株式会社ハピネライフ一光</t>
    <rPh sb="0" eb="2">
      <t>カブシキ</t>
    </rPh>
    <rPh sb="2" eb="4">
      <t>カイシャ</t>
    </rPh>
    <rPh sb="10" eb="12">
      <t>イッコウ</t>
    </rPh>
    <phoneticPr fontId="19"/>
  </si>
  <si>
    <t>有料老人ホームてのひら</t>
  </si>
  <si>
    <t>いなべ市大安町石槫東2841-5</t>
  </si>
  <si>
    <t>0594-78-3711</t>
  </si>
  <si>
    <t>0594-78-4411</t>
  </si>
  <si>
    <t>株式会社RKサポート</t>
  </si>
  <si>
    <t>有料老人ホーム大安にじ</t>
  </si>
  <si>
    <t>511-0274</t>
  </si>
  <si>
    <t>いなべ市大安町大井田336-1</t>
  </si>
  <si>
    <t>0594-87-0040</t>
  </si>
  <si>
    <t>0594-87-0041</t>
  </si>
  <si>
    <t>株式会社ＴＮＧＭ</t>
    <phoneticPr fontId="19"/>
  </si>
  <si>
    <t>有料老人ホームたいよう</t>
    <rPh sb="0" eb="2">
      <t>ユウリョウ</t>
    </rPh>
    <rPh sb="2" eb="4">
      <t>ロウジン</t>
    </rPh>
    <phoneticPr fontId="19"/>
  </si>
  <si>
    <t>いなべ市大安町石槫東小原2840</t>
    <rPh sb="3" eb="4">
      <t>シ</t>
    </rPh>
    <rPh sb="4" eb="7">
      <t>ダイアンチョウ</t>
    </rPh>
    <rPh sb="7" eb="9">
      <t>イシグレ</t>
    </rPh>
    <rPh sb="9" eb="10">
      <t>ヒガシ</t>
    </rPh>
    <rPh sb="10" eb="12">
      <t>コハラ</t>
    </rPh>
    <phoneticPr fontId="19"/>
  </si>
  <si>
    <t>わっ！有料老人ホーム</t>
    <rPh sb="3" eb="5">
      <t>ユウリョウ</t>
    </rPh>
    <rPh sb="5" eb="7">
      <t>ロウジン</t>
    </rPh>
    <phoneticPr fontId="19"/>
  </si>
  <si>
    <t>511-0405</t>
  </si>
  <si>
    <t>いなべ市北勢町田辺字北山304-1</t>
    <rPh sb="3" eb="4">
      <t>シ</t>
    </rPh>
    <rPh sb="7" eb="9">
      <t>タナベ</t>
    </rPh>
    <rPh sb="9" eb="10">
      <t>アザ</t>
    </rPh>
    <rPh sb="10" eb="12">
      <t>キタヤマ</t>
    </rPh>
    <phoneticPr fontId="19"/>
  </si>
  <si>
    <t>0594-82-0501</t>
    <phoneticPr fontId="19"/>
  </si>
  <si>
    <t>0594-82-0503</t>
    <phoneticPr fontId="19"/>
  </si>
  <si>
    <t>株式会社アクティス</t>
    <rPh sb="0" eb="2">
      <t>カブシキ</t>
    </rPh>
    <rPh sb="2" eb="4">
      <t>カイシャ</t>
    </rPh>
    <phoneticPr fontId="19"/>
  </si>
  <si>
    <t>バーデハウス東員</t>
  </si>
  <si>
    <t>員弁郡東員町長深3102</t>
  </si>
  <si>
    <t>0594-75-0012</t>
  </si>
  <si>
    <t>0594-84-5322</t>
  </si>
  <si>
    <t>介護付有料老人ホームあおい</t>
    <rPh sb="0" eb="2">
      <t>カイゴ</t>
    </rPh>
    <rPh sb="2" eb="3">
      <t>ツ</t>
    </rPh>
    <rPh sb="3" eb="10">
      <t>ユ１</t>
    </rPh>
    <phoneticPr fontId="5"/>
  </si>
  <si>
    <t>員弁郡東員町長深2126</t>
  </si>
  <si>
    <t>0594-76-1110</t>
  </si>
  <si>
    <t>0594-76-1120</t>
  </si>
  <si>
    <t>株式会社キタイセ</t>
    <rPh sb="0" eb="4">
      <t>カブシキガイシャ</t>
    </rPh>
    <phoneticPr fontId="5"/>
  </si>
  <si>
    <t>ほっこりテラス城山</t>
    <rPh sb="7" eb="9">
      <t>シロヤマ</t>
    </rPh>
    <phoneticPr fontId="5"/>
  </si>
  <si>
    <t>員弁郡東員町城山2丁目30-5</t>
  </si>
  <si>
    <t>0594-84-7327</t>
  </si>
  <si>
    <t>0594-84-7337</t>
  </si>
  <si>
    <t>株式会社ＳＨＩＮＥＩ</t>
    <rPh sb="0" eb="4">
      <t>カブシキガイシャ</t>
    </rPh>
    <phoneticPr fontId="5"/>
  </si>
  <si>
    <t>宅老所椛(もみじ）</t>
    <rPh sb="0" eb="3">
      <t>タクロウショ</t>
    </rPh>
    <rPh sb="3" eb="4">
      <t>モミジ</t>
    </rPh>
    <phoneticPr fontId="5"/>
  </si>
  <si>
    <t>員弁郡東員町笹尾東3-17-4</t>
    <rPh sb="0" eb="3">
      <t>イナベグン</t>
    </rPh>
    <rPh sb="3" eb="5">
      <t>トウイン</t>
    </rPh>
    <rPh sb="5" eb="6">
      <t>チョウ</t>
    </rPh>
    <rPh sb="6" eb="8">
      <t>ササオ</t>
    </rPh>
    <rPh sb="8" eb="9">
      <t>ヒガシ</t>
    </rPh>
    <phoneticPr fontId="5"/>
  </si>
  <si>
    <t>0594-76-4127</t>
  </si>
  <si>
    <t>0594-86-1686</t>
  </si>
  <si>
    <t>有限会社椛</t>
    <rPh sb="0" eb="4">
      <t>ユウゲンガイシャ</t>
    </rPh>
    <rPh sb="4" eb="5">
      <t>モミジ</t>
    </rPh>
    <phoneticPr fontId="5"/>
  </si>
  <si>
    <t>住宅型有料老人ホームとういん・シニアハウス</t>
  </si>
  <si>
    <t>員弁郡東員町六把野新田253-6</t>
  </si>
  <si>
    <t>0594-76-2267</t>
  </si>
  <si>
    <t>0594-76-2315</t>
  </si>
  <si>
    <t>株式会社トータルサポート三重</t>
    <rPh sb="0" eb="4">
      <t>カブシキガイシャ</t>
    </rPh>
    <rPh sb="12" eb="14">
      <t>ミエ</t>
    </rPh>
    <phoneticPr fontId="19"/>
  </si>
  <si>
    <t>ナーシングホームもも鳥取</t>
    <rPh sb="10" eb="12">
      <t>トットリ</t>
    </rPh>
    <phoneticPr fontId="19"/>
  </si>
  <si>
    <t>511-0254</t>
  </si>
  <si>
    <t>員弁郡東員町鳥取917-2</t>
    <rPh sb="0" eb="3">
      <t>イナベグン</t>
    </rPh>
    <rPh sb="3" eb="6">
      <t>トウインチョウ</t>
    </rPh>
    <rPh sb="6" eb="8">
      <t>トットリ</t>
    </rPh>
    <phoneticPr fontId="19"/>
  </si>
  <si>
    <t>0594-86-1110</t>
  </si>
  <si>
    <t>0594-86-1115</t>
  </si>
  <si>
    <t>有限会社だいち</t>
    <rPh sb="0" eb="2">
      <t>ユウゲン</t>
    </rPh>
    <rPh sb="2" eb="4">
      <t>カイシャ</t>
    </rPh>
    <phoneticPr fontId="19"/>
  </si>
  <si>
    <t>リバティハウス</t>
  </si>
  <si>
    <t>059-331-7960</t>
  </si>
  <si>
    <t>第二リバティハウス</t>
  </si>
  <si>
    <t>介護付有料老人ホーム夢眠よっかいち</t>
    <rPh sb="0" eb="7">
      <t>カイゴツキユウリョウロウジン</t>
    </rPh>
    <rPh sb="10" eb="12">
      <t>ユメネム</t>
    </rPh>
    <phoneticPr fontId="19"/>
  </si>
  <si>
    <t>510-0034</t>
  </si>
  <si>
    <t>四日市市滝川町13-3</t>
  </si>
  <si>
    <t>059-332-1156</t>
  </si>
  <si>
    <t>059-332-1157</t>
  </si>
  <si>
    <t>株式会社夢眠ホーム</t>
    <rPh sb="4" eb="6">
      <t>ユメネム</t>
    </rPh>
    <phoneticPr fontId="19"/>
  </si>
  <si>
    <t>四季の郷富田</t>
  </si>
  <si>
    <t>510-8011</t>
  </si>
  <si>
    <t>四日市市東茂福町4-4</t>
  </si>
  <si>
    <t>059-361-7537</t>
  </si>
  <si>
    <t>059-361-7538</t>
  </si>
  <si>
    <t>株式会社四季の郷</t>
  </si>
  <si>
    <t>ナーシングホーム四日市にじ</t>
    <rPh sb="8" eb="11">
      <t>ヨッカイチ</t>
    </rPh>
    <phoneticPr fontId="19"/>
  </si>
  <si>
    <t>510-0822</t>
  </si>
  <si>
    <t>四日市市芝田二丁目4-20</t>
  </si>
  <si>
    <t>059-359-3780</t>
  </si>
  <si>
    <t>059-359-3787</t>
  </si>
  <si>
    <t>イシズム株式会社</t>
  </si>
  <si>
    <t>有料老人ホームしあわせ</t>
    <rPh sb="0" eb="2">
      <t>ユウリョウ</t>
    </rPh>
    <rPh sb="2" eb="4">
      <t>ロウジン</t>
    </rPh>
    <phoneticPr fontId="5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</si>
  <si>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5"/>
  </si>
  <si>
    <t>059-329-3930</t>
  </si>
  <si>
    <t>059-329-3931</t>
  </si>
  <si>
    <t>有限会社しあわせ</t>
    <rPh sb="0" eb="4">
      <t>ユウゲンガイシャ</t>
    </rPh>
    <phoneticPr fontId="5"/>
  </si>
  <si>
    <t>ナーシングホーム四日市にじ新館</t>
    <rPh sb="8" eb="11">
      <t>ヨッカイチ</t>
    </rPh>
    <rPh sb="13" eb="15">
      <t>シンカン</t>
    </rPh>
    <phoneticPr fontId="5"/>
  </si>
  <si>
    <t>四日市市芝田二丁目4-20</t>
    <rPh sb="0" eb="4">
      <t>ヨッカイチシ</t>
    </rPh>
    <phoneticPr fontId="5"/>
  </si>
  <si>
    <t>四季彩四日市</t>
    <rPh sb="0" eb="3">
      <t>シキサイ</t>
    </rPh>
    <rPh sb="3" eb="6">
      <t>ヨッカイチ</t>
    </rPh>
    <phoneticPr fontId="5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</si>
  <si>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8"/>
  </si>
  <si>
    <t>059-349-1720</t>
  </si>
  <si>
    <t>059-349-1721</t>
  </si>
  <si>
    <t>株式会社アバンセライフサポート</t>
    <rPh sb="0" eb="2">
      <t>カブシキ</t>
    </rPh>
    <rPh sb="2" eb="4">
      <t>カイシャ</t>
    </rPh>
    <phoneticPr fontId="5"/>
  </si>
  <si>
    <t>四日市北にじ</t>
    <rPh sb="3" eb="4">
      <t>キタ</t>
    </rPh>
    <phoneticPr fontId="5"/>
  </si>
  <si>
    <t>512-8064</t>
  </si>
  <si>
    <t>四日市市伊坂町1636-4</t>
    <rPh sb="0" eb="4">
      <t>ヨッカイチシ</t>
    </rPh>
    <rPh sb="4" eb="7">
      <t>イサカチョウ</t>
    </rPh>
    <phoneticPr fontId="5"/>
  </si>
  <si>
    <t>059-328-5058</t>
  </si>
  <si>
    <t>イシズム株式会社</t>
    <rPh sb="4" eb="6">
      <t>カブシキ</t>
    </rPh>
    <rPh sb="6" eb="8">
      <t>カイシャ</t>
    </rPh>
    <phoneticPr fontId="5"/>
  </si>
  <si>
    <t>四日市川島にじ</t>
    <rPh sb="0" eb="3">
      <t>ヨッカイチ</t>
    </rPh>
    <rPh sb="3" eb="5">
      <t>カワシマ</t>
    </rPh>
    <phoneticPr fontId="5"/>
  </si>
  <si>
    <t>四日市市川島町736-2</t>
    <rPh sb="0" eb="4">
      <t>ヨッカイチシ</t>
    </rPh>
    <rPh sb="4" eb="6">
      <t>カワシマ</t>
    </rPh>
    <rPh sb="6" eb="7">
      <t>チョウ</t>
    </rPh>
    <phoneticPr fontId="5"/>
  </si>
  <si>
    <t>059-320-1170</t>
  </si>
  <si>
    <t>059-320-1171</t>
  </si>
  <si>
    <t>株式会社ＴＮＧＭ</t>
    <rPh sb="0" eb="2">
      <t>カブシキ</t>
    </rPh>
    <rPh sb="2" eb="4">
      <t>カイシャ</t>
    </rPh>
    <phoneticPr fontId="5"/>
  </si>
  <si>
    <t>オーロラ</t>
  </si>
  <si>
    <t>四日市市西日野町2806-1</t>
  </si>
  <si>
    <t>059-321-0200</t>
  </si>
  <si>
    <t>059-322-2820</t>
  </si>
  <si>
    <t>有料老人ホーム四季の郷羽津</t>
  </si>
  <si>
    <t xml:space="preserve">510-0018 </t>
  </si>
  <si>
    <t>四日市市白須賀2-11-4</t>
  </si>
  <si>
    <t>059-330-0880</t>
  </si>
  <si>
    <t>059-330-0881</t>
  </si>
  <si>
    <t>第2ふくろうの里</t>
    <rPh sb="0" eb="1">
      <t>ダイ</t>
    </rPh>
    <rPh sb="7" eb="8">
      <t>サト</t>
    </rPh>
    <phoneticPr fontId="5"/>
  </si>
  <si>
    <t>四日市市西阿倉川1200</t>
    <rPh sb="0" eb="4">
      <t>ヨッカイチシ</t>
    </rPh>
    <rPh sb="4" eb="5">
      <t>ニシ</t>
    </rPh>
    <rPh sb="5" eb="8">
      <t>アクラガワ</t>
    </rPh>
    <phoneticPr fontId="5"/>
  </si>
  <si>
    <t>059-333-5567</t>
  </si>
  <si>
    <t>059‐333‐5567</t>
  </si>
  <si>
    <t>有限会社ひらの</t>
    <rPh sb="0" eb="4">
      <t>ユウゲンガイシャ</t>
    </rPh>
    <phoneticPr fontId="5"/>
  </si>
  <si>
    <t>有料老人ホームオリーブ</t>
    <rPh sb="0" eb="7">
      <t>ユ１</t>
    </rPh>
    <phoneticPr fontId="5"/>
  </si>
  <si>
    <t>510-0946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</si>
  <si>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5"/>
  </si>
  <si>
    <t>059-340-5001</t>
  </si>
  <si>
    <t>059-321-2000</t>
  </si>
  <si>
    <t>株式会社エスポワール</t>
    <rPh sb="0" eb="4">
      <t>カブシキガイシャ</t>
    </rPh>
    <phoneticPr fontId="5"/>
  </si>
  <si>
    <t>宅老所ぶどうの家</t>
    <rPh sb="0" eb="1">
      <t>タク</t>
    </rPh>
    <rPh sb="1" eb="2">
      <t>ロウ</t>
    </rPh>
    <rPh sb="2" eb="3">
      <t>ショ</t>
    </rPh>
    <rPh sb="7" eb="8">
      <t>イエ</t>
    </rPh>
    <phoneticPr fontId="5"/>
  </si>
  <si>
    <t>四日市市あかつき台2丁目1-14</t>
    <rPh sb="0" eb="4">
      <t>ヨッカイチシ</t>
    </rPh>
    <rPh sb="8" eb="9">
      <t>ダイ</t>
    </rPh>
    <rPh sb="10" eb="12">
      <t>チョウメ</t>
    </rPh>
    <phoneticPr fontId="5"/>
  </si>
  <si>
    <t>059-336-2166</t>
  </si>
  <si>
    <t>059-336-2177</t>
  </si>
  <si>
    <t>株式会社ぶどうの家</t>
    <rPh sb="0" eb="4">
      <t>カブシキガイシャ</t>
    </rPh>
    <rPh sb="8" eb="9">
      <t>イエ</t>
    </rPh>
    <phoneticPr fontId="5"/>
  </si>
  <si>
    <t>芽生え荘</t>
    <rPh sb="0" eb="2">
      <t>メバ</t>
    </rPh>
    <rPh sb="3" eb="4">
      <t>ソウ</t>
    </rPh>
    <phoneticPr fontId="5"/>
  </si>
  <si>
    <t>四日市市生桑町328-1</t>
    <rPh sb="4" eb="5">
      <t>イ</t>
    </rPh>
    <rPh sb="5" eb="6">
      <t>クワ</t>
    </rPh>
    <rPh sb="6" eb="7">
      <t>マチ</t>
    </rPh>
    <phoneticPr fontId="5"/>
  </si>
  <si>
    <t>059-334-8801</t>
  </si>
  <si>
    <t>059-334-8803</t>
  </si>
  <si>
    <t>有限会社プロップカワジ</t>
    <rPh sb="0" eb="4">
      <t>ユウゲンガイシャ</t>
    </rPh>
    <phoneticPr fontId="8"/>
  </si>
  <si>
    <t>憩いの里四日市ケアホーム南棟</t>
    <rPh sb="0" eb="1">
      <t>イコ</t>
    </rPh>
    <rPh sb="3" eb="4">
      <t>サト</t>
    </rPh>
    <rPh sb="4" eb="7">
      <t>ヨッカイチ</t>
    </rPh>
    <rPh sb="12" eb="13">
      <t>ナン</t>
    </rPh>
    <rPh sb="13" eb="14">
      <t>トウ</t>
    </rPh>
    <phoneticPr fontId="5"/>
  </si>
  <si>
    <t>510-0875</t>
  </si>
  <si>
    <t>四日市市大治田二丁目18-19</t>
    <rPh sb="0" eb="4">
      <t>ヨッカイチシ</t>
    </rPh>
    <rPh sb="4" eb="6">
      <t>オオハル</t>
    </rPh>
    <rPh sb="6" eb="7">
      <t>タ</t>
    </rPh>
    <rPh sb="7" eb="10">
      <t>ニチョウメ</t>
    </rPh>
    <phoneticPr fontId="5"/>
  </si>
  <si>
    <t>059-373-6621</t>
  </si>
  <si>
    <t>059-373-6681</t>
  </si>
  <si>
    <t>株式会社ライフ・テクノサービス</t>
    <rPh sb="0" eb="4">
      <t>カブシキガイシャ</t>
    </rPh>
    <phoneticPr fontId="8"/>
  </si>
  <si>
    <t>ふくろうの里</t>
    <rPh sb="5" eb="6">
      <t>サト</t>
    </rPh>
    <phoneticPr fontId="5"/>
  </si>
  <si>
    <t>四日市市大字西阿倉川1201</t>
    <rPh sb="0" eb="4">
      <t>ヨッカイチシ</t>
    </rPh>
    <rPh sb="4" eb="6">
      <t>オオアザ</t>
    </rPh>
    <rPh sb="6" eb="7">
      <t>ニシ</t>
    </rPh>
    <rPh sb="7" eb="10">
      <t>アクラガワ</t>
    </rPh>
    <phoneticPr fontId="5"/>
  </si>
  <si>
    <t>有限会社ヒラノ</t>
    <rPh sb="0" eb="4">
      <t>ユウゲンガイシャ</t>
    </rPh>
    <phoneticPr fontId="8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</si>
  <si>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ハナ</t>
    </rPh>
    <rPh sb="14" eb="16">
      <t>ヒナガ</t>
    </rPh>
    <phoneticPr fontId="19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</si>
  <si>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19"/>
  </si>
  <si>
    <t>059-346-8789</t>
  </si>
  <si>
    <t>059-345-0187</t>
  </si>
  <si>
    <t>株式会社福村屋</t>
    <rPh sb="0" eb="4">
      <t>カブシキガイシャ</t>
    </rPh>
    <rPh sb="4" eb="6">
      <t>フクムラ</t>
    </rPh>
    <rPh sb="6" eb="7">
      <t>ヤ</t>
    </rPh>
    <phoneticPr fontId="19"/>
  </si>
  <si>
    <t>有料老人ホームのぞみ</t>
    <rPh sb="0" eb="2">
      <t>ユウリョウ</t>
    </rPh>
    <rPh sb="2" eb="4">
      <t>ロウジン</t>
    </rPh>
    <phoneticPr fontId="19"/>
  </si>
  <si>
    <t>四日市市智積町806</t>
    <rPh sb="0" eb="4">
      <t>ヨッカイチシ</t>
    </rPh>
    <rPh sb="4" eb="7">
      <t>チシャクチョウ</t>
    </rPh>
    <phoneticPr fontId="19"/>
  </si>
  <si>
    <t>059-327-1150</t>
  </si>
  <si>
    <t>059-327-1151</t>
  </si>
  <si>
    <t>株式会社のぞみ</t>
    <rPh sb="0" eb="4">
      <t>カブシキガイシャ</t>
    </rPh>
    <phoneticPr fontId="19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</si>
  <si>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19"/>
  </si>
  <si>
    <t>510-8034</t>
  </si>
  <si>
    <t>四日市市大矢知町930-3</t>
    <rPh sb="0" eb="4">
      <t>ヨッカイチシ</t>
    </rPh>
    <rPh sb="4" eb="5">
      <t>オオ</t>
    </rPh>
    <rPh sb="5" eb="6">
      <t>ヤ</t>
    </rPh>
    <rPh sb="6" eb="7">
      <t>チ</t>
    </rPh>
    <rPh sb="7" eb="8">
      <t>マチ</t>
    </rPh>
    <phoneticPr fontId="19"/>
  </si>
  <si>
    <t>059-327-6360</t>
  </si>
  <si>
    <t>059-327-6361</t>
  </si>
  <si>
    <t>株式会社ライフサポート</t>
    <rPh sb="0" eb="2">
      <t>カブシキ</t>
    </rPh>
    <rPh sb="2" eb="4">
      <t>カイシャ</t>
    </rPh>
    <phoneticPr fontId="19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</si>
  <si>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19"/>
  </si>
  <si>
    <t>510-0833</t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</si>
  <si>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19"/>
  </si>
  <si>
    <t>SBハウスエビス</t>
  </si>
  <si>
    <t>四日市市塩浜1014番地</t>
  </si>
  <si>
    <t>059-348-3820</t>
  </si>
  <si>
    <t>059-340-6212</t>
  </si>
  <si>
    <t>笑老寿合同会社</t>
  </si>
  <si>
    <t>有料老人ホームきろろ</t>
    <rPh sb="0" eb="4">
      <t>ユウリョウロウジン</t>
    </rPh>
    <phoneticPr fontId="19"/>
  </si>
  <si>
    <t>510-0912</t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</si>
  <si>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19"/>
  </si>
  <si>
    <t>059-324-0730</t>
  </si>
  <si>
    <t>059-324-9152</t>
  </si>
  <si>
    <t>きろろ株式会社</t>
    <rPh sb="3" eb="5">
      <t>カブシキ</t>
    </rPh>
    <rPh sb="5" eb="7">
      <t>カイシャ</t>
    </rPh>
    <phoneticPr fontId="19"/>
  </si>
  <si>
    <t>医心館四日市Ⅱ</t>
    <rPh sb="0" eb="1">
      <t>イ</t>
    </rPh>
    <rPh sb="1" eb="2">
      <t>シン</t>
    </rPh>
    <rPh sb="2" eb="3">
      <t>カン</t>
    </rPh>
    <phoneticPr fontId="20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</si>
  <si>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20"/>
  </si>
  <si>
    <t>059-350-4330</t>
  </si>
  <si>
    <t>059-350-4331</t>
  </si>
  <si>
    <t>株式会社アンビス</t>
    <rPh sb="0" eb="4">
      <t>カブシキガイシャ</t>
    </rPh>
    <phoneticPr fontId="20"/>
  </si>
  <si>
    <t>ナーシングホーム奏楽</t>
    <rPh sb="8" eb="9">
      <t>カナデ</t>
    </rPh>
    <rPh sb="9" eb="10">
      <t>ラク</t>
    </rPh>
    <phoneticPr fontId="19"/>
  </si>
  <si>
    <t>四日市市垂坂町字内之貝戸555番2</t>
    <rPh sb="0" eb="4">
      <t>ヨッカイチシ</t>
    </rPh>
    <rPh sb="4" eb="6">
      <t>タルサカ</t>
    </rPh>
    <rPh sb="6" eb="7">
      <t>マチ</t>
    </rPh>
    <rPh sb="7" eb="8">
      <t>アザ</t>
    </rPh>
    <rPh sb="8" eb="9">
      <t>ナイ</t>
    </rPh>
    <rPh sb="9" eb="10">
      <t>ノ</t>
    </rPh>
    <rPh sb="10" eb="11">
      <t>カイ</t>
    </rPh>
    <rPh sb="11" eb="12">
      <t>ト</t>
    </rPh>
    <rPh sb="15" eb="16">
      <t>バン</t>
    </rPh>
    <phoneticPr fontId="5"/>
  </si>
  <si>
    <t>059-337-9001</t>
  </si>
  <si>
    <t>059-337-9011</t>
  </si>
  <si>
    <t>有限会社コーブンシャ</t>
    <rPh sb="0" eb="4">
      <t>ユウゲンカイシャ</t>
    </rPh>
    <phoneticPr fontId="5"/>
  </si>
  <si>
    <t>有料老人ホームしあわせの里</t>
    <rPh sb="0" eb="2">
      <t>ユウリョウ</t>
    </rPh>
    <rPh sb="2" eb="4">
      <t>ロウジン</t>
    </rPh>
    <rPh sb="12" eb="13">
      <t>サト</t>
    </rPh>
    <phoneticPr fontId="19"/>
  </si>
  <si>
    <t>四日市市小林町新田3019番263</t>
    <rPh sb="0" eb="4">
      <t>ヨッカイチシ</t>
    </rPh>
    <rPh sb="4" eb="7">
      <t>コバヤシチョウ</t>
    </rPh>
    <rPh sb="7" eb="9">
      <t>シンデン</t>
    </rPh>
    <rPh sb="13" eb="14">
      <t>バン</t>
    </rPh>
    <phoneticPr fontId="5"/>
  </si>
  <si>
    <t>059-327-5884</t>
  </si>
  <si>
    <t>059-327-5885</t>
  </si>
  <si>
    <t>からふる庭園日永</t>
    <rPh sb="4" eb="6">
      <t>テイエン</t>
    </rPh>
    <rPh sb="6" eb="8">
      <t>ヒナガ</t>
    </rPh>
    <phoneticPr fontId="19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</si>
  <si>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5"/>
  </si>
  <si>
    <t>059-328-5611</t>
  </si>
  <si>
    <t>059-328-5612</t>
  </si>
  <si>
    <t>日本ライフケアソリューションズ株式会社</t>
    <rPh sb="0" eb="2">
      <t>ニホン</t>
    </rPh>
    <rPh sb="15" eb="19">
      <t>カブシキガイシャ</t>
    </rPh>
    <phoneticPr fontId="5"/>
  </si>
  <si>
    <t>ナーシングホームしらゆりケアseseragi</t>
    <phoneticPr fontId="19"/>
  </si>
  <si>
    <t>510-0891</t>
    <phoneticPr fontId="19"/>
  </si>
  <si>
    <t>四日市市日永西二丁目16番11号</t>
    <rPh sb="7" eb="10">
      <t>ニチョウメ</t>
    </rPh>
    <rPh sb="12" eb="13">
      <t>バン</t>
    </rPh>
    <rPh sb="15" eb="16">
      <t>ゴウ</t>
    </rPh>
    <phoneticPr fontId="19"/>
  </si>
  <si>
    <t>059-327-5531</t>
    <phoneticPr fontId="19"/>
  </si>
  <si>
    <t>059-327-5532</t>
    <phoneticPr fontId="19"/>
  </si>
  <si>
    <t>アクアホームみえ大治田</t>
    <rPh sb="8" eb="11">
      <t>オバタ</t>
    </rPh>
    <phoneticPr fontId="19"/>
  </si>
  <si>
    <t>510-0875</t>
    <phoneticPr fontId="19"/>
  </si>
  <si>
    <t>四日市市大治田３丁目１番32号</t>
    <rPh sb="4" eb="5">
      <t>ダイ</t>
    </rPh>
    <rPh sb="5" eb="7">
      <t>ハルタ</t>
    </rPh>
    <rPh sb="8" eb="10">
      <t>チョウメ</t>
    </rPh>
    <rPh sb="11" eb="12">
      <t>バン</t>
    </rPh>
    <rPh sb="14" eb="15">
      <t>ゴウ</t>
    </rPh>
    <phoneticPr fontId="19"/>
  </si>
  <si>
    <t>059-329-6877</t>
    <phoneticPr fontId="19"/>
  </si>
  <si>
    <t>059-329-6477</t>
    <phoneticPr fontId="19"/>
  </si>
  <si>
    <t>株式会社スタッフシュウエイ</t>
    <rPh sb="0" eb="2">
      <t>カブシキ</t>
    </rPh>
    <rPh sb="2" eb="4">
      <t>ガイシャ</t>
    </rPh>
    <phoneticPr fontId="19"/>
  </si>
  <si>
    <t>フレアスメディカルケアホーム四日市あさけ</t>
    <rPh sb="14" eb="17">
      <t>ヨッカイチ</t>
    </rPh>
    <phoneticPr fontId="19"/>
  </si>
  <si>
    <t>510-8033</t>
    <phoneticPr fontId="19"/>
  </si>
  <si>
    <t>四日市市下さざらい町11-８</t>
    <rPh sb="0" eb="4">
      <t>ヨッカイチシ</t>
    </rPh>
    <rPh sb="4" eb="5">
      <t>シモ</t>
    </rPh>
    <rPh sb="9" eb="10">
      <t>チョウ</t>
    </rPh>
    <phoneticPr fontId="19"/>
  </si>
  <si>
    <t>059-325-7556</t>
    <phoneticPr fontId="19"/>
  </si>
  <si>
    <t>059-325-7557</t>
    <phoneticPr fontId="19"/>
  </si>
  <si>
    <t>株式会社フレアス</t>
    <rPh sb="0" eb="2">
      <t>カブシキ</t>
    </rPh>
    <rPh sb="2" eb="4">
      <t>ガイシャ</t>
    </rPh>
    <phoneticPr fontId="19"/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</si>
  <si>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5"/>
  </si>
  <si>
    <t>三重郡朝日町小向2064-1</t>
  </si>
  <si>
    <t>059-376-2008</t>
  </si>
  <si>
    <t>059-376-2001</t>
  </si>
  <si>
    <t>アクアホームみえ川越</t>
    <rPh sb="8" eb="10">
      <t>カワゴエ</t>
    </rPh>
    <phoneticPr fontId="19"/>
  </si>
  <si>
    <t>510-8121</t>
    <phoneticPr fontId="19"/>
  </si>
  <si>
    <t>三重郡川越町大字高松字乾227</t>
    <rPh sb="3" eb="5">
      <t>カワゴエ</t>
    </rPh>
    <rPh sb="6" eb="8">
      <t>オオアザ</t>
    </rPh>
    <rPh sb="8" eb="10">
      <t>タカマツ</t>
    </rPh>
    <rPh sb="10" eb="11">
      <t>アザ</t>
    </rPh>
    <rPh sb="11" eb="12">
      <t>イヌイ</t>
    </rPh>
    <phoneticPr fontId="19"/>
  </si>
  <si>
    <t>059-340-6555</t>
    <phoneticPr fontId="19"/>
  </si>
  <si>
    <t>059-340-6556</t>
    <phoneticPr fontId="19"/>
  </si>
  <si>
    <t>株式会社スタッフシュウエイ</t>
    <rPh sb="0" eb="4">
      <t>カブシキガイシャ</t>
    </rPh>
    <phoneticPr fontId="19"/>
  </si>
  <si>
    <t>あいのいろ別館</t>
    <phoneticPr fontId="19"/>
  </si>
  <si>
    <t>510-1324</t>
    <phoneticPr fontId="19"/>
  </si>
  <si>
    <t>三重郡菰野町大字田光字宮川原4821番地</t>
    <phoneticPr fontId="19"/>
  </si>
  <si>
    <t>059-399-3062</t>
    <phoneticPr fontId="19"/>
  </si>
  <si>
    <t>059-399-3061</t>
    <phoneticPr fontId="19"/>
  </si>
  <si>
    <t>株式会社ジェイエイあいけあセンター</t>
    <phoneticPr fontId="19"/>
  </si>
  <si>
    <t>陽だまり長屋鈴鹿</t>
  </si>
  <si>
    <t>510-0258</t>
  </si>
  <si>
    <t>鈴鹿市秋永町2079</t>
  </si>
  <si>
    <t>059-380-3399</t>
  </si>
  <si>
    <t>059-380-4488</t>
  </si>
  <si>
    <t>特定非営利活動法人陽だまりの会</t>
    <rPh sb="9" eb="10">
      <t>ヒ</t>
    </rPh>
    <rPh sb="14" eb="15">
      <t>カイ</t>
    </rPh>
    <phoneticPr fontId="19"/>
  </si>
  <si>
    <t>介護付有料老人ホーム夢眠すずか</t>
    <rPh sb="0" eb="7">
      <t>カイゴツキユウリョウロウジン</t>
    </rPh>
    <rPh sb="10" eb="12">
      <t>ユメネム</t>
    </rPh>
    <phoneticPr fontId="19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</si>
  <si>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5"/>
  </si>
  <si>
    <t>059-381-5111</t>
  </si>
  <si>
    <t>059-381-5113</t>
  </si>
  <si>
    <t>みっかいち</t>
  </si>
  <si>
    <t>513-0807</t>
  </si>
  <si>
    <t>鈴鹿市三日市三丁目17-5</t>
    <rPh sb="0" eb="3">
      <t>スズカシ</t>
    </rPh>
    <rPh sb="3" eb="6">
      <t>ミッカイチ</t>
    </rPh>
    <rPh sb="6" eb="7">
      <t>３</t>
    </rPh>
    <rPh sb="7" eb="9">
      <t>チョウメ</t>
    </rPh>
    <phoneticPr fontId="5"/>
  </si>
  <si>
    <t>059-381-1133</t>
  </si>
  <si>
    <t>059-381-1134</t>
  </si>
  <si>
    <t>有限会社ウェルフェア三重</t>
    <rPh sb="0" eb="4">
      <t>ユウゲンガイシャ</t>
    </rPh>
    <rPh sb="10" eb="12">
      <t>ミエ</t>
    </rPh>
    <phoneticPr fontId="5"/>
  </si>
  <si>
    <t>有料老人ホームシトリン</t>
    <rPh sb="0" eb="2">
      <t>ユウリョウ</t>
    </rPh>
    <rPh sb="2" eb="4">
      <t>ロウジン</t>
    </rPh>
    <phoneticPr fontId="5"/>
  </si>
  <si>
    <t>510-0237</t>
  </si>
  <si>
    <t>鈴鹿市江島町3916番地</t>
    <rPh sb="0" eb="3">
      <t>スズカシ</t>
    </rPh>
    <rPh sb="3" eb="6">
      <t>エジマチョウ</t>
    </rPh>
    <rPh sb="10" eb="12">
      <t>バンチ</t>
    </rPh>
    <phoneticPr fontId="5"/>
  </si>
  <si>
    <t>059-380-5566</t>
  </si>
  <si>
    <t>059-380-5577</t>
  </si>
  <si>
    <t>株式会社みつば</t>
    <rPh sb="0" eb="2">
      <t>カブシキ</t>
    </rPh>
    <rPh sb="2" eb="4">
      <t>カイシャ</t>
    </rPh>
    <phoneticPr fontId="5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</si>
  <si>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5"/>
  </si>
  <si>
    <t>鈴鹿市国府町936-1</t>
  </si>
  <si>
    <t>059-367-0812</t>
  </si>
  <si>
    <t>059-367-0811</t>
  </si>
  <si>
    <t>株式会社マメマーメ</t>
    <rPh sb="0" eb="4">
      <t>カブシキカイシャ</t>
    </rPh>
    <phoneticPr fontId="5"/>
  </si>
  <si>
    <t>有料老人ホーム万寿</t>
  </si>
  <si>
    <t>513-0811</t>
  </si>
  <si>
    <t>鈴鹿市柳町1672</t>
  </si>
  <si>
    <t>059-395-6030</t>
  </si>
  <si>
    <t>059-395-6032</t>
  </si>
  <si>
    <t>株式会社インスパイア</t>
  </si>
  <si>
    <t>ナチュラルハウス</t>
  </si>
  <si>
    <t>鈴鹿市高岡町2665-2</t>
  </si>
  <si>
    <t>059-381-2551</t>
  </si>
  <si>
    <t>059-381-5509</t>
  </si>
  <si>
    <t>有限会社エポック</t>
  </si>
  <si>
    <t>さと和の家鈴鹿</t>
    <rPh sb="2" eb="3">
      <t>ワ</t>
    </rPh>
    <rPh sb="4" eb="5">
      <t>イエ</t>
    </rPh>
    <rPh sb="5" eb="7">
      <t>スズカ</t>
    </rPh>
    <phoneticPr fontId="5"/>
  </si>
  <si>
    <t>510-0216</t>
  </si>
  <si>
    <t>鈴鹿市野町中二丁目22-12</t>
    <rPh sb="0" eb="3">
      <t>スズカシ</t>
    </rPh>
    <rPh sb="3" eb="4">
      <t>ノ</t>
    </rPh>
    <rPh sb="4" eb="5">
      <t>マチ</t>
    </rPh>
    <rPh sb="5" eb="6">
      <t>ナカ</t>
    </rPh>
    <rPh sb="6" eb="9">
      <t>ニチョウメ</t>
    </rPh>
    <phoneticPr fontId="5"/>
  </si>
  <si>
    <t>059-389-6614</t>
  </si>
  <si>
    <t>059-389-6658</t>
  </si>
  <si>
    <t>有限会社安寿</t>
    <rPh sb="0" eb="4">
      <t>ユウゲンガイシャ</t>
    </rPh>
    <rPh sb="4" eb="6">
      <t>アンジュ</t>
    </rPh>
    <phoneticPr fontId="5"/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</si>
  <si>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19"/>
  </si>
  <si>
    <t>鈴鹿市平田一丁目2-22</t>
    <rPh sb="0" eb="3">
      <t>スズカシ</t>
    </rPh>
    <rPh sb="3" eb="5">
      <t>ヒラタ</t>
    </rPh>
    <rPh sb="5" eb="8">
      <t>イッチョウメ</t>
    </rPh>
    <phoneticPr fontId="5"/>
  </si>
  <si>
    <t>059-370-8731</t>
  </si>
  <si>
    <t>059-370-8732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</si>
  <si>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5"/>
  </si>
  <si>
    <t>有料老人ホームかりゆし</t>
    <rPh sb="0" eb="7">
      <t>ユ</t>
    </rPh>
    <phoneticPr fontId="5"/>
  </si>
  <si>
    <t>鈴鹿市南若松町字味噌田488</t>
    <rPh sb="0" eb="3">
      <t>スズカシ</t>
    </rPh>
    <rPh sb="3" eb="7">
      <t>ミナミワカマツチョウ</t>
    </rPh>
    <rPh sb="7" eb="8">
      <t>アザ</t>
    </rPh>
    <rPh sb="8" eb="9">
      <t>アジ</t>
    </rPh>
    <rPh sb="9" eb="10">
      <t>ソ</t>
    </rPh>
    <rPh sb="10" eb="11">
      <t>タ</t>
    </rPh>
    <phoneticPr fontId="5"/>
  </si>
  <si>
    <t>059-388-1050</t>
  </si>
  <si>
    <t>059-387-4428</t>
  </si>
  <si>
    <t>有限会社甚目</t>
    <rPh sb="0" eb="4">
      <t>ユウゲンガイシャ</t>
    </rPh>
    <rPh sb="4" eb="5">
      <t>ジン</t>
    </rPh>
    <rPh sb="5" eb="6">
      <t>メ</t>
    </rPh>
    <phoneticPr fontId="5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</si>
  <si>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9"/>
  </si>
  <si>
    <t>513-0024</t>
  </si>
  <si>
    <t>鈴鹿市野辺一丁目1-34</t>
    <rPh sb="0" eb="3">
      <t>スズカシ</t>
    </rPh>
    <rPh sb="3" eb="5">
      <t>ノベ</t>
    </rPh>
    <rPh sb="5" eb="6">
      <t>イチ</t>
    </rPh>
    <rPh sb="6" eb="8">
      <t>チョウメ</t>
    </rPh>
    <phoneticPr fontId="19"/>
  </si>
  <si>
    <t>059-392-6011</t>
  </si>
  <si>
    <t>059-392-6012</t>
  </si>
  <si>
    <t>株式会社みつば</t>
    <rPh sb="0" eb="2">
      <t>カブシキ</t>
    </rPh>
    <rPh sb="2" eb="4">
      <t>カイシャ</t>
    </rPh>
    <phoneticPr fontId="19"/>
  </si>
  <si>
    <t>アクアホーム鈴鹿末広</t>
    <rPh sb="6" eb="8">
      <t>スズカ</t>
    </rPh>
    <rPh sb="8" eb="10">
      <t>スエヒロ</t>
    </rPh>
    <phoneticPr fontId="19"/>
  </si>
  <si>
    <t>513-0854</t>
    <phoneticPr fontId="19"/>
  </si>
  <si>
    <t>鈴鹿市末広北３丁目２番16号</t>
    <rPh sb="0" eb="3">
      <t>スズカシ</t>
    </rPh>
    <rPh sb="3" eb="5">
      <t>スエヒロ</t>
    </rPh>
    <rPh sb="5" eb="6">
      <t>キタ</t>
    </rPh>
    <rPh sb="7" eb="9">
      <t>チョウメ</t>
    </rPh>
    <rPh sb="10" eb="11">
      <t>バン</t>
    </rPh>
    <rPh sb="13" eb="14">
      <t>ゴウ</t>
    </rPh>
    <phoneticPr fontId="19"/>
  </si>
  <si>
    <t>059-389-7533</t>
    <phoneticPr fontId="19"/>
  </si>
  <si>
    <t>059-389-7633</t>
    <phoneticPr fontId="19"/>
  </si>
  <si>
    <t>ファミニュー亀山</t>
  </si>
  <si>
    <t>亀山市川崎町字貢1586-1</t>
  </si>
  <si>
    <t>0595-85-8860</t>
  </si>
  <si>
    <t>0595-85-8861</t>
  </si>
  <si>
    <t>メディカル・ケア・サービス三重株式会社</t>
    <rPh sb="15" eb="19">
      <t>カブシキガイシャ</t>
    </rPh>
    <phoneticPr fontId="5"/>
  </si>
  <si>
    <t>有料老人ホーム天神の森</t>
    <rPh sb="0" eb="7">
      <t>ユ１</t>
    </rPh>
    <rPh sb="7" eb="9">
      <t>テンジン</t>
    </rPh>
    <rPh sb="10" eb="11">
      <t>モリ</t>
    </rPh>
    <phoneticPr fontId="5"/>
  </si>
  <si>
    <t>519‐0142</t>
  </si>
  <si>
    <t>亀山市天神町3-12-48</t>
    <rPh sb="0" eb="3">
      <t>カメヤマシ</t>
    </rPh>
    <rPh sb="3" eb="5">
      <t>テンジン</t>
    </rPh>
    <rPh sb="5" eb="6">
      <t>チョウ</t>
    </rPh>
    <phoneticPr fontId="5"/>
  </si>
  <si>
    <t>059-389-6537</t>
  </si>
  <si>
    <t>059-389-6538</t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</si>
  <si>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</si>
  <si>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グループリビング亀山</t>
    <rPh sb="8" eb="10">
      <t>カメヤマ</t>
    </rPh>
    <phoneticPr fontId="5"/>
  </si>
  <si>
    <t>亀山市川崎町1578-4</t>
    <rPh sb="0" eb="3">
      <t>カメヤマシ</t>
    </rPh>
    <rPh sb="3" eb="6">
      <t>カワサキチョウ</t>
    </rPh>
    <phoneticPr fontId="5"/>
  </si>
  <si>
    <t>0595-85-3700</t>
  </si>
  <si>
    <t>メディカル・ケア・サービス三重株式会社</t>
    <rPh sb="15" eb="17">
      <t>カブシキ</t>
    </rPh>
    <phoneticPr fontId="5"/>
  </si>
  <si>
    <t>うさぎ亀山有料老人ホーム</t>
    <rPh sb="3" eb="5">
      <t>カメヤマ</t>
    </rPh>
    <rPh sb="5" eb="7">
      <t>ユウリョウ</t>
    </rPh>
    <rPh sb="7" eb="9">
      <t>ロウジン</t>
    </rPh>
    <phoneticPr fontId="19"/>
  </si>
  <si>
    <t>亀山市川合町1119-38</t>
    <rPh sb="0" eb="3">
      <t>カメヤマシ</t>
    </rPh>
    <rPh sb="3" eb="6">
      <t>カワイチョウ</t>
    </rPh>
    <phoneticPr fontId="19"/>
  </si>
  <si>
    <t>0595-84-0550</t>
  </si>
  <si>
    <t>0595-84-0551</t>
  </si>
  <si>
    <t>Ｋ＆Ｋサポート株式会社</t>
    <rPh sb="7" eb="11">
      <t>カブシキガイシャ</t>
    </rPh>
    <phoneticPr fontId="19"/>
  </si>
  <si>
    <t>メディケアホーム結び心</t>
    <phoneticPr fontId="5"/>
  </si>
  <si>
    <t>519-0211</t>
    <phoneticPr fontId="19"/>
  </si>
  <si>
    <t>亀山市川崎町字野畑4782番地</t>
    <rPh sb="0" eb="3">
      <t>カメヤマシ</t>
    </rPh>
    <rPh sb="3" eb="6">
      <t>カワサキマチ</t>
    </rPh>
    <rPh sb="6" eb="7">
      <t>アザ</t>
    </rPh>
    <rPh sb="7" eb="9">
      <t>ノバタ</t>
    </rPh>
    <rPh sb="13" eb="15">
      <t>バンチ</t>
    </rPh>
    <phoneticPr fontId="5"/>
  </si>
  <si>
    <t>0595-98-5122</t>
    <phoneticPr fontId="19"/>
  </si>
  <si>
    <t>0595-98-5123</t>
    <phoneticPr fontId="19"/>
  </si>
  <si>
    <t>株式会社結び</t>
    <rPh sb="0" eb="4">
      <t>カブシキガイシャ</t>
    </rPh>
    <rPh sb="4" eb="5">
      <t>ムス</t>
    </rPh>
    <phoneticPr fontId="5"/>
  </si>
  <si>
    <t>サンヒルズガーデン</t>
  </si>
  <si>
    <t>津市一身田上津部田1424</t>
  </si>
  <si>
    <t>059-221-4165</t>
  </si>
  <si>
    <t>059-221-4166</t>
  </si>
  <si>
    <t>一般社団法人三重県高齢者福祉協会</t>
  </si>
  <si>
    <t>昭和ろまん</t>
  </si>
  <si>
    <t>津市芸濃町椋本6177-1</t>
  </si>
  <si>
    <t>059-265-6510</t>
  </si>
  <si>
    <t>059-265-6516</t>
  </si>
  <si>
    <t>株式会社アールビーサポート</t>
  </si>
  <si>
    <t>わが家</t>
  </si>
  <si>
    <t>津市河芸町上野1902</t>
  </si>
  <si>
    <t>059-244-1122</t>
  </si>
  <si>
    <t>059-244-2112</t>
  </si>
  <si>
    <t>有限会社三重高齢者福祉会</t>
  </si>
  <si>
    <t>わが家千里</t>
  </si>
  <si>
    <t>津市河芸町上野字楠ノ木3887-1</t>
  </si>
  <si>
    <t>059-271-6620</t>
  </si>
  <si>
    <t>059-271-6630</t>
  </si>
  <si>
    <t>ハーモニーハウス津</t>
  </si>
  <si>
    <t>514-1101</t>
  </si>
  <si>
    <t>津市久居明神町字風早2077</t>
  </si>
  <si>
    <t>059-254-1122</t>
  </si>
  <si>
    <t>059-255-5115</t>
  </si>
  <si>
    <t>陽だまりの丘片田</t>
  </si>
  <si>
    <t>514-0082</t>
  </si>
  <si>
    <t>津市片田井戸町堂坂268</t>
  </si>
  <si>
    <t>059-239-0555</t>
  </si>
  <si>
    <t>059-239-1167</t>
  </si>
  <si>
    <t>花泉</t>
  </si>
  <si>
    <t>515-2526</t>
  </si>
  <si>
    <t>津市一志町其倉287-1</t>
  </si>
  <si>
    <t>059-293-3163</t>
  </si>
  <si>
    <t>059-293-3062</t>
  </si>
  <si>
    <t>合資会社三重福祉会</t>
  </si>
  <si>
    <t>有料老人ホーム大ちゃん</t>
    <rPh sb="0" eb="7">
      <t>ユ１</t>
    </rPh>
    <rPh sb="7" eb="8">
      <t>ダイ</t>
    </rPh>
    <phoneticPr fontId="5"/>
  </si>
  <si>
    <t>515-2511</t>
  </si>
  <si>
    <t>津市一志町片野字南浦223-2</t>
    <rPh sb="5" eb="7">
      <t>カタノ</t>
    </rPh>
    <rPh sb="7" eb="8">
      <t>ジ</t>
    </rPh>
    <rPh sb="8" eb="10">
      <t>ミナミウラ</t>
    </rPh>
    <phoneticPr fontId="5"/>
  </si>
  <si>
    <t>059-295-0026</t>
  </si>
  <si>
    <t>059‐295‐0027</t>
  </si>
  <si>
    <t>株式会社Ｄａｉｙｏｓｈｉファミリー</t>
    <rPh sb="0" eb="4">
      <t>カブシキガイシャ</t>
    </rPh>
    <phoneticPr fontId="5"/>
  </si>
  <si>
    <t>住宅型有料老人ホームいちしの里3</t>
    <rPh sb="0" eb="10">
      <t>ジ１</t>
    </rPh>
    <rPh sb="14" eb="15">
      <t>サト</t>
    </rPh>
    <phoneticPr fontId="5"/>
  </si>
  <si>
    <t>515-2503</t>
  </si>
  <si>
    <t>津市一志町日置46</t>
    <rPh sb="5" eb="7">
      <t>ヒオキ</t>
    </rPh>
    <phoneticPr fontId="5"/>
  </si>
  <si>
    <t>059-295-0055</t>
  </si>
  <si>
    <t>059-293-6627</t>
  </si>
  <si>
    <t>株式会社セントレア</t>
    <rPh sb="0" eb="4">
      <t>カブシキガイシャ</t>
    </rPh>
    <phoneticPr fontId="5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</si>
  <si>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5"/>
  </si>
  <si>
    <t>津市戸木町7054-2</t>
    <rPh sb="2" eb="3">
      <t>ト</t>
    </rPh>
    <rPh sb="3" eb="4">
      <t>キ</t>
    </rPh>
    <rPh sb="4" eb="5">
      <t>チョウ</t>
    </rPh>
    <phoneticPr fontId="5"/>
  </si>
  <si>
    <t>059-273-5336</t>
  </si>
  <si>
    <t>059-273-5337</t>
  </si>
  <si>
    <t>株式会社ビッグバーン</t>
    <rPh sb="0" eb="4">
      <t>カブシキガイシャ</t>
    </rPh>
    <phoneticPr fontId="5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</si>
  <si>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5"/>
  </si>
  <si>
    <t>津市観音寺町152</t>
    <rPh sb="0" eb="2">
      <t>ツシ</t>
    </rPh>
    <rPh sb="2" eb="6">
      <t>カンノンジチョウ</t>
    </rPh>
    <phoneticPr fontId="5"/>
  </si>
  <si>
    <t>059-225-5001</t>
  </si>
  <si>
    <t>059-225-5002</t>
  </si>
  <si>
    <t>株式会社ヒラマツ</t>
    <rPh sb="0" eb="4">
      <t>カブシキガイシャ</t>
    </rPh>
    <phoneticPr fontId="5"/>
  </si>
  <si>
    <t>ケアポート津高茶屋</t>
  </si>
  <si>
    <t>514-0819</t>
  </si>
  <si>
    <t>津市高茶屋6丁目10-14</t>
  </si>
  <si>
    <t>059-234-1175</t>
  </si>
  <si>
    <t>059-234-1176</t>
  </si>
  <si>
    <t>テルウェル西日本株式会社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</si>
  <si>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19"/>
  </si>
  <si>
    <t>515-2603</t>
  </si>
  <si>
    <t>津市白山町川口3141</t>
  </si>
  <si>
    <t>059-264-0056</t>
  </si>
  <si>
    <t>059-264-0057</t>
  </si>
  <si>
    <t>株式会社みつば</t>
  </si>
  <si>
    <t>住宅型有料老人ホーム虹Ａ棟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2" eb="13">
      <t>トウ</t>
    </rPh>
    <phoneticPr fontId="5"/>
  </si>
  <si>
    <t>514-0012</t>
  </si>
  <si>
    <t>津市末広町1039-1</t>
    <rPh sb="2" eb="4">
      <t>スエヒロ</t>
    </rPh>
    <rPh sb="4" eb="5">
      <t>チョウ</t>
    </rPh>
    <phoneticPr fontId="5"/>
  </si>
  <si>
    <t>059-246-5252</t>
  </si>
  <si>
    <t>059-253-6271</t>
  </si>
  <si>
    <t>株式会社ＣＨＥＥＲＦＵＬ</t>
  </si>
  <si>
    <t>有料老人ホーム優喜</t>
    <rPh sb="0" eb="2">
      <t>ユウリョウ</t>
    </rPh>
    <rPh sb="2" eb="4">
      <t>ロウジン</t>
    </rPh>
    <rPh sb="7" eb="9">
      <t>ユウキ</t>
    </rPh>
    <phoneticPr fontId="5"/>
  </si>
  <si>
    <t>津市藤方2255-3</t>
  </si>
  <si>
    <t>059-253-6547</t>
  </si>
  <si>
    <t>有料老人ホームレモンの里</t>
  </si>
  <si>
    <t>514-0054</t>
  </si>
  <si>
    <t>津市神納417番地</t>
  </si>
  <si>
    <t>059-229-8433</t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</si>
  <si>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5"/>
  </si>
  <si>
    <t>宅老所津のうち</t>
    <rPh sb="0" eb="3">
      <t>タクロウショ</t>
    </rPh>
    <rPh sb="3" eb="4">
      <t>ツ</t>
    </rPh>
    <phoneticPr fontId="5"/>
  </si>
  <si>
    <t>514-0063</t>
  </si>
  <si>
    <t>津市渋見町554-18</t>
    <rPh sb="0" eb="1">
      <t>ツ</t>
    </rPh>
    <rPh sb="1" eb="2">
      <t>シ</t>
    </rPh>
    <rPh sb="2" eb="5">
      <t>シブミチョウ</t>
    </rPh>
    <phoneticPr fontId="5"/>
  </si>
  <si>
    <t>059-225-2574</t>
  </si>
  <si>
    <t>059-225-2576</t>
  </si>
  <si>
    <t>有限会社ひらの会</t>
    <rPh sb="0" eb="4">
      <t>ユウゲンガイシャ</t>
    </rPh>
    <rPh sb="7" eb="8">
      <t>カイ</t>
    </rPh>
    <phoneticPr fontId="5"/>
  </si>
  <si>
    <t>やすらぎの家</t>
    <rPh sb="5" eb="6">
      <t>イエ</t>
    </rPh>
    <phoneticPr fontId="5"/>
  </si>
  <si>
    <t>514-2114</t>
  </si>
  <si>
    <t>津市美里町南長野1007-2</t>
    <rPh sb="0" eb="1">
      <t>ツ</t>
    </rPh>
    <rPh sb="1" eb="2">
      <t>シ</t>
    </rPh>
    <rPh sb="2" eb="5">
      <t>ミサトマチ</t>
    </rPh>
    <rPh sb="5" eb="6">
      <t>ミナミ</t>
    </rPh>
    <rPh sb="6" eb="8">
      <t>ナガノ</t>
    </rPh>
    <phoneticPr fontId="5"/>
  </si>
  <si>
    <t>059-279-3441</t>
  </si>
  <si>
    <t>059-279-3446</t>
  </si>
  <si>
    <t>有限会社やすらぎの家</t>
    <rPh sb="0" eb="4">
      <t>ユウゲンガイシャ</t>
    </rPh>
    <rPh sb="9" eb="10">
      <t>イエ</t>
    </rPh>
    <phoneticPr fontId="5"/>
  </si>
  <si>
    <t>有限会社カトレア</t>
    <rPh sb="0" eb="4">
      <t>ユウゲンガイシャ</t>
    </rPh>
    <phoneticPr fontId="8"/>
  </si>
  <si>
    <t>金と銀</t>
    <rPh sb="0" eb="1">
      <t>キン</t>
    </rPh>
    <rPh sb="2" eb="3">
      <t>ギン</t>
    </rPh>
    <phoneticPr fontId="5"/>
  </si>
  <si>
    <t>514-0812</t>
  </si>
  <si>
    <t>津市津興35</t>
  </si>
  <si>
    <t>059-229-7240</t>
  </si>
  <si>
    <t>059-229-7241</t>
  </si>
  <si>
    <t>株式会社金と銀</t>
    <rPh sb="0" eb="4">
      <t>カブシキガイシャ</t>
    </rPh>
    <rPh sb="4" eb="5">
      <t>キン</t>
    </rPh>
    <rPh sb="6" eb="7">
      <t>ギン</t>
    </rPh>
    <phoneticPr fontId="5"/>
  </si>
  <si>
    <t>有料老人ホームゆりの里</t>
  </si>
  <si>
    <t>津市柳山津興3307</t>
  </si>
  <si>
    <t>059-221-2400</t>
  </si>
  <si>
    <t>059-221-0503</t>
  </si>
  <si>
    <t>株式会社厚生会</t>
    <rPh sb="0" eb="4">
      <t>カブシキガイシャ</t>
    </rPh>
    <rPh sb="4" eb="6">
      <t>コウセイ</t>
    </rPh>
    <rPh sb="6" eb="7">
      <t>カイ</t>
    </rPh>
    <phoneticPr fontId="5"/>
  </si>
  <si>
    <t>有料老人ホーム安心</t>
    <rPh sb="0" eb="7">
      <t>ユ</t>
    </rPh>
    <rPh sb="7" eb="9">
      <t>アンシン</t>
    </rPh>
    <phoneticPr fontId="5"/>
  </si>
  <si>
    <t>514-0805</t>
  </si>
  <si>
    <t>津市下弁財町津興3032</t>
    <rPh sb="0" eb="1">
      <t>ツ</t>
    </rPh>
    <rPh sb="1" eb="2">
      <t>シ</t>
    </rPh>
    <rPh sb="2" eb="6">
      <t>シモベザイマチ</t>
    </rPh>
    <rPh sb="6" eb="8">
      <t>ツオキ</t>
    </rPh>
    <phoneticPr fontId="5"/>
  </si>
  <si>
    <t>059-227-0839</t>
  </si>
  <si>
    <t>059-227-0849</t>
  </si>
  <si>
    <t>株式会社ビッグバーン</t>
    <rPh sb="0" eb="4">
      <t>カブシキガイシャ</t>
    </rPh>
    <phoneticPr fontId="8"/>
  </si>
  <si>
    <t>有料老人ホーム結の里</t>
    <rPh sb="0" eb="7">
      <t>ユ１</t>
    </rPh>
    <rPh sb="7" eb="8">
      <t>ユイ</t>
    </rPh>
    <rPh sb="9" eb="10">
      <t>サト</t>
    </rPh>
    <phoneticPr fontId="5"/>
  </si>
  <si>
    <t>津市白山町二本木3897-1</t>
    <rPh sb="0" eb="2">
      <t>ツシ</t>
    </rPh>
    <rPh sb="2" eb="5">
      <t>ハクサンチョウ</t>
    </rPh>
    <rPh sb="5" eb="8">
      <t>ニホンギ</t>
    </rPh>
    <phoneticPr fontId="5"/>
  </si>
  <si>
    <t>059-264-0500</t>
  </si>
  <si>
    <t>059-264-0501</t>
  </si>
  <si>
    <t>株式会社クラッセ</t>
    <rPh sb="0" eb="2">
      <t>カブシキ</t>
    </rPh>
    <rPh sb="2" eb="4">
      <t>カイシャ</t>
    </rPh>
    <phoneticPr fontId="5"/>
  </si>
  <si>
    <t>生活支援サービス付住宅山の手サザンコート</t>
    <rPh sb="0" eb="2">
      <t>セイカツ</t>
    </rPh>
    <rPh sb="2" eb="4">
      <t>シエン</t>
    </rPh>
    <rPh sb="8" eb="9">
      <t>ツキ</t>
    </rPh>
    <rPh sb="9" eb="11">
      <t>ジュウタク</t>
    </rPh>
    <rPh sb="11" eb="12">
      <t>ヤマ</t>
    </rPh>
    <rPh sb="13" eb="14">
      <t>テ</t>
    </rPh>
    <phoneticPr fontId="5"/>
  </si>
  <si>
    <t>514-0005</t>
  </si>
  <si>
    <t>津市鳥居町167-10、11</t>
    <rPh sb="0" eb="2">
      <t>ツシ</t>
    </rPh>
    <rPh sb="2" eb="5">
      <t>トリイチョウ</t>
    </rPh>
    <phoneticPr fontId="5"/>
  </si>
  <si>
    <t>059-227-3533</t>
  </si>
  <si>
    <t>059-261-6658</t>
  </si>
  <si>
    <t>有限会社サザンコート</t>
    <rPh sb="0" eb="2">
      <t>ユウゲン</t>
    </rPh>
    <rPh sb="2" eb="4">
      <t>カイシャ</t>
    </rPh>
    <phoneticPr fontId="5"/>
  </si>
  <si>
    <t>住宅型有料老人ホーム虹Ｂ棟</t>
    <rPh sb="0" eb="3">
      <t>ジュウタクガタ</t>
    </rPh>
    <rPh sb="3" eb="10">
      <t>ユ１</t>
    </rPh>
    <rPh sb="10" eb="11">
      <t>ニジ</t>
    </rPh>
    <rPh sb="12" eb="13">
      <t>トウ</t>
    </rPh>
    <phoneticPr fontId="5"/>
  </si>
  <si>
    <t>津市末広町1040-2</t>
    <rPh sb="0" eb="2">
      <t>ツシ</t>
    </rPh>
    <rPh sb="2" eb="5">
      <t>スエヒロチョウ</t>
    </rPh>
    <phoneticPr fontId="5"/>
  </si>
  <si>
    <t>株式会社CHEERFUL</t>
    <rPh sb="0" eb="2">
      <t>カブシキ</t>
    </rPh>
    <rPh sb="2" eb="4">
      <t>カイシャ</t>
    </rPh>
    <phoneticPr fontId="5"/>
  </si>
  <si>
    <t>住宅型有料老人ホーム虹C棟</t>
    <rPh sb="0" eb="3">
      <t>ジュウタクガタ</t>
    </rPh>
    <rPh sb="3" eb="10">
      <t>ユ１</t>
    </rPh>
    <rPh sb="10" eb="11">
      <t>ニジ</t>
    </rPh>
    <rPh sb="12" eb="13">
      <t>トウ</t>
    </rPh>
    <phoneticPr fontId="5"/>
  </si>
  <si>
    <t>津市末広町1039-2</t>
  </si>
  <si>
    <t>住宅型有料老人ホーム虹D棟</t>
    <rPh sb="0" eb="3">
      <t>ジュウタクガタ</t>
    </rPh>
    <rPh sb="3" eb="10">
      <t>ユ１</t>
    </rPh>
    <rPh sb="10" eb="11">
      <t>ニジ</t>
    </rPh>
    <rPh sb="12" eb="13">
      <t>トウ</t>
    </rPh>
    <phoneticPr fontId="5"/>
  </si>
  <si>
    <t>津市末広町1040-1</t>
  </si>
  <si>
    <t>有料老人ホームグリーンヒル</t>
    <rPh sb="0" eb="2">
      <t>ユウリョウ</t>
    </rPh>
    <rPh sb="2" eb="4">
      <t>ロウジン</t>
    </rPh>
    <phoneticPr fontId="19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</si>
  <si>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19"/>
  </si>
  <si>
    <t>059-239-1165</t>
  </si>
  <si>
    <t>059-239-0081</t>
  </si>
  <si>
    <t>有料老人ホーム「のぞみ」の家</t>
    <rPh sb="0" eb="2">
      <t>ユウリョウ</t>
    </rPh>
    <rPh sb="2" eb="4">
      <t>ロウジン</t>
    </rPh>
    <rPh sb="13" eb="14">
      <t>イエ</t>
    </rPh>
    <phoneticPr fontId="19"/>
  </si>
  <si>
    <t>515-2601</t>
  </si>
  <si>
    <t>津市白山町三ケ野1260-1</t>
    <rPh sb="0" eb="2">
      <t>ツシ</t>
    </rPh>
    <rPh sb="5" eb="6">
      <t>サン</t>
    </rPh>
    <rPh sb="7" eb="8">
      <t>ノ</t>
    </rPh>
    <phoneticPr fontId="19"/>
  </si>
  <si>
    <t>059-261-6625</t>
  </si>
  <si>
    <t>059-261-2685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</si>
  <si>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19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</si>
  <si>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19"/>
  </si>
  <si>
    <t>059-236-5300</t>
  </si>
  <si>
    <t>059-236-5301</t>
  </si>
  <si>
    <t>株式会社　太陽</t>
    <rPh sb="0" eb="2">
      <t>カブシキ</t>
    </rPh>
    <rPh sb="2" eb="4">
      <t>カイシャ</t>
    </rPh>
    <rPh sb="5" eb="7">
      <t>タイヨウ</t>
    </rPh>
    <phoneticPr fontId="19"/>
  </si>
  <si>
    <t>有料老人ホームここよ本店</t>
    <rPh sb="0" eb="4">
      <t>ユウリョウロウジン</t>
    </rPh>
    <rPh sb="10" eb="12">
      <t>ホンテン</t>
    </rPh>
    <phoneticPr fontId="19"/>
  </si>
  <si>
    <t>津市垂水522番地1</t>
    <rPh sb="0" eb="2">
      <t>ツシ</t>
    </rPh>
    <rPh sb="2" eb="4">
      <t>タルミ</t>
    </rPh>
    <rPh sb="7" eb="9">
      <t>バンチ</t>
    </rPh>
    <phoneticPr fontId="19"/>
  </si>
  <si>
    <t>059-246-5541</t>
  </si>
  <si>
    <t>059-246-5557</t>
  </si>
  <si>
    <t>株式会社　よ木よ</t>
    <rPh sb="0" eb="4">
      <t>カブシキカイシャ</t>
    </rPh>
    <rPh sb="6" eb="7">
      <t>キ</t>
    </rPh>
    <phoneticPr fontId="19"/>
  </si>
  <si>
    <t>ハーモニーハウス津・大園</t>
    <rPh sb="8" eb="9">
      <t>ツ</t>
    </rPh>
    <rPh sb="10" eb="12">
      <t>オオソノ</t>
    </rPh>
    <phoneticPr fontId="19"/>
  </si>
  <si>
    <t>514-0046</t>
  </si>
  <si>
    <t>津市大園町5番45号</t>
    <rPh sb="0" eb="2">
      <t>ツシ</t>
    </rPh>
    <rPh sb="2" eb="4">
      <t>オオソノ</t>
    </rPh>
    <rPh sb="4" eb="5">
      <t>チョウ</t>
    </rPh>
    <rPh sb="6" eb="7">
      <t>バン</t>
    </rPh>
    <rPh sb="9" eb="10">
      <t>ゴウ</t>
    </rPh>
    <phoneticPr fontId="19"/>
  </si>
  <si>
    <t>059-253-1122</t>
  </si>
  <si>
    <t>059-253-1200</t>
  </si>
  <si>
    <t>株式会社ハピネライフ一一光</t>
    <rPh sb="0" eb="4">
      <t>カブシキカイシャ</t>
    </rPh>
    <rPh sb="10" eb="11">
      <t>イチ</t>
    </rPh>
    <rPh sb="11" eb="12">
      <t>イチ</t>
    </rPh>
    <rPh sb="12" eb="13">
      <t>ヒカリ</t>
    </rPh>
    <phoneticPr fontId="19"/>
  </si>
  <si>
    <t>SunhillsGarden・Annex31</t>
  </si>
  <si>
    <t>一般社団法人三重県高齢者福祉協会</t>
    <rPh sb="0" eb="2">
      <t>イッパン</t>
    </rPh>
    <rPh sb="2" eb="4">
      <t>シャダン</t>
    </rPh>
    <rPh sb="4" eb="6">
      <t>ホウジン</t>
    </rPh>
    <rPh sb="6" eb="8">
      <t>ミエ</t>
    </rPh>
    <rPh sb="8" eb="9">
      <t>ケン</t>
    </rPh>
    <rPh sb="9" eb="12">
      <t>コウレイシャ</t>
    </rPh>
    <rPh sb="12" eb="14">
      <t>フクシ</t>
    </rPh>
    <rPh sb="14" eb="16">
      <t>キョウカイ</t>
    </rPh>
    <phoneticPr fontId="19"/>
  </si>
  <si>
    <t>はーとらいふ津</t>
    <rPh sb="6" eb="7">
      <t>ツ</t>
    </rPh>
    <phoneticPr fontId="19"/>
  </si>
  <si>
    <t>514-0004</t>
    <phoneticPr fontId="19"/>
  </si>
  <si>
    <t>津市栄町4丁目185</t>
    <rPh sb="0" eb="2">
      <t>ツシ</t>
    </rPh>
    <rPh sb="2" eb="3">
      <t>サカエ</t>
    </rPh>
    <rPh sb="3" eb="4">
      <t>マチ</t>
    </rPh>
    <rPh sb="5" eb="7">
      <t>チョウメ</t>
    </rPh>
    <phoneticPr fontId="19"/>
  </si>
  <si>
    <t>059-222-2119</t>
    <phoneticPr fontId="19"/>
  </si>
  <si>
    <t>株式会社reborn</t>
    <phoneticPr fontId="19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</si>
  <si>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19"/>
  </si>
  <si>
    <t>514-1255</t>
  </si>
  <si>
    <t>津市庄田町3561-1</t>
    <rPh sb="0" eb="2">
      <t>ツシ</t>
    </rPh>
    <rPh sb="2" eb="5">
      <t>ショウダチョウ</t>
    </rPh>
    <phoneticPr fontId="19"/>
  </si>
  <si>
    <t>059-253-7110</t>
  </si>
  <si>
    <t>059-255-5170</t>
  </si>
  <si>
    <t>株式会社　ビッグバーン</t>
    <rPh sb="0" eb="4">
      <t>カブシキカイシャ</t>
    </rPh>
    <phoneticPr fontId="19"/>
  </si>
  <si>
    <t>からふる庭園芸濃</t>
    <rPh sb="4" eb="8">
      <t>テイエンゲイノウ</t>
    </rPh>
    <phoneticPr fontId="19"/>
  </si>
  <si>
    <t>514-2201</t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</si>
  <si>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19"/>
  </si>
  <si>
    <t>059-265-2771</t>
  </si>
  <si>
    <t>059-265-2781</t>
  </si>
  <si>
    <t>日本ライフケアソリューションズ株式会社</t>
    <rPh sb="0" eb="2">
      <t>ニホン</t>
    </rPh>
    <rPh sb="15" eb="17">
      <t>カブシキ</t>
    </rPh>
    <rPh sb="17" eb="19">
      <t>カイシャ</t>
    </rPh>
    <phoneticPr fontId="19"/>
  </si>
  <si>
    <t>ナーシングホームスウィートナース津</t>
    <rPh sb="16" eb="17">
      <t>ツ</t>
    </rPh>
    <phoneticPr fontId="19"/>
  </si>
  <si>
    <t>津市中河原西興2051</t>
  </si>
  <si>
    <t>059-224-1190</t>
  </si>
  <si>
    <t>059-224-1191</t>
  </si>
  <si>
    <t>株式会社スウィートナース</t>
    <rPh sb="0" eb="4">
      <t>カブシキカイシャ</t>
    </rPh>
    <phoneticPr fontId="19"/>
  </si>
  <si>
    <t>シニアハウスなないろ</t>
  </si>
  <si>
    <t>津市末広町994番地</t>
    <rPh sb="0" eb="2">
      <t>ツシ</t>
    </rPh>
    <rPh sb="2" eb="5">
      <t>スエヒロチョウ</t>
    </rPh>
    <rPh sb="8" eb="10">
      <t>バンチ</t>
    </rPh>
    <phoneticPr fontId="5"/>
  </si>
  <si>
    <t>059-253-1265</t>
  </si>
  <si>
    <t>059-253-1266</t>
  </si>
  <si>
    <t>OHANA株式会社</t>
    <rPh sb="5" eb="9">
      <t>カブシキガイシャ</t>
    </rPh>
    <phoneticPr fontId="5"/>
  </si>
  <si>
    <t>有料老人ホームHere</t>
    <rPh sb="0" eb="4">
      <t>ユウリョウロウジン</t>
    </rPh>
    <phoneticPr fontId="7"/>
  </si>
  <si>
    <t>津市垂水522番地6</t>
    <rPh sb="0" eb="2">
      <t>ツシ</t>
    </rPh>
    <rPh sb="2" eb="4">
      <t>タルミ</t>
    </rPh>
    <rPh sb="7" eb="9">
      <t>バンチ</t>
    </rPh>
    <phoneticPr fontId="7"/>
  </si>
  <si>
    <t>059-253-2488</t>
  </si>
  <si>
    <t>株式会社YOGIYO</t>
    <rPh sb="0" eb="4">
      <t>カブシキガイシャ</t>
    </rPh>
    <phoneticPr fontId="7"/>
  </si>
  <si>
    <t>高齢者介護ホームナゴミガーデン</t>
  </si>
  <si>
    <t>津市一志町片野367番地1</t>
  </si>
  <si>
    <t>059-293-0753</t>
  </si>
  <si>
    <t>059-293-0763</t>
  </si>
  <si>
    <t>株式会社nagomi</t>
  </si>
  <si>
    <t>住宅型有料老人ホーム　太陽２</t>
    <rPh sb="0" eb="3">
      <t>ジュウタクガタ</t>
    </rPh>
    <rPh sb="3" eb="7">
      <t>ユウリョウロウジン</t>
    </rPh>
    <rPh sb="11" eb="13">
      <t>タイヨウ</t>
    </rPh>
    <phoneticPr fontId="19"/>
  </si>
  <si>
    <t>514-0101</t>
    <phoneticPr fontId="19"/>
  </si>
  <si>
    <t>津市白塚町2430-1</t>
    <rPh sb="0" eb="2">
      <t>ツシ</t>
    </rPh>
    <rPh sb="2" eb="5">
      <t>シラツカチョウ</t>
    </rPh>
    <phoneticPr fontId="19"/>
  </si>
  <si>
    <t>059-236-5300</t>
    <phoneticPr fontId="19"/>
  </si>
  <si>
    <t>059-236-5301</t>
    <phoneticPr fontId="19"/>
  </si>
  <si>
    <t>株式会社太陽</t>
    <rPh sb="0" eb="4">
      <t>カブシキガイシャ</t>
    </rPh>
    <rPh sb="4" eb="6">
      <t>タイヨウ</t>
    </rPh>
    <phoneticPr fontId="19"/>
  </si>
  <si>
    <t>シンフォニー高茶屋</t>
    <rPh sb="6" eb="9">
      <t>タカジャヤ</t>
    </rPh>
    <phoneticPr fontId="5"/>
  </si>
  <si>
    <t>514-0817</t>
    <phoneticPr fontId="19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</si>
  <si>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5"/>
  </si>
  <si>
    <t>059-253-4361</t>
    <phoneticPr fontId="19"/>
  </si>
  <si>
    <t>059-253-4371</t>
    <phoneticPr fontId="19"/>
  </si>
  <si>
    <t>株式会社プラットホール</t>
    <rPh sb="0" eb="4">
      <t>カブシキガイシャ</t>
    </rPh>
    <phoneticPr fontId="19"/>
  </si>
  <si>
    <t>515-2511</t>
    <phoneticPr fontId="19"/>
  </si>
  <si>
    <t>津市一志町片野367番地1</t>
    <phoneticPr fontId="19"/>
  </si>
  <si>
    <t>059-293-0753</t>
    <phoneticPr fontId="19"/>
  </si>
  <si>
    <t>059-293-0763</t>
    <phoneticPr fontId="19"/>
  </si>
  <si>
    <t>株式会社nagomi</t>
    <rPh sb="0" eb="4">
      <t>カブシキガイシャ</t>
    </rPh>
    <phoneticPr fontId="19"/>
  </si>
  <si>
    <t>ナーシングホーム
悠ライフ津新町</t>
    <rPh sb="9" eb="10">
      <t>ユウ</t>
    </rPh>
    <rPh sb="13" eb="16">
      <t>ツシンマチ</t>
    </rPh>
    <phoneticPr fontId="19"/>
  </si>
  <si>
    <t>514-0042</t>
    <phoneticPr fontId="19"/>
  </si>
  <si>
    <t>津市新町二丁目５番31号</t>
    <rPh sb="2" eb="4">
      <t>シンマチ</t>
    </rPh>
    <rPh sb="4" eb="7">
      <t>ニチョウメ</t>
    </rPh>
    <rPh sb="8" eb="9">
      <t>バン</t>
    </rPh>
    <rPh sb="11" eb="12">
      <t>ゴウ</t>
    </rPh>
    <phoneticPr fontId="19"/>
  </si>
  <si>
    <t>059-253-7081</t>
    <phoneticPr fontId="19"/>
  </si>
  <si>
    <t>059-253-7082</t>
    <phoneticPr fontId="19"/>
  </si>
  <si>
    <t>株式会社カインドライフ</t>
    <rPh sb="0" eb="4">
      <t>カブシキガイシャ</t>
    </rPh>
    <phoneticPr fontId="19"/>
  </si>
  <si>
    <t>ホームひさみ</t>
  </si>
  <si>
    <t>松阪市上川町登り立563-12</t>
  </si>
  <si>
    <t>0598-29-8377</t>
  </si>
  <si>
    <t>0598-29-8379</t>
  </si>
  <si>
    <t>有限会社ひさみ</t>
  </si>
  <si>
    <t>ふぁみーゆ松阪</t>
    <rPh sb="5" eb="7">
      <t>マツサカ</t>
    </rPh>
    <phoneticPr fontId="19"/>
  </si>
  <si>
    <t>515-0076</t>
  </si>
  <si>
    <t>松阪市白粉町463-1</t>
  </si>
  <si>
    <t>0598-23-0788</t>
  </si>
  <si>
    <t>0598-23-6661</t>
  </si>
  <si>
    <t>株式会社ひらのや</t>
  </si>
  <si>
    <t>昴</t>
  </si>
  <si>
    <t>0598-56-7666</t>
  </si>
  <si>
    <t>0598-56-7676</t>
  </si>
  <si>
    <t>ローマリンダ</t>
  </si>
  <si>
    <t>515-0052</t>
  </si>
  <si>
    <t>松阪市山室町690-2</t>
  </si>
  <si>
    <t>0598-60-2666</t>
  </si>
  <si>
    <t>0598-60-2678</t>
  </si>
  <si>
    <t>有限会社ハッピーメディック</t>
  </si>
  <si>
    <t>のろま倶楽部</t>
  </si>
  <si>
    <t>515-1204</t>
  </si>
  <si>
    <t>松阪市小片野町406-1</t>
  </si>
  <si>
    <t>0598-34-0084</t>
  </si>
  <si>
    <t>0598-34-1184</t>
  </si>
  <si>
    <t>医療法人エムアンドエム会</t>
  </si>
  <si>
    <t>住宅型有料老人ホームグリーンピアみくも</t>
    <phoneticPr fontId="8"/>
  </si>
  <si>
    <t>515-2111</t>
  </si>
  <si>
    <t>松阪市中林町字荒木431</t>
  </si>
  <si>
    <t>0598-56-7811</t>
  </si>
  <si>
    <t>0598-56-7813</t>
  </si>
  <si>
    <t>株式会社みどりの森</t>
    <rPh sb="0" eb="4">
      <t>カブシキガイシャ</t>
    </rPh>
    <rPh sb="8" eb="9">
      <t>モリ</t>
    </rPh>
    <phoneticPr fontId="19"/>
  </si>
  <si>
    <t>こころ</t>
  </si>
  <si>
    <t>515-0844</t>
  </si>
  <si>
    <t>松阪市八重田町485-2</t>
  </si>
  <si>
    <t>0598-58-1556</t>
  </si>
  <si>
    <t>有限会社こころ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</si>
  <si>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5"/>
  </si>
  <si>
    <t>515-0845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</si>
  <si>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5"/>
  </si>
  <si>
    <t>0598-63-1122</t>
  </si>
  <si>
    <t>0598-63-1121</t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</si>
  <si>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5"/>
  </si>
  <si>
    <t>エクセレントまつさか</t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</si>
  <si>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5"/>
  </si>
  <si>
    <t>0598-29-4165</t>
  </si>
  <si>
    <t>0598-29-2200</t>
  </si>
  <si>
    <t>株式会社ベルハート</t>
    <rPh sb="0" eb="2">
      <t>カブシキ</t>
    </rPh>
    <rPh sb="2" eb="4">
      <t>カイシャ</t>
    </rPh>
    <phoneticPr fontId="5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</si>
  <si>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5"/>
  </si>
  <si>
    <t>515-0031</t>
  </si>
  <si>
    <t>松阪市大津町849</t>
    <rPh sb="0" eb="3">
      <t>マツサカシ</t>
    </rPh>
    <rPh sb="3" eb="5">
      <t>オオツ</t>
    </rPh>
    <rPh sb="5" eb="6">
      <t>チョウ</t>
    </rPh>
    <phoneticPr fontId="5"/>
  </si>
  <si>
    <t>0598-52-4165</t>
  </si>
  <si>
    <t>0598-52-6500</t>
  </si>
  <si>
    <t>メディカルガーデン志摩株式会社</t>
    <rPh sb="9" eb="11">
      <t>シマ</t>
    </rPh>
    <rPh sb="11" eb="15">
      <t>カブシキガイシャ</t>
    </rPh>
    <phoneticPr fontId="5"/>
  </si>
  <si>
    <t>住宅型有料老人ホームスマイルタウン</t>
    <rPh sb="0" eb="10">
      <t>ジ１</t>
    </rPh>
    <phoneticPr fontId="5"/>
  </si>
  <si>
    <t>松阪市立野町字上広801-1</t>
  </si>
  <si>
    <t>0598-21-1135</t>
  </si>
  <si>
    <t>0598-21-1136</t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</si>
  <si>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</si>
  <si>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笑顔の家</t>
    <rPh sb="0" eb="2">
      <t>エガオ</t>
    </rPh>
    <rPh sb="3" eb="4">
      <t>イエ</t>
    </rPh>
    <phoneticPr fontId="5"/>
  </si>
  <si>
    <t>松阪市下村町898-1</t>
    <rPh sb="0" eb="3">
      <t>マツサカシ</t>
    </rPh>
    <rPh sb="3" eb="6">
      <t>シモムラチョウ</t>
    </rPh>
    <phoneticPr fontId="5"/>
  </si>
  <si>
    <t>0598-30-6541</t>
  </si>
  <si>
    <t>0598-30-6540</t>
  </si>
  <si>
    <t>有限会社ケアスタッフ</t>
    <rPh sb="0" eb="4">
      <t>ユウゲンガイシャ</t>
    </rPh>
    <phoneticPr fontId="5"/>
  </si>
  <si>
    <t>シニアヴィレッジみくも</t>
  </si>
  <si>
    <t>515-2112</t>
  </si>
  <si>
    <t>松阪市曽原町821-3</t>
  </si>
  <si>
    <t>0598-56-5993</t>
  </si>
  <si>
    <t>0598-56-7892</t>
  </si>
  <si>
    <t>医療法人西井病院</t>
  </si>
  <si>
    <t>やすらぎの家アサヒビハーラ</t>
    <rPh sb="5" eb="6">
      <t>イエ</t>
    </rPh>
    <phoneticPr fontId="5"/>
  </si>
  <si>
    <t>松阪市駅部田町208</t>
    <rPh sb="3" eb="4">
      <t>エキ</t>
    </rPh>
    <rPh sb="4" eb="5">
      <t>ブ</t>
    </rPh>
    <rPh sb="5" eb="6">
      <t>タ</t>
    </rPh>
    <phoneticPr fontId="5"/>
  </si>
  <si>
    <t>0598-22-0800</t>
  </si>
  <si>
    <t>0598-26-2331</t>
  </si>
  <si>
    <t>株式会社アサヒビハーラ</t>
    <rPh sb="0" eb="2">
      <t>カブシキ</t>
    </rPh>
    <rPh sb="2" eb="4">
      <t>カイシャ</t>
    </rPh>
    <phoneticPr fontId="5"/>
  </si>
  <si>
    <t>介護付き有料老人ホーム「シルバーハウス松阪」</t>
  </si>
  <si>
    <t>515-0055</t>
  </si>
  <si>
    <t>松阪市田村町452番地</t>
    <rPh sb="3" eb="6">
      <t>タムラチョウ</t>
    </rPh>
    <rPh sb="9" eb="11">
      <t>バンチ</t>
    </rPh>
    <phoneticPr fontId="5"/>
  </si>
  <si>
    <t>0598-22-3465</t>
  </si>
  <si>
    <t>0598-23-0220</t>
  </si>
  <si>
    <t>株式会社みえ親孝行</t>
    <rPh sb="0" eb="4">
      <t>カブシキガイシャ</t>
    </rPh>
    <rPh sb="6" eb="9">
      <t>オヤコウコウ</t>
    </rPh>
    <phoneticPr fontId="21"/>
  </si>
  <si>
    <t>有料老人ホーム笑明日</t>
    <rPh sb="0" eb="2">
      <t>ユウリョウ</t>
    </rPh>
    <rPh sb="2" eb="4">
      <t>ロウジン</t>
    </rPh>
    <rPh sb="7" eb="8">
      <t>エ</t>
    </rPh>
    <rPh sb="8" eb="10">
      <t>アス</t>
    </rPh>
    <phoneticPr fontId="5"/>
  </si>
  <si>
    <t>519-2141</t>
  </si>
  <si>
    <t>松阪市上蛸路町715-2</t>
    <rPh sb="0" eb="3">
      <t>マツサカシ</t>
    </rPh>
    <rPh sb="3" eb="7">
      <t>カミタコジチョウ</t>
    </rPh>
    <phoneticPr fontId="5"/>
  </si>
  <si>
    <t>0598-29-2777</t>
  </si>
  <si>
    <t>0598-29-2776</t>
  </si>
  <si>
    <t>有限会社やすらぎ</t>
    <rPh sb="0" eb="4">
      <t>ユウゲンガイシャ</t>
    </rPh>
    <phoneticPr fontId="5"/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</si>
  <si>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5"/>
  </si>
  <si>
    <t>松阪市鎌田町412-5</t>
    <rPh sb="0" eb="3">
      <t>マツサカシ</t>
    </rPh>
    <rPh sb="3" eb="6">
      <t>カマダチョウ</t>
    </rPh>
    <phoneticPr fontId="5"/>
  </si>
  <si>
    <t>0598-67-0789</t>
  </si>
  <si>
    <t>0598-67-6626</t>
  </si>
  <si>
    <t>株式会社みどりの森</t>
    <rPh sb="0" eb="4">
      <t>カブシキガイシャ</t>
    </rPh>
    <rPh sb="8" eb="9">
      <t>モリ</t>
    </rPh>
    <phoneticPr fontId="5"/>
  </si>
  <si>
    <t>リールホーム松阪</t>
    <rPh sb="6" eb="8">
      <t>マツサカ</t>
    </rPh>
    <phoneticPr fontId="19"/>
  </si>
  <si>
    <t>515-0033</t>
  </si>
  <si>
    <t>松阪市垣鼻町1023-10</t>
    <rPh sb="0" eb="3">
      <t>マツサカシ</t>
    </rPh>
    <rPh sb="3" eb="6">
      <t>カイバナチョウ</t>
    </rPh>
    <phoneticPr fontId="19"/>
  </si>
  <si>
    <t>0598-50-5101</t>
  </si>
  <si>
    <t>0598-50-5255</t>
  </si>
  <si>
    <t>株式会社リールステージ</t>
    <rPh sb="0" eb="4">
      <t>カブシキガイシャ</t>
    </rPh>
    <phoneticPr fontId="19"/>
  </si>
  <si>
    <t>リールホーム松阪ANNEX</t>
    <rPh sb="6" eb="8">
      <t>マツサカ</t>
    </rPh>
    <phoneticPr fontId="19"/>
  </si>
  <si>
    <t>松阪市垣鼻町1032-1</t>
    <rPh sb="0" eb="3">
      <t>マツサカシ</t>
    </rPh>
    <rPh sb="3" eb="6">
      <t>カイバナチョウ</t>
    </rPh>
    <phoneticPr fontId="19"/>
  </si>
  <si>
    <t>有料老人ホームリンダフロール</t>
    <rPh sb="0" eb="2">
      <t>ユウリョウ</t>
    </rPh>
    <rPh sb="2" eb="4">
      <t>ロウジン</t>
    </rPh>
    <phoneticPr fontId="19"/>
  </si>
  <si>
    <t>515-1103</t>
  </si>
  <si>
    <t>松阪市笹川町字下川原2333</t>
    <rPh sb="0" eb="3">
      <t>マツサカシ</t>
    </rPh>
    <rPh sb="3" eb="5">
      <t>ササカワ</t>
    </rPh>
    <rPh sb="5" eb="6">
      <t>マチ</t>
    </rPh>
    <rPh sb="6" eb="7">
      <t>アザ</t>
    </rPh>
    <rPh sb="7" eb="8">
      <t>シモ</t>
    </rPh>
    <rPh sb="8" eb="10">
      <t>カワラ</t>
    </rPh>
    <phoneticPr fontId="19"/>
  </si>
  <si>
    <t>0598-36-1333</t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</si>
  <si>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19"/>
  </si>
  <si>
    <t>休止中</t>
    <rPh sb="0" eb="2">
      <t>キュウシ</t>
    </rPh>
    <rPh sb="2" eb="3">
      <t>チュウ</t>
    </rPh>
    <phoneticPr fontId="8"/>
  </si>
  <si>
    <t>ベタニヤシニアホーム</t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</si>
  <si>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19"/>
  </si>
  <si>
    <t>0598-30-8205</t>
  </si>
  <si>
    <t>0598-30-8203</t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</si>
  <si>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19"/>
  </si>
  <si>
    <t>松阪市笹川町1416</t>
    <rPh sb="0" eb="3">
      <t>マツサカシ</t>
    </rPh>
    <rPh sb="3" eb="5">
      <t>ササガワ</t>
    </rPh>
    <rPh sb="5" eb="6">
      <t>チョウ</t>
    </rPh>
    <phoneticPr fontId="19"/>
  </si>
  <si>
    <t>0598-36-6633</t>
  </si>
  <si>
    <t>0598-36-6634</t>
  </si>
  <si>
    <t>株式会社　アルバ</t>
    <rPh sb="0" eb="2">
      <t>カブシキ</t>
    </rPh>
    <rPh sb="2" eb="4">
      <t>カイシャ</t>
    </rPh>
    <phoneticPr fontId="19"/>
  </si>
  <si>
    <t>セルヴィスまつさか</t>
  </si>
  <si>
    <t>515-0006</t>
  </si>
  <si>
    <t>松阪市石津町192-2</t>
    <rPh sb="0" eb="3">
      <t>マツサカシ</t>
    </rPh>
    <rPh sb="3" eb="5">
      <t>イシヅ</t>
    </rPh>
    <rPh sb="5" eb="6">
      <t>チョウ</t>
    </rPh>
    <phoneticPr fontId="19"/>
  </si>
  <si>
    <t>052-228-0576</t>
  </si>
  <si>
    <t>052-228-0566</t>
  </si>
  <si>
    <t>株式会社　みつば</t>
    <rPh sb="0" eb="2">
      <t>カブシキ</t>
    </rPh>
    <rPh sb="2" eb="4">
      <t>カイシャ</t>
    </rPh>
    <phoneticPr fontId="19"/>
  </si>
  <si>
    <t>住宅型有料老人ホームせせらぎ嬉野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ウレシノ</t>
    </rPh>
    <phoneticPr fontId="19"/>
  </si>
  <si>
    <t>515-2304</t>
  </si>
  <si>
    <t>松阪市嬉野平生町112番地</t>
    <rPh sb="0" eb="3">
      <t>マツサカシ</t>
    </rPh>
    <rPh sb="3" eb="5">
      <t>ウレシノ</t>
    </rPh>
    <rPh sb="5" eb="7">
      <t>ヒラオ</t>
    </rPh>
    <rPh sb="7" eb="8">
      <t>チョウ</t>
    </rPh>
    <rPh sb="11" eb="13">
      <t>バンチ</t>
    </rPh>
    <phoneticPr fontId="19"/>
  </si>
  <si>
    <t>0598-30-6200</t>
  </si>
  <si>
    <t>0598-30-6201</t>
  </si>
  <si>
    <t>住宅型有料老人ホームみどりの森下村</t>
  </si>
  <si>
    <t>松阪市下村町1963-2</t>
  </si>
  <si>
    <t>0598-60-0507</t>
  </si>
  <si>
    <t>0598-60-0508</t>
  </si>
  <si>
    <t>株式会社みどりの森</t>
  </si>
  <si>
    <t>有料老人ホームエスペランサ下村</t>
  </si>
  <si>
    <t>松阪市下村町869番地3</t>
  </si>
  <si>
    <t>0598-30-8892</t>
  </si>
  <si>
    <t>0598-30-8893</t>
  </si>
  <si>
    <t>株式会社　アルバ</t>
  </si>
  <si>
    <t>シェアホームひばり</t>
  </si>
  <si>
    <t>松阪市山室町2419番地15</t>
  </si>
  <si>
    <t>0598-60-1165</t>
  </si>
  <si>
    <t>0598-60-2525</t>
  </si>
  <si>
    <t>株式会社HONEST</t>
  </si>
  <si>
    <t>有料老人ホームアシスト</t>
    <rPh sb="0" eb="4">
      <t>ユウリョウロウジン</t>
    </rPh>
    <phoneticPr fontId="19"/>
  </si>
  <si>
    <t>松阪市川井町157番地1</t>
    <rPh sb="0" eb="3">
      <t>マツサカシ</t>
    </rPh>
    <rPh sb="3" eb="6">
      <t>カワイマチ</t>
    </rPh>
    <rPh sb="9" eb="11">
      <t>バンチ</t>
    </rPh>
    <phoneticPr fontId="19"/>
  </si>
  <si>
    <t>0598-25-0088</t>
  </si>
  <si>
    <t>0598-25-0078</t>
  </si>
  <si>
    <t>アシスト株式会社</t>
    <rPh sb="4" eb="8">
      <t>カブシキカイシャ</t>
    </rPh>
    <phoneticPr fontId="19"/>
  </si>
  <si>
    <t>シルバーハウス松阪Ⅱ</t>
    <rPh sb="7" eb="9">
      <t>マツサカ</t>
    </rPh>
    <phoneticPr fontId="21"/>
  </si>
  <si>
    <t>松阪市田村町447番地1</t>
    <rPh sb="3" eb="6">
      <t>タムラチョウ</t>
    </rPh>
    <rPh sb="9" eb="11">
      <t>バンチ</t>
    </rPh>
    <phoneticPr fontId="21"/>
  </si>
  <si>
    <t>0598-25-3465</t>
  </si>
  <si>
    <t>0598-25-3466</t>
  </si>
  <si>
    <t>木家（ぼっか）</t>
    <rPh sb="0" eb="1">
      <t>キ</t>
    </rPh>
    <rPh sb="1" eb="2">
      <t>イエ</t>
    </rPh>
    <phoneticPr fontId="5"/>
  </si>
  <si>
    <t>松阪市石津町78-2</t>
    <rPh sb="0" eb="3">
      <t>マツサカシ</t>
    </rPh>
    <rPh sb="3" eb="5">
      <t>イシヅ</t>
    </rPh>
    <rPh sb="5" eb="6">
      <t>マチ</t>
    </rPh>
    <phoneticPr fontId="19"/>
  </si>
  <si>
    <t>0598-30-8155</t>
  </si>
  <si>
    <t>0598-30-8156</t>
  </si>
  <si>
    <t>株式会社坂井電機</t>
    <rPh sb="0" eb="4">
      <t>カブシキガイシャ</t>
    </rPh>
    <rPh sb="4" eb="6">
      <t>サカイ</t>
    </rPh>
    <rPh sb="6" eb="8">
      <t>デンキ</t>
    </rPh>
    <phoneticPr fontId="19"/>
  </si>
  <si>
    <t>有料老人ホームエスペランサ田村</t>
    <rPh sb="0" eb="4">
      <t>ユウリョウロウジン</t>
    </rPh>
    <rPh sb="13" eb="15">
      <t>タムラ</t>
    </rPh>
    <phoneticPr fontId="5"/>
  </si>
  <si>
    <t>松阪市田村町435番地3</t>
    <rPh sb="3" eb="6">
      <t>タムラチョウ</t>
    </rPh>
    <rPh sb="9" eb="11">
      <t>バンチ</t>
    </rPh>
    <phoneticPr fontId="21"/>
  </si>
  <si>
    <t>0598-54-2233</t>
  </si>
  <si>
    <t>0598-54-2234</t>
  </si>
  <si>
    <t>株式会社アルバ</t>
    <rPh sb="0" eb="4">
      <t>カブシキガイシャ</t>
    </rPh>
    <phoneticPr fontId="19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</si>
  <si>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19"/>
  </si>
  <si>
    <t>515-2121</t>
  </si>
  <si>
    <t>松阪市市場庄町字長井1114番地1</t>
    <rPh sb="0" eb="3">
      <t>マツサカシ</t>
    </rPh>
    <rPh sb="3" eb="6">
      <t>イチバショウ</t>
    </rPh>
    <rPh sb="6" eb="7">
      <t>マチ</t>
    </rPh>
    <rPh sb="7" eb="8">
      <t>アザ</t>
    </rPh>
    <rPh sb="8" eb="10">
      <t>ナガイ</t>
    </rPh>
    <rPh sb="14" eb="16">
      <t>バンチ</t>
    </rPh>
    <phoneticPr fontId="19"/>
  </si>
  <si>
    <t>0598-20-8088</t>
  </si>
  <si>
    <t>0598-20-8016</t>
  </si>
  <si>
    <t>医療法人胃医巴会</t>
    <rPh sb="0" eb="2">
      <t>イリョウ</t>
    </rPh>
    <rPh sb="2" eb="4">
      <t>ホウジン</t>
    </rPh>
    <rPh sb="4" eb="5">
      <t>イ</t>
    </rPh>
    <rPh sb="5" eb="6">
      <t>イ</t>
    </rPh>
    <rPh sb="6" eb="7">
      <t>トモ</t>
    </rPh>
    <rPh sb="7" eb="8">
      <t>カイ</t>
    </rPh>
    <phoneticPr fontId="19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</si>
  <si>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5"/>
  </si>
  <si>
    <t>松阪市立野町788番地</t>
  </si>
  <si>
    <t>0598-31-3934</t>
  </si>
  <si>
    <t>0598-31-3935</t>
  </si>
  <si>
    <t>株式会社スマイル</t>
    <rPh sb="0" eb="4">
      <t>カブシキガイシャ</t>
    </rPh>
    <phoneticPr fontId="5"/>
  </si>
  <si>
    <t>アサヒビハーラ別館</t>
    <rPh sb="7" eb="9">
      <t>ベッカン</t>
    </rPh>
    <phoneticPr fontId="5"/>
  </si>
  <si>
    <t>松阪市駅部田町211番地3</t>
    <rPh sb="3" eb="4">
      <t>エキ</t>
    </rPh>
    <rPh sb="4" eb="5">
      <t>ブ</t>
    </rPh>
    <rPh sb="5" eb="6">
      <t>タ</t>
    </rPh>
    <rPh sb="10" eb="12">
      <t>バンチ</t>
    </rPh>
    <phoneticPr fontId="5"/>
  </si>
  <si>
    <t>0598-22-1003</t>
  </si>
  <si>
    <t>住宅型有料老人ホーム　静穏（ＳＥＩＯＮＮ）</t>
    <rPh sb="0" eb="7">
      <t>ジュウタクガタユウリョウロウジン</t>
    </rPh>
    <rPh sb="11" eb="13">
      <t>セイオン</t>
    </rPh>
    <phoneticPr fontId="19"/>
  </si>
  <si>
    <t>515-0011</t>
    <phoneticPr fontId="8"/>
  </si>
  <si>
    <t>松阪市高町字見引149番地1</t>
    <rPh sb="0" eb="3">
      <t>マツサカシ</t>
    </rPh>
    <rPh sb="3" eb="5">
      <t>タカマチ</t>
    </rPh>
    <rPh sb="5" eb="6">
      <t>アザ</t>
    </rPh>
    <rPh sb="6" eb="7">
      <t>ミ</t>
    </rPh>
    <rPh sb="7" eb="8">
      <t>ヒ</t>
    </rPh>
    <rPh sb="11" eb="13">
      <t>バンチ</t>
    </rPh>
    <phoneticPr fontId="8"/>
  </si>
  <si>
    <t>0598-67-4284</t>
    <phoneticPr fontId="8"/>
  </si>
  <si>
    <t>0598-23-8763</t>
    <phoneticPr fontId="8"/>
  </si>
  <si>
    <t>株式会社まざーサポート</t>
    <rPh sb="0" eb="4">
      <t>カブシキガイシャ</t>
    </rPh>
    <phoneticPr fontId="8"/>
  </si>
  <si>
    <t>アクア西之庄</t>
    <rPh sb="3" eb="6">
      <t>ニシノショウ</t>
    </rPh>
    <phoneticPr fontId="21"/>
  </si>
  <si>
    <t>515-0816</t>
    <phoneticPr fontId="19"/>
  </si>
  <si>
    <t>松阪市西之庄町５１番地２</t>
  </si>
  <si>
    <t>0598-30-4490</t>
    <phoneticPr fontId="19"/>
  </si>
  <si>
    <t>0598-30-4491</t>
    <phoneticPr fontId="19"/>
  </si>
  <si>
    <t>株式会社けやきメディカル</t>
  </si>
  <si>
    <t>有料老人ホーム　ルミナス嬉野</t>
    <rPh sb="0" eb="2">
      <t>ユウリョウ</t>
    </rPh>
    <rPh sb="2" eb="4">
      <t>ロウジン</t>
    </rPh>
    <rPh sb="12" eb="14">
      <t>ウレシノ</t>
    </rPh>
    <phoneticPr fontId="19"/>
  </si>
  <si>
    <t>515-2321</t>
    <phoneticPr fontId="19"/>
  </si>
  <si>
    <t>松阪市嬉野中川町1528番地101</t>
    <rPh sb="0" eb="3">
      <t>マツサカシ</t>
    </rPh>
    <rPh sb="3" eb="8">
      <t>ウレシノナカガワチョウ</t>
    </rPh>
    <rPh sb="12" eb="14">
      <t>バンチ</t>
    </rPh>
    <phoneticPr fontId="19"/>
  </si>
  <si>
    <t>0598-31-1200</t>
    <phoneticPr fontId="19"/>
  </si>
  <si>
    <t>0598-42-6452</t>
    <phoneticPr fontId="19"/>
  </si>
  <si>
    <t>有料老人ホームオアシス悠々の里</t>
    <rPh sb="0" eb="2">
      <t>ユウリョウ</t>
    </rPh>
    <rPh sb="2" eb="4">
      <t>ロウジン</t>
    </rPh>
    <rPh sb="11" eb="13">
      <t>ユウユウ</t>
    </rPh>
    <rPh sb="14" eb="15">
      <t>サト</t>
    </rPh>
    <phoneticPr fontId="19"/>
  </si>
  <si>
    <t>515-0052</t>
    <phoneticPr fontId="19"/>
  </si>
  <si>
    <t>松阪市山室町2595</t>
    <rPh sb="0" eb="3">
      <t>マツサカシ</t>
    </rPh>
    <rPh sb="3" eb="6">
      <t>ヤマムロチョウ</t>
    </rPh>
    <phoneticPr fontId="19"/>
  </si>
  <si>
    <t>0598-60-2121</t>
    <phoneticPr fontId="19"/>
  </si>
  <si>
    <t>0598-60-2112</t>
    <phoneticPr fontId="19"/>
  </si>
  <si>
    <t>社会福祉法人　愛恵会</t>
    <rPh sb="0" eb="2">
      <t>シャカイ</t>
    </rPh>
    <rPh sb="2" eb="4">
      <t>フクシ</t>
    </rPh>
    <rPh sb="4" eb="6">
      <t>ホウジン</t>
    </rPh>
    <rPh sb="7" eb="8">
      <t>アイ</t>
    </rPh>
    <rPh sb="8" eb="9">
      <t>ケイ</t>
    </rPh>
    <rPh sb="9" eb="10">
      <t>カイ</t>
    </rPh>
    <phoneticPr fontId="19"/>
  </si>
  <si>
    <t>住宅型有料老人ホーム　ケアリー松坂垣鼻</t>
    <rPh sb="0" eb="3">
      <t>ジュウタクガタ</t>
    </rPh>
    <rPh sb="3" eb="5">
      <t>ユウリョウ</t>
    </rPh>
    <rPh sb="5" eb="7">
      <t>ロウジン</t>
    </rPh>
    <rPh sb="15" eb="17">
      <t>マツザカ</t>
    </rPh>
    <rPh sb="17" eb="19">
      <t>カイバナ</t>
    </rPh>
    <phoneticPr fontId="19"/>
  </si>
  <si>
    <t>515-8577</t>
    <phoneticPr fontId="19"/>
  </si>
  <si>
    <t>松阪市垣鼻町字溝端573</t>
    <rPh sb="0" eb="3">
      <t>マツサカシ</t>
    </rPh>
    <rPh sb="3" eb="6">
      <t>カイバナチョウ</t>
    </rPh>
    <rPh sb="6" eb="7">
      <t>アザ</t>
    </rPh>
    <rPh sb="7" eb="9">
      <t>ミゾバタ</t>
    </rPh>
    <phoneticPr fontId="19"/>
  </si>
  <si>
    <t>0598-20-8800</t>
    <phoneticPr fontId="19"/>
  </si>
  <si>
    <t>0598-26-6006</t>
    <phoneticPr fontId="19"/>
  </si>
  <si>
    <t>エクセレントホーム株式会社</t>
    <rPh sb="9" eb="13">
      <t>カブシキガイシャ</t>
    </rPh>
    <phoneticPr fontId="19"/>
  </si>
  <si>
    <t>アクアホーム松阪山室</t>
    <rPh sb="6" eb="8">
      <t>マツサカ</t>
    </rPh>
    <rPh sb="8" eb="10">
      <t>ヤマムロ</t>
    </rPh>
    <phoneticPr fontId="19"/>
  </si>
  <si>
    <t>515-0045</t>
    <phoneticPr fontId="19"/>
  </si>
  <si>
    <t>松阪市駅部田町319番地</t>
    <rPh sb="0" eb="3">
      <t>マツサカシ</t>
    </rPh>
    <rPh sb="3" eb="7">
      <t>マエノヘタチョウ</t>
    </rPh>
    <rPh sb="10" eb="12">
      <t>バンチ</t>
    </rPh>
    <phoneticPr fontId="19"/>
  </si>
  <si>
    <t>0598-31-2911</t>
    <phoneticPr fontId="19"/>
  </si>
  <si>
    <t>0598-31-2811</t>
    <phoneticPr fontId="19"/>
  </si>
  <si>
    <t>ひばりヒルズ</t>
    <phoneticPr fontId="19"/>
  </si>
  <si>
    <t>515-0044</t>
    <phoneticPr fontId="19"/>
  </si>
  <si>
    <t>松阪市久保町字東1855番地1494</t>
    <rPh sb="3" eb="6">
      <t>クボチョウ</t>
    </rPh>
    <rPh sb="6" eb="7">
      <t>アザ</t>
    </rPh>
    <rPh sb="7" eb="8">
      <t>ヒガシ</t>
    </rPh>
    <rPh sb="12" eb="14">
      <t>バンチ</t>
    </rPh>
    <phoneticPr fontId="19"/>
  </si>
  <si>
    <t>0598-60-1717</t>
    <phoneticPr fontId="19"/>
  </si>
  <si>
    <t>0598-60-2828</t>
    <phoneticPr fontId="19"/>
  </si>
  <si>
    <t>株式会社HONEST</t>
    <phoneticPr fontId="19"/>
  </si>
  <si>
    <t>煌(かがやき）</t>
  </si>
  <si>
    <t>515-0302</t>
  </si>
  <si>
    <t>多気郡明和町大淀2229-1</t>
  </si>
  <si>
    <t>0596-55-8282</t>
  </si>
  <si>
    <t>0596-55-8283</t>
  </si>
  <si>
    <t>アイリス南郊株式会社</t>
  </si>
  <si>
    <t>住宅型有料老人ホームＳＯＩＮ（ソアン）千の手</t>
    <rPh sb="19" eb="20">
      <t>セン</t>
    </rPh>
    <rPh sb="21" eb="22">
      <t>テ</t>
    </rPh>
    <phoneticPr fontId="5"/>
  </si>
  <si>
    <t>515-0316</t>
  </si>
  <si>
    <t>多気郡明和町有爾中628-6</t>
    <rPh sb="0" eb="2">
      <t>タキ</t>
    </rPh>
    <rPh sb="2" eb="3">
      <t>グン</t>
    </rPh>
    <rPh sb="3" eb="5">
      <t>メイワ</t>
    </rPh>
    <rPh sb="5" eb="6">
      <t>チョウ</t>
    </rPh>
    <rPh sb="6" eb="9">
      <t>ウニナカ</t>
    </rPh>
    <phoneticPr fontId="5"/>
  </si>
  <si>
    <t>0596-53-2323</t>
  </si>
  <si>
    <t>0596-53-2324</t>
  </si>
  <si>
    <t>株式会社千の手</t>
    <rPh sb="0" eb="4">
      <t>カブシキガイシャ</t>
    </rPh>
    <rPh sb="4" eb="5">
      <t>セン</t>
    </rPh>
    <rPh sb="6" eb="7">
      <t>テ</t>
    </rPh>
    <phoneticPr fontId="5"/>
  </si>
  <si>
    <t>住宅型有料老人ホームなごみ</t>
    <rPh sb="0" eb="2">
      <t>ジュウタク</t>
    </rPh>
    <rPh sb="2" eb="3">
      <t>ガタ</t>
    </rPh>
    <rPh sb="3" eb="5">
      <t>ユウリョウ</t>
    </rPh>
    <rPh sb="5" eb="7">
      <t>ロウジン</t>
    </rPh>
    <phoneticPr fontId="5"/>
  </si>
  <si>
    <t>多気郡明和町斎宮4572-1</t>
    <rPh sb="0" eb="2">
      <t>タキ</t>
    </rPh>
    <rPh sb="2" eb="3">
      <t>グン</t>
    </rPh>
    <rPh sb="3" eb="5">
      <t>メイワ</t>
    </rPh>
    <rPh sb="5" eb="6">
      <t>チョウ</t>
    </rPh>
    <rPh sb="6" eb="8">
      <t>サイクウ</t>
    </rPh>
    <phoneticPr fontId="5"/>
  </si>
  <si>
    <t>0596-63-8872</t>
  </si>
  <si>
    <t>0596-63-8873</t>
  </si>
  <si>
    <t>にこ株式会社</t>
    <phoneticPr fontId="5"/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</si>
  <si>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9"/>
  </si>
  <si>
    <t xml:space="preserve">515-0311 </t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</si>
  <si>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9"/>
  </si>
  <si>
    <t>0596-53-1500</t>
  </si>
  <si>
    <t>0596-53-1511</t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</si>
  <si>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9"/>
  </si>
  <si>
    <t>ナーシングホーム希望の丘</t>
    <rPh sb="8" eb="10">
      <t>キボウ</t>
    </rPh>
    <rPh sb="11" eb="12">
      <t>オカ</t>
    </rPh>
    <phoneticPr fontId="19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</si>
  <si>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5"/>
  </si>
  <si>
    <t>0596-64-8800</t>
  </si>
  <si>
    <t>0596-64-8823</t>
  </si>
  <si>
    <t>株式会社メディカルサンテ</t>
    <rPh sb="0" eb="4">
      <t>カブシキガイシャ</t>
    </rPh>
    <phoneticPr fontId="19"/>
  </si>
  <si>
    <t>住宅型有料老人ホームうららか</t>
  </si>
  <si>
    <t>多気郡明和町大字有爾中字藤原1559-1</t>
    <rPh sb="0" eb="3">
      <t>タキグン</t>
    </rPh>
    <rPh sb="3" eb="5">
      <t>メイワ</t>
    </rPh>
    <rPh sb="5" eb="6">
      <t>チョウ</t>
    </rPh>
    <rPh sb="6" eb="8">
      <t>オオアザ</t>
    </rPh>
    <rPh sb="11" eb="12">
      <t>アザ</t>
    </rPh>
    <rPh sb="12" eb="14">
      <t>フジワラ</t>
    </rPh>
    <phoneticPr fontId="5"/>
  </si>
  <si>
    <t>0596-63-9700</t>
  </si>
  <si>
    <t>0596-63-9701</t>
  </si>
  <si>
    <t>アイリス南郊株式会社</t>
    <rPh sb="4" eb="6">
      <t>ナンコウ</t>
    </rPh>
    <rPh sb="6" eb="10">
      <t>カブシキガイシャ</t>
    </rPh>
    <phoneticPr fontId="19"/>
  </si>
  <si>
    <t>シニアハウスにこやか</t>
  </si>
  <si>
    <t>多気郡明和町上野1217番地1</t>
    <rPh sb="6" eb="8">
      <t>ウエノ</t>
    </rPh>
    <rPh sb="12" eb="14">
      <t>バンチ</t>
    </rPh>
    <phoneticPr fontId="7"/>
  </si>
  <si>
    <t>0596-52-1125</t>
  </si>
  <si>
    <t>0596-52-2500</t>
  </si>
  <si>
    <t>にこ株式会社</t>
  </si>
  <si>
    <t>和みの里</t>
  </si>
  <si>
    <t>伊勢市上地町5019-1</t>
  </si>
  <si>
    <t>0596-20-7665</t>
  </si>
  <si>
    <t>0596-20-6033</t>
  </si>
  <si>
    <t>有限会社アゼスト</t>
  </si>
  <si>
    <t>悠々</t>
  </si>
  <si>
    <t>伊勢市上地町5019-3</t>
  </si>
  <si>
    <t>0596-20-6011</t>
  </si>
  <si>
    <t>くらたやま</t>
  </si>
  <si>
    <t>伊勢市黒瀬町865-1</t>
  </si>
  <si>
    <t>0596-21-1116</t>
  </si>
  <si>
    <t>0596-21-1131</t>
  </si>
  <si>
    <t>有限会社ウェルフェア三重</t>
  </si>
  <si>
    <t>ケアホーム有明の里伊勢</t>
    <rPh sb="9" eb="11">
      <t>イセ</t>
    </rPh>
    <phoneticPr fontId="5"/>
  </si>
  <si>
    <t>516-0028</t>
  </si>
  <si>
    <t>伊勢市中村町478-3</t>
    <rPh sb="3" eb="5">
      <t>ナカムラ</t>
    </rPh>
    <phoneticPr fontId="5"/>
  </si>
  <si>
    <t>0596-63-6222</t>
  </si>
  <si>
    <t>0596-63-6223</t>
  </si>
  <si>
    <t>株式会社いむら</t>
    <rPh sb="0" eb="2">
      <t>カブシキ</t>
    </rPh>
    <phoneticPr fontId="5"/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</si>
  <si>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19"/>
  </si>
  <si>
    <t>516-0043</t>
  </si>
  <si>
    <t>伊勢市藤里町166-10</t>
  </si>
  <si>
    <t>0596-21-1194</t>
  </si>
  <si>
    <t>0596-21-1197</t>
  </si>
  <si>
    <t>株式会社テクノケア伊勢</t>
    <rPh sb="0" eb="4">
      <t>カブシキガイシャ</t>
    </rPh>
    <rPh sb="9" eb="11">
      <t>イセ</t>
    </rPh>
    <phoneticPr fontId="19"/>
  </si>
  <si>
    <t>ケントハウス</t>
  </si>
  <si>
    <t>516-0037</t>
  </si>
  <si>
    <t>伊勢市岩渕1丁目13-41</t>
    <rPh sb="0" eb="3">
      <t>イセシ</t>
    </rPh>
    <rPh sb="3" eb="5">
      <t>イワブチ</t>
    </rPh>
    <rPh sb="6" eb="8">
      <t>チョウメ</t>
    </rPh>
    <phoneticPr fontId="5"/>
  </si>
  <si>
    <t>0596-23-1106</t>
  </si>
  <si>
    <t>0596-23-1199</t>
  </si>
  <si>
    <t>有料老人ホームいそかぜ</t>
    <rPh sb="0" eb="2">
      <t>ユウリョウ</t>
    </rPh>
    <rPh sb="2" eb="4">
      <t>ロウジン</t>
    </rPh>
    <phoneticPr fontId="5"/>
  </si>
  <si>
    <t>伊勢市磯町1023-3</t>
    <rPh sb="0" eb="3">
      <t>イセシ</t>
    </rPh>
    <rPh sb="3" eb="4">
      <t>イソ</t>
    </rPh>
    <rPh sb="4" eb="5">
      <t>マチ</t>
    </rPh>
    <phoneticPr fontId="5"/>
  </si>
  <si>
    <t>0596-38-2300</t>
  </si>
  <si>
    <t>0596-38-2301</t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</si>
  <si>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5"/>
  </si>
  <si>
    <t>住宅型有料老人ホームみどりの森　伊勢御薗</t>
    <rPh sb="16" eb="20">
      <t>イセミソノ</t>
    </rPh>
    <phoneticPr fontId="19"/>
  </si>
  <si>
    <t>516-0802</t>
  </si>
  <si>
    <t>伊勢市御薗町新開893番地2</t>
    <rPh sb="11" eb="13">
      <t>バンチ</t>
    </rPh>
    <phoneticPr fontId="19"/>
  </si>
  <si>
    <t>0596-31-1165</t>
    <phoneticPr fontId="19"/>
  </si>
  <si>
    <t>0596-31-0165</t>
    <phoneticPr fontId="19"/>
  </si>
  <si>
    <t>介護付有料老人ホームわが家伊勢</t>
  </si>
  <si>
    <t>516-0002</t>
  </si>
  <si>
    <t>伊勢市馬瀬町字上之山850</t>
  </si>
  <si>
    <t>0596-36-2200</t>
  </si>
  <si>
    <t>0596-36-2250</t>
  </si>
  <si>
    <t>介護付有料老人ホームウェルガーデンみその</t>
  </si>
  <si>
    <t>伊勢市御薗町長屋3043</t>
  </si>
  <si>
    <t>0596-21-1166</t>
  </si>
  <si>
    <t>0596-21-1167</t>
  </si>
  <si>
    <t>株式会社ウェルフェア三重</t>
    <rPh sb="0" eb="2">
      <t>カブシキ</t>
    </rPh>
    <rPh sb="10" eb="12">
      <t>ミエ</t>
    </rPh>
    <phoneticPr fontId="5"/>
  </si>
  <si>
    <t>住宅型有料老人ホームみその</t>
    <rPh sb="0" eb="2">
      <t>ジュウタク</t>
    </rPh>
    <rPh sb="2" eb="3">
      <t>ガタ</t>
    </rPh>
    <rPh sb="3" eb="5">
      <t>ユウリョウ</t>
    </rPh>
    <rPh sb="5" eb="7">
      <t>ロウジン</t>
    </rPh>
    <phoneticPr fontId="5"/>
  </si>
  <si>
    <t>伊勢市御薗町長屋3067－1</t>
    <rPh sb="0" eb="3">
      <t>イセシ</t>
    </rPh>
    <rPh sb="3" eb="5">
      <t>ミソノ</t>
    </rPh>
    <rPh sb="5" eb="6">
      <t>チョウ</t>
    </rPh>
    <rPh sb="6" eb="8">
      <t>ナガヤ</t>
    </rPh>
    <phoneticPr fontId="5"/>
  </si>
  <si>
    <t>0596-29-1177</t>
  </si>
  <si>
    <t>0596-29-1178</t>
  </si>
  <si>
    <t>神都の杜</t>
    <rPh sb="0" eb="1">
      <t>カミ</t>
    </rPh>
    <rPh sb="1" eb="2">
      <t>ミヤコ</t>
    </rPh>
    <rPh sb="3" eb="4">
      <t>モリ</t>
    </rPh>
    <phoneticPr fontId="5"/>
  </si>
  <si>
    <t>伊勢市一之木４丁目11-33</t>
    <rPh sb="0" eb="2">
      <t>イセ</t>
    </rPh>
    <rPh sb="2" eb="3">
      <t>シ</t>
    </rPh>
    <rPh sb="3" eb="4">
      <t>イチ</t>
    </rPh>
    <rPh sb="4" eb="5">
      <t>ノ</t>
    </rPh>
    <rPh sb="5" eb="6">
      <t>キ</t>
    </rPh>
    <rPh sb="7" eb="9">
      <t>チョウメ</t>
    </rPh>
    <phoneticPr fontId="5"/>
  </si>
  <si>
    <t>0596-20-6969</t>
  </si>
  <si>
    <t>0596-20-6988</t>
  </si>
  <si>
    <t>有限会社エフ</t>
    <rPh sb="0" eb="4">
      <t>ユウゲンガイシャ</t>
    </rPh>
    <phoneticPr fontId="8"/>
  </si>
  <si>
    <t>笑のいえ</t>
    <rPh sb="0" eb="1">
      <t>エ</t>
    </rPh>
    <phoneticPr fontId="5"/>
  </si>
  <si>
    <t>伊勢市上地町2564-1</t>
    <rPh sb="0" eb="3">
      <t>イセシ</t>
    </rPh>
    <rPh sb="3" eb="5">
      <t>ウエチ</t>
    </rPh>
    <rPh sb="5" eb="6">
      <t>チョウ</t>
    </rPh>
    <phoneticPr fontId="5"/>
  </si>
  <si>
    <t>0596-21-1165</t>
  </si>
  <si>
    <t>0596-21-2223</t>
  </si>
  <si>
    <t>株式会社絆</t>
    <rPh sb="0" eb="4">
      <t>カブシキガイシャ</t>
    </rPh>
    <rPh sb="4" eb="5">
      <t>キズナ</t>
    </rPh>
    <phoneticPr fontId="5"/>
  </si>
  <si>
    <t>住宅型有料老人ホームリコラ</t>
  </si>
  <si>
    <t>伊勢市朝熊町羽根河内1364番地3</t>
    <rPh sb="14" eb="16">
      <t>バンチ</t>
    </rPh>
    <phoneticPr fontId="7"/>
  </si>
  <si>
    <t>0596-65-6648</t>
  </si>
  <si>
    <t>0596-65-6588</t>
  </si>
  <si>
    <t>株式会社リコラ</t>
  </si>
  <si>
    <t>住宅型有料老人ホーム福郎の家</t>
  </si>
  <si>
    <t>伊勢市東大淀町字大浜2-33</t>
  </si>
  <si>
    <t>0596-38-2960</t>
  </si>
  <si>
    <t>0596-38-2961</t>
  </si>
  <si>
    <t>アドニス株式会社</t>
  </si>
  <si>
    <t>有料老人ホームあんず</t>
  </si>
  <si>
    <t>伊勢市黒瀬町1215</t>
  </si>
  <si>
    <t>0596-20-6912</t>
  </si>
  <si>
    <t>0596-20-6916</t>
  </si>
  <si>
    <t>医療法人あんず会</t>
  </si>
  <si>
    <t>アロハガーデン</t>
  </si>
  <si>
    <t>伊勢市勢田町590</t>
    <rPh sb="0" eb="3">
      <t>イセシ</t>
    </rPh>
    <rPh sb="3" eb="5">
      <t>セタ</t>
    </rPh>
    <rPh sb="5" eb="6">
      <t>チョウ</t>
    </rPh>
    <phoneticPr fontId="19"/>
  </si>
  <si>
    <t>0596-63-8857</t>
  </si>
  <si>
    <t>0596-20-6001</t>
  </si>
  <si>
    <t>合同会社パークヒルズ</t>
    <rPh sb="0" eb="2">
      <t>ゴウドウ</t>
    </rPh>
    <rPh sb="2" eb="4">
      <t>カイシャ</t>
    </rPh>
    <phoneticPr fontId="19"/>
  </si>
  <si>
    <t>ナーシング明野</t>
    <rPh sb="5" eb="7">
      <t>アケノ</t>
    </rPh>
    <phoneticPr fontId="19"/>
  </si>
  <si>
    <t>伊勢市東大淀町3834</t>
  </si>
  <si>
    <t>0596-63-6890</t>
  </si>
  <si>
    <t>0596-63-6892</t>
  </si>
  <si>
    <t>株式会社テクノケア伊勢</t>
    <rPh sb="0" eb="4">
      <t>カ</t>
    </rPh>
    <rPh sb="9" eb="11">
      <t>イセ</t>
    </rPh>
    <phoneticPr fontId="19"/>
  </si>
  <si>
    <t>蘇民の家</t>
    <rPh sb="0" eb="2">
      <t>ソミン</t>
    </rPh>
    <rPh sb="3" eb="4">
      <t>イエ</t>
    </rPh>
    <phoneticPr fontId="19"/>
  </si>
  <si>
    <t>伊勢市中村町野口733-2</t>
    <rPh sb="0" eb="3">
      <t>イセシ</t>
    </rPh>
    <rPh sb="3" eb="6">
      <t>ナカムラチョウ</t>
    </rPh>
    <rPh sb="6" eb="8">
      <t>ノグチ</t>
    </rPh>
    <phoneticPr fontId="19"/>
  </si>
  <si>
    <t>0596-23-0061</t>
  </si>
  <si>
    <t>0596-23-0062</t>
  </si>
  <si>
    <t>有明の里有限会社</t>
  </si>
  <si>
    <t>ナーシング明野新館</t>
    <rPh sb="5" eb="7">
      <t>アケノ</t>
    </rPh>
    <rPh sb="7" eb="9">
      <t>シンカン</t>
    </rPh>
    <phoneticPr fontId="19"/>
  </si>
  <si>
    <t>伊勢市東大淀町3830</t>
    <rPh sb="0" eb="3">
      <t>イセシ</t>
    </rPh>
    <rPh sb="3" eb="6">
      <t>ヒガシオオヨド</t>
    </rPh>
    <rPh sb="6" eb="7">
      <t>マチ</t>
    </rPh>
    <phoneticPr fontId="19"/>
  </si>
  <si>
    <t>0596-63-5671</t>
  </si>
  <si>
    <t>0596-63-5673</t>
  </si>
  <si>
    <t>有明の里</t>
  </si>
  <si>
    <t>517-0032</t>
  </si>
  <si>
    <t>鳥羽市相差町1878-1</t>
  </si>
  <si>
    <t>0599-33-6669</t>
  </si>
  <si>
    <t>0599-33-6698</t>
  </si>
  <si>
    <t>虹の夢とば</t>
    <rPh sb="2" eb="3">
      <t>ユメ</t>
    </rPh>
    <phoneticPr fontId="5"/>
  </si>
  <si>
    <t>517-0011</t>
  </si>
  <si>
    <t>鳥羽市鳥羽１丁目20-1</t>
    <rPh sb="3" eb="5">
      <t>トバ</t>
    </rPh>
    <rPh sb="6" eb="8">
      <t>チョウメ</t>
    </rPh>
    <phoneticPr fontId="5"/>
  </si>
  <si>
    <t>0599-25-2424</t>
  </si>
  <si>
    <t>0599-25-2777</t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</si>
  <si>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5"/>
  </si>
  <si>
    <t>さわやかシーサイド鳥羽</t>
    <rPh sb="9" eb="11">
      <t>トバ</t>
    </rPh>
    <phoneticPr fontId="5"/>
  </si>
  <si>
    <t>517-0015</t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</si>
  <si>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5"/>
  </si>
  <si>
    <t>0599-25-0770</t>
  </si>
  <si>
    <t>0599-25-0780</t>
  </si>
  <si>
    <t>株式会社さわやか倶楽部</t>
    <rPh sb="0" eb="2">
      <t>カブシキ</t>
    </rPh>
    <rPh sb="2" eb="4">
      <t>カイシャ</t>
    </rPh>
    <rPh sb="8" eb="11">
      <t>クラブ</t>
    </rPh>
    <phoneticPr fontId="5"/>
  </si>
  <si>
    <t>天花</t>
  </si>
  <si>
    <t>517-0703</t>
  </si>
  <si>
    <t>志摩市志摩町和具706-1</t>
  </si>
  <si>
    <t>0599-85-7100</t>
  </si>
  <si>
    <t>0599-85-7300</t>
  </si>
  <si>
    <t>有限会社ケアリゾート</t>
  </si>
  <si>
    <t>わかば</t>
  </si>
  <si>
    <t>517-0702</t>
  </si>
  <si>
    <t>志摩市志摩町布施田1675-1</t>
  </si>
  <si>
    <t>0599-85-5300</t>
  </si>
  <si>
    <t>0599-85-5307</t>
  </si>
  <si>
    <t>介護付有料老人ホームしまの憩</t>
    <rPh sb="0" eb="3">
      <t>カイゴツ</t>
    </rPh>
    <rPh sb="3" eb="10">
      <t>ユ１</t>
    </rPh>
    <rPh sb="13" eb="14">
      <t>イコイ</t>
    </rPh>
    <phoneticPr fontId="5"/>
  </si>
  <si>
    <t>志摩市磯部町迫間375</t>
  </si>
  <si>
    <t>0599-55-3700</t>
  </si>
  <si>
    <t>0599-55-3703</t>
  </si>
  <si>
    <t>株式会社フロンティアの介護</t>
    <rPh sb="11" eb="13">
      <t>カイゴ</t>
    </rPh>
    <phoneticPr fontId="5"/>
  </si>
  <si>
    <t>ふれあいの森</t>
  </si>
  <si>
    <t>志摩市阿児町鵜方2555-1</t>
  </si>
  <si>
    <t>0599-44-6511</t>
  </si>
  <si>
    <t>0599-44-6500</t>
  </si>
  <si>
    <t>医療法人豊和会</t>
  </si>
  <si>
    <t>有料老人ホームひより</t>
    <rPh sb="0" eb="7">
      <t>ユ１</t>
    </rPh>
    <phoneticPr fontId="5"/>
  </si>
  <si>
    <t>志摩市阿児町安乗830</t>
    <rPh sb="0" eb="2">
      <t>シマ</t>
    </rPh>
    <rPh sb="2" eb="3">
      <t>シ</t>
    </rPh>
    <rPh sb="3" eb="8">
      <t>アゴチョウアノリ</t>
    </rPh>
    <phoneticPr fontId="5"/>
  </si>
  <si>
    <t>0599-47-0077</t>
  </si>
  <si>
    <t>0599-47-0078</t>
  </si>
  <si>
    <t>株式会社小山</t>
    <rPh sb="0" eb="4">
      <t>カブシキガイシャ</t>
    </rPh>
    <rPh sb="4" eb="6">
      <t>コヤマ</t>
    </rPh>
    <phoneticPr fontId="5"/>
  </si>
  <si>
    <t>有料老人ホームなのはな</t>
    <rPh sb="0" eb="7">
      <t>ユ</t>
    </rPh>
    <phoneticPr fontId="5"/>
  </si>
  <si>
    <t>517-0704</t>
  </si>
  <si>
    <t>志摩市志摩町越賀158-1</t>
    <rPh sb="0" eb="3">
      <t>シマシ</t>
    </rPh>
    <rPh sb="3" eb="5">
      <t>シマ</t>
    </rPh>
    <rPh sb="5" eb="6">
      <t>チョウ</t>
    </rPh>
    <rPh sb="6" eb="7">
      <t>コシ</t>
    </rPh>
    <rPh sb="7" eb="8">
      <t>ガ</t>
    </rPh>
    <phoneticPr fontId="5"/>
  </si>
  <si>
    <t>0599-84-1212</t>
  </si>
  <si>
    <t>0599-84-3778</t>
  </si>
  <si>
    <t>有限会社なのはな</t>
    <rPh sb="0" eb="4">
      <t>ユウゲンガイシャ</t>
    </rPh>
    <phoneticPr fontId="8"/>
  </si>
  <si>
    <t>メディカルガーデン志摩</t>
    <rPh sb="9" eb="11">
      <t>シマ</t>
    </rPh>
    <phoneticPr fontId="5"/>
  </si>
  <si>
    <t>志摩市阿児町鵜方2682-398</t>
    <rPh sb="0" eb="3">
      <t>シマシ</t>
    </rPh>
    <rPh sb="3" eb="6">
      <t>アゴチョウ</t>
    </rPh>
    <rPh sb="6" eb="8">
      <t>ウガタ</t>
    </rPh>
    <phoneticPr fontId="5"/>
  </si>
  <si>
    <t>0599-44-1165</t>
  </si>
  <si>
    <t>0599-43-4165</t>
  </si>
  <si>
    <t>遊楽里南荘</t>
    <rPh sb="0" eb="2">
      <t>ユウラク</t>
    </rPh>
    <rPh sb="2" eb="3">
      <t>サト</t>
    </rPh>
    <rPh sb="3" eb="5">
      <t>ミナミソウ</t>
    </rPh>
    <phoneticPr fontId="5"/>
  </si>
  <si>
    <t>517-0205</t>
  </si>
  <si>
    <t>志摩市磯部町渡鹿野282</t>
    <rPh sb="0" eb="3">
      <t>シマシ</t>
    </rPh>
    <rPh sb="3" eb="6">
      <t>イソベチョウ</t>
    </rPh>
    <rPh sb="6" eb="9">
      <t>ワタカノ</t>
    </rPh>
    <phoneticPr fontId="5"/>
  </si>
  <si>
    <t>0599-57-2914</t>
  </si>
  <si>
    <t>0599-57-3881</t>
  </si>
  <si>
    <t>有限会社遊楽里ケアサービス</t>
    <rPh sb="0" eb="4">
      <t>ユウゲンガイシャ</t>
    </rPh>
    <rPh sb="4" eb="6">
      <t>ユウラク</t>
    </rPh>
    <rPh sb="6" eb="7">
      <t>サト</t>
    </rPh>
    <phoneticPr fontId="5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</si>
  <si>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19"/>
  </si>
  <si>
    <t>517-0213</t>
  </si>
  <si>
    <t>志摩市磯部町穴川1323</t>
    <rPh sb="0" eb="2">
      <t>シマ</t>
    </rPh>
    <rPh sb="2" eb="3">
      <t>シ</t>
    </rPh>
    <rPh sb="6" eb="8">
      <t>アナガワ</t>
    </rPh>
    <phoneticPr fontId="19"/>
  </si>
  <si>
    <t>0599-55-0152</t>
  </si>
  <si>
    <t>0599-56-1115</t>
  </si>
  <si>
    <t>株式会社サン・ドリームナゴヤ</t>
    <rPh sb="0" eb="4">
      <t>カブシキガイシャ</t>
    </rPh>
    <phoneticPr fontId="19"/>
  </si>
  <si>
    <t>有料老人ホーム宮古ヒルズ</t>
  </si>
  <si>
    <t>519-0427</t>
  </si>
  <si>
    <t>度会郡玉城町宮古2329-4</t>
  </si>
  <si>
    <t>0596-58-0700</t>
  </si>
  <si>
    <t>0596-58-0707</t>
  </si>
  <si>
    <t>株式会社ゆう</t>
  </si>
  <si>
    <t>介護付有料老人ホーム桜の里</t>
    <rPh sb="0" eb="2">
      <t>カイゴ</t>
    </rPh>
    <rPh sb="2" eb="3">
      <t>ツ</t>
    </rPh>
    <rPh sb="3" eb="5">
      <t>ユウリョウ</t>
    </rPh>
    <rPh sb="5" eb="7">
      <t>ロウジン</t>
    </rPh>
    <rPh sb="10" eb="11">
      <t>サクラ</t>
    </rPh>
    <rPh sb="12" eb="13">
      <t>サト</t>
    </rPh>
    <phoneticPr fontId="19"/>
  </si>
  <si>
    <t>519-0435</t>
    <phoneticPr fontId="19"/>
  </si>
  <si>
    <t>度会郡玉城町矢野133番1</t>
    <rPh sb="0" eb="3">
      <t>ワタライグン</t>
    </rPh>
    <rPh sb="3" eb="6">
      <t>タマキチョウ</t>
    </rPh>
    <rPh sb="6" eb="8">
      <t>ヤノ</t>
    </rPh>
    <rPh sb="11" eb="12">
      <t>バン</t>
    </rPh>
    <phoneticPr fontId="19"/>
  </si>
  <si>
    <t>0596-63-8233</t>
    <phoneticPr fontId="19"/>
  </si>
  <si>
    <t>0596-63-8234</t>
    <phoneticPr fontId="19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</si>
  <si>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19"/>
  </si>
  <si>
    <t>シニアハウスとこわかの杜別邸</t>
    <rPh sb="11" eb="12">
      <t>モリ</t>
    </rPh>
    <rPh sb="12" eb="14">
      <t>ベッテイ</t>
    </rPh>
    <phoneticPr fontId="7"/>
  </si>
  <si>
    <t>度会郡度会町大野木字栃ノ木1754番1</t>
    <rPh sb="0" eb="3">
      <t>ワタライグン</t>
    </rPh>
    <rPh sb="3" eb="6">
      <t>ワタライチョウ</t>
    </rPh>
    <rPh sb="6" eb="9">
      <t>オオノキ</t>
    </rPh>
    <rPh sb="9" eb="10">
      <t>アザ</t>
    </rPh>
    <rPh sb="10" eb="11">
      <t>トチ</t>
    </rPh>
    <rPh sb="12" eb="13">
      <t>キ</t>
    </rPh>
    <rPh sb="17" eb="18">
      <t>バン</t>
    </rPh>
    <phoneticPr fontId="7"/>
  </si>
  <si>
    <t>0596-63-0444</t>
  </si>
  <si>
    <t>0596-63-0445</t>
  </si>
  <si>
    <t>株式会社プロフィット</t>
    <rPh sb="0" eb="4">
      <t>カブシキガイシャ</t>
    </rPh>
    <phoneticPr fontId="7"/>
  </si>
  <si>
    <t>杉の子</t>
  </si>
  <si>
    <t>度会郡大紀町大内山2956-3</t>
  </si>
  <si>
    <t>0598-72-4888</t>
  </si>
  <si>
    <t>0598-72-3888</t>
  </si>
  <si>
    <t>株式会社イヤスコ</t>
  </si>
  <si>
    <t>虹の丘特定施設入居者生活介護事業所</t>
    <rPh sb="3" eb="14">
      <t>ト１</t>
    </rPh>
    <rPh sb="14" eb="16">
      <t>ジギョウ</t>
    </rPh>
    <rPh sb="16" eb="17">
      <t>ショ</t>
    </rPh>
    <phoneticPr fontId="5"/>
  </si>
  <si>
    <t>度会郡大紀町滝原873</t>
  </si>
  <si>
    <t>0598-86-2160</t>
  </si>
  <si>
    <t>0598-86-3035</t>
  </si>
  <si>
    <t>医療法人吉創会</t>
  </si>
  <si>
    <t>みなみいせ</t>
  </si>
  <si>
    <t>度会郡南伊勢町五ヶ所浦988-7</t>
  </si>
  <si>
    <t>0599-67-1010</t>
  </si>
  <si>
    <t>0599-67-1015</t>
  </si>
  <si>
    <t>有料老人ホーム希望の里福寿</t>
    <rPh sb="0" eb="2">
      <t>ユウリョウ</t>
    </rPh>
    <rPh sb="2" eb="4">
      <t>ロウジン</t>
    </rPh>
    <rPh sb="7" eb="9">
      <t>キボウ</t>
    </rPh>
    <rPh sb="10" eb="11">
      <t>サト</t>
    </rPh>
    <rPh sb="11" eb="12">
      <t>フク</t>
    </rPh>
    <rPh sb="12" eb="13">
      <t>コトブキ</t>
    </rPh>
    <phoneticPr fontId="5"/>
  </si>
  <si>
    <t>516-0113</t>
  </si>
  <si>
    <t>度会郡南伊勢町斎田316番地84</t>
    <rPh sb="0" eb="3">
      <t>ワタライグン</t>
    </rPh>
    <rPh sb="3" eb="4">
      <t>ミナミ</t>
    </rPh>
    <rPh sb="4" eb="7">
      <t>イセチョウ</t>
    </rPh>
    <rPh sb="7" eb="9">
      <t>サイタ</t>
    </rPh>
    <rPh sb="12" eb="14">
      <t>バンチ</t>
    </rPh>
    <phoneticPr fontId="5"/>
  </si>
  <si>
    <t>0599-65-0061</t>
  </si>
  <si>
    <t>0599-65-0062</t>
  </si>
  <si>
    <t>福寿株式会社</t>
    <rPh sb="0" eb="1">
      <t>フク</t>
    </rPh>
    <rPh sb="1" eb="2">
      <t>コトブキ</t>
    </rPh>
    <rPh sb="2" eb="4">
      <t>カブシキ</t>
    </rPh>
    <rPh sb="4" eb="6">
      <t>カイシャ</t>
    </rPh>
    <phoneticPr fontId="5"/>
  </si>
  <si>
    <t>介護付老人ホームえがお</t>
  </si>
  <si>
    <t>518-0722</t>
  </si>
  <si>
    <t>名張市松崎町1339-1</t>
  </si>
  <si>
    <t>0595-41-0250</t>
  </si>
  <si>
    <t>0595-48-7030</t>
  </si>
  <si>
    <t>株式会社えがおサポート</t>
  </si>
  <si>
    <t>メディハウスみ・かさ名張</t>
  </si>
  <si>
    <t>518-0775</t>
  </si>
  <si>
    <t>名張市希央台5-35</t>
  </si>
  <si>
    <t>0595-62-3052</t>
  </si>
  <si>
    <t>0595-48-7663</t>
  </si>
  <si>
    <t>医療法人康成会</t>
  </si>
  <si>
    <t>伊賀福祉</t>
  </si>
  <si>
    <t>名張市下比奈知2872-2</t>
  </si>
  <si>
    <t>0595-62-2266</t>
  </si>
  <si>
    <t>0595-62-2277</t>
  </si>
  <si>
    <t>有限会社伊賀福祉</t>
  </si>
  <si>
    <t>シニアハウスひろこの家</t>
    <rPh sb="10" eb="11">
      <t>イエ</t>
    </rPh>
    <phoneticPr fontId="5"/>
  </si>
  <si>
    <t>名張市滝之原1587番地4</t>
    <rPh sb="0" eb="3">
      <t>ナバリシ</t>
    </rPh>
    <rPh sb="3" eb="4">
      <t>タキ</t>
    </rPh>
    <rPh sb="4" eb="5">
      <t>ノ</t>
    </rPh>
    <rPh sb="5" eb="6">
      <t>ハラ</t>
    </rPh>
    <rPh sb="10" eb="12">
      <t>バンチ</t>
    </rPh>
    <phoneticPr fontId="5"/>
  </si>
  <si>
    <t>0595-68-7010</t>
  </si>
  <si>
    <t>株式会社ゑびや</t>
    <rPh sb="0" eb="4">
      <t>カブシキガイシャ</t>
    </rPh>
    <phoneticPr fontId="5"/>
  </si>
  <si>
    <t>医心館名張Ⅱ</t>
    <rPh sb="0" eb="1">
      <t>イ</t>
    </rPh>
    <rPh sb="1" eb="2">
      <t>シン</t>
    </rPh>
    <rPh sb="2" eb="3">
      <t>カン</t>
    </rPh>
    <rPh sb="3" eb="5">
      <t>ナバリ</t>
    </rPh>
    <phoneticPr fontId="20"/>
  </si>
  <si>
    <t>518-0711</t>
  </si>
  <si>
    <t>名張市東町1901-1</t>
    <rPh sb="0" eb="3">
      <t>ナバリシ</t>
    </rPh>
    <rPh sb="3" eb="4">
      <t>ヒガシ</t>
    </rPh>
    <rPh sb="4" eb="5">
      <t>マチ</t>
    </rPh>
    <phoneticPr fontId="20"/>
  </si>
  <si>
    <t>0595-64-2146</t>
  </si>
  <si>
    <t>0595-64-2143</t>
  </si>
  <si>
    <t>医心館名張Ⅰ</t>
    <rPh sb="0" eb="1">
      <t>イ</t>
    </rPh>
    <rPh sb="1" eb="2">
      <t>シン</t>
    </rPh>
    <rPh sb="2" eb="3">
      <t>カン</t>
    </rPh>
    <rPh sb="3" eb="5">
      <t>ナバリ</t>
    </rPh>
    <phoneticPr fontId="20"/>
  </si>
  <si>
    <t>結明の丘</t>
    <rPh sb="0" eb="1">
      <t>ケツ</t>
    </rPh>
    <rPh sb="1" eb="2">
      <t>アキラ</t>
    </rPh>
    <rPh sb="3" eb="4">
      <t>オカ</t>
    </rPh>
    <phoneticPr fontId="7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</si>
  <si>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7"/>
  </si>
  <si>
    <t>0595-62-5155</t>
  </si>
  <si>
    <t>0595-62-5100</t>
  </si>
  <si>
    <t>株式会社　謙康会</t>
    <rPh sb="0" eb="4">
      <t>カブシキガイシャ</t>
    </rPh>
    <rPh sb="5" eb="6">
      <t>ケン</t>
    </rPh>
    <rPh sb="6" eb="7">
      <t>ヤス</t>
    </rPh>
    <rPh sb="7" eb="8">
      <t>カイ</t>
    </rPh>
    <phoneticPr fontId="7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</si>
  <si>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19"/>
  </si>
  <si>
    <t>518-0411</t>
    <phoneticPr fontId="19"/>
  </si>
  <si>
    <t>名張市滝之原206番地18</t>
    <rPh sb="0" eb="3">
      <t>ナバリシ</t>
    </rPh>
    <rPh sb="3" eb="6">
      <t>タキノハラ</t>
    </rPh>
    <rPh sb="9" eb="11">
      <t>バンチ</t>
    </rPh>
    <phoneticPr fontId="19"/>
  </si>
  <si>
    <t>0595--54-6677</t>
    <phoneticPr fontId="19"/>
  </si>
  <si>
    <t>0595-54-6611</t>
    <phoneticPr fontId="19"/>
  </si>
  <si>
    <t>株式会社　謙康会</t>
    <rPh sb="0" eb="4">
      <t>カブシキガイシャ</t>
    </rPh>
    <rPh sb="5" eb="6">
      <t>ケン</t>
    </rPh>
    <rPh sb="6" eb="7">
      <t>ヤス</t>
    </rPh>
    <rPh sb="7" eb="8">
      <t>カイ</t>
    </rPh>
    <phoneticPr fontId="19"/>
  </si>
  <si>
    <t>医心館　ふくにし</t>
    <rPh sb="0" eb="1">
      <t>イ</t>
    </rPh>
    <rPh sb="1" eb="2">
      <t>シン</t>
    </rPh>
    <rPh sb="2" eb="3">
      <t>カン</t>
    </rPh>
    <phoneticPr fontId="20"/>
  </si>
  <si>
    <t>518-0711</t>
    <phoneticPr fontId="19"/>
  </si>
  <si>
    <t>名張市東町1921-1</t>
    <rPh sb="0" eb="3">
      <t>ナバリシ</t>
    </rPh>
    <rPh sb="3" eb="4">
      <t>ヒガシ</t>
    </rPh>
    <rPh sb="4" eb="5">
      <t>マチ</t>
    </rPh>
    <phoneticPr fontId="20"/>
  </si>
  <si>
    <t>0595-64-2146</t>
    <phoneticPr fontId="19"/>
  </si>
  <si>
    <t>ハーモニーハウス伊賀大山田</t>
  </si>
  <si>
    <t>518-1408</t>
  </si>
  <si>
    <t>伊賀市畑村1860番地</t>
  </si>
  <si>
    <t>0595-46-9911</t>
  </si>
  <si>
    <t>0595-47-1120</t>
  </si>
  <si>
    <t>アパートたいき</t>
  </si>
  <si>
    <t>北牟婁郡紀北町三浦707</t>
    <rPh sb="0" eb="4">
      <t>キタムログン</t>
    </rPh>
    <rPh sb="4" eb="6">
      <t>キホク</t>
    </rPh>
    <rPh sb="6" eb="7">
      <t>チョウ</t>
    </rPh>
    <rPh sb="7" eb="9">
      <t>ミウラ</t>
    </rPh>
    <phoneticPr fontId="5"/>
  </si>
  <si>
    <t>0597-46-1488</t>
  </si>
  <si>
    <t>0597-46-1489</t>
  </si>
  <si>
    <t>有限会社かとう</t>
    <rPh sb="0" eb="4">
      <t>ユウゲンガイシャ</t>
    </rPh>
    <phoneticPr fontId="8"/>
  </si>
  <si>
    <t>宅老所荒坂</t>
    <rPh sb="3" eb="4">
      <t>アラ</t>
    </rPh>
    <rPh sb="4" eb="5">
      <t>サカ</t>
    </rPh>
    <phoneticPr fontId="19"/>
  </si>
  <si>
    <t>519-4204</t>
  </si>
  <si>
    <t>熊野市二木島町965-2</t>
    <rPh sb="0" eb="3">
      <t>クマノシ</t>
    </rPh>
    <rPh sb="3" eb="4">
      <t>ニ</t>
    </rPh>
    <rPh sb="4" eb="5">
      <t>キ</t>
    </rPh>
    <rPh sb="5" eb="6">
      <t>シマ</t>
    </rPh>
    <rPh sb="6" eb="7">
      <t>マチ</t>
    </rPh>
    <phoneticPr fontId="19"/>
  </si>
  <si>
    <t>0597-87-0077</t>
  </si>
  <si>
    <t>0597-87-0078</t>
  </si>
  <si>
    <t>株式会社光輝会</t>
    <rPh sb="0" eb="2">
      <t>カブシキ</t>
    </rPh>
    <rPh sb="2" eb="4">
      <t>カイシャ</t>
    </rPh>
    <rPh sb="4" eb="5">
      <t>ヒカル</t>
    </rPh>
    <rPh sb="5" eb="6">
      <t>テル</t>
    </rPh>
    <rPh sb="6" eb="7">
      <t>カイ</t>
    </rPh>
    <phoneticPr fontId="19"/>
  </si>
  <si>
    <t>南風</t>
    <rPh sb="0" eb="2">
      <t>ミナミカゼ</t>
    </rPh>
    <phoneticPr fontId="19"/>
  </si>
  <si>
    <t>519-4326</t>
  </si>
  <si>
    <t>熊野市久生屋町297-7</t>
    <rPh sb="0" eb="3">
      <t>クマノシ</t>
    </rPh>
    <rPh sb="3" eb="4">
      <t>ヒサ</t>
    </rPh>
    <rPh sb="4" eb="5">
      <t>イ</t>
    </rPh>
    <phoneticPr fontId="19"/>
  </si>
  <si>
    <t>0597-87-0255</t>
  </si>
  <si>
    <t>0597-87-0256</t>
  </si>
  <si>
    <t>みふねの杜</t>
    <rPh sb="4" eb="5">
      <t>モリ</t>
    </rPh>
    <phoneticPr fontId="5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</si>
  <si>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5"/>
  </si>
  <si>
    <t>0735-28-0900</t>
  </si>
  <si>
    <t>0735-29-7135</t>
  </si>
  <si>
    <t>合同会社㐂貞商店</t>
    <phoneticPr fontId="5"/>
  </si>
  <si>
    <t>ケアビレッジ和</t>
  </si>
  <si>
    <t>南牟婁郡紀宝町井内字萩尾615-9</t>
    <rPh sb="0" eb="4">
      <t>ミナミムログン</t>
    </rPh>
    <rPh sb="4" eb="7">
      <t>キホウチョウ</t>
    </rPh>
    <rPh sb="7" eb="9">
      <t>イウチ</t>
    </rPh>
    <rPh sb="9" eb="10">
      <t>アザ</t>
    </rPh>
    <rPh sb="10" eb="12">
      <t>ハギオ</t>
    </rPh>
    <phoneticPr fontId="5"/>
  </si>
  <si>
    <t>0735-33-1753</t>
  </si>
  <si>
    <t>0735-33-1752</t>
  </si>
  <si>
    <t>有限会社愛プランニング</t>
    <rPh sb="0" eb="4">
      <t>ユウゲンガイシャ</t>
    </rPh>
    <rPh sb="4" eb="5">
      <t>アイ</t>
    </rPh>
    <phoneticPr fontId="5"/>
  </si>
  <si>
    <t>有料老人ホームきほう</t>
    <rPh sb="0" eb="2">
      <t>ユウリョウ</t>
    </rPh>
    <rPh sb="2" eb="4">
      <t>ロウジン</t>
    </rPh>
    <phoneticPr fontId="19"/>
  </si>
  <si>
    <t>南牟婁郡紀宝町成川44-18</t>
    <rPh sb="0" eb="4">
      <t>ミナミムログン</t>
    </rPh>
    <rPh sb="7" eb="9">
      <t>ナルカワ</t>
    </rPh>
    <phoneticPr fontId="19"/>
  </si>
  <si>
    <t>0735-22-0855</t>
  </si>
  <si>
    <t>0735-22-0866</t>
  </si>
  <si>
    <t>株式会社　こころ</t>
    <rPh sb="0" eb="2">
      <t>カブシキ</t>
    </rPh>
    <rPh sb="2" eb="4">
      <t>カイシャ</t>
    </rPh>
    <phoneticPr fontId="19"/>
  </si>
  <si>
    <t>（８）　老人介護支援センター（在宅介護支援センター）　（老人福祉法）</t>
    <phoneticPr fontId="8"/>
  </si>
  <si>
    <t>在宅介護支援センター  すいせん</t>
  </si>
  <si>
    <t>498‐0823</t>
  </si>
  <si>
    <t>桑名郡木曽岬町大字和富10-8</t>
  </si>
  <si>
    <t>0567-68-6566</t>
  </si>
  <si>
    <t>0567-68-6581</t>
  </si>
  <si>
    <t>小山田在宅介護支援センター</t>
    <phoneticPr fontId="8"/>
  </si>
  <si>
    <t>四日市市山田町5500-1</t>
    <phoneticPr fontId="8"/>
  </si>
  <si>
    <t>059-328-3709</t>
    <phoneticPr fontId="8"/>
  </si>
  <si>
    <t>059-328-3432</t>
    <phoneticPr fontId="8"/>
  </si>
  <si>
    <t>陽光苑在宅介護支援センター</t>
  </si>
  <si>
    <t>059-333-4622</t>
  </si>
  <si>
    <t>059-334-7841</t>
  </si>
  <si>
    <t>桜在宅介護支援センター</t>
    <rPh sb="0" eb="1">
      <t>サクラ</t>
    </rPh>
    <rPh sb="5" eb="7">
      <t>シエン</t>
    </rPh>
    <phoneticPr fontId="14"/>
  </si>
  <si>
    <t>四日市市智積町34-1</t>
  </si>
  <si>
    <t>059-326-6618</t>
  </si>
  <si>
    <t>H  8. 6. 1</t>
  </si>
  <si>
    <t>常磐在宅介護支援センター</t>
  </si>
  <si>
    <t>059-355-7522</t>
  </si>
  <si>
    <t>059-358-0360</t>
  </si>
  <si>
    <t>ヴィラ四日市在宅介護支援センター</t>
  </si>
  <si>
    <t>059-363-2882</t>
  </si>
  <si>
    <t>059-361-4440</t>
  </si>
  <si>
    <t>諧朋苑下野在宅介護支援センター</t>
  </si>
  <si>
    <t>四日市市西大鐘町1580</t>
  </si>
  <si>
    <t>059-338-3005</t>
  </si>
  <si>
    <t>海蔵在宅介護支援センター</t>
  </si>
  <si>
    <t>510-0803</t>
  </si>
  <si>
    <t>四日市市阿倉川14-16</t>
  </si>
  <si>
    <t>059-333-9837</t>
  </si>
  <si>
    <t>059-333-9830</t>
  </si>
  <si>
    <t>四郷在宅介護支援センター</t>
  </si>
  <si>
    <t>四日市市西日野町4015</t>
  </si>
  <si>
    <t>059-322-1761</t>
  </si>
  <si>
    <t>059-322-1769</t>
  </si>
  <si>
    <t>羽津在宅介護支援センター</t>
  </si>
  <si>
    <t>510-0016</t>
  </si>
  <si>
    <t>四日市市羽津山町10-8</t>
  </si>
  <si>
    <t>059-334-3387</t>
  </si>
  <si>
    <t>059-334-3377</t>
  </si>
  <si>
    <t>独立行政法人　地域医療機能推進機構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phoneticPr fontId="14"/>
  </si>
  <si>
    <t>H  9. 5. 1</t>
  </si>
  <si>
    <t>みなと在宅介護支援センター</t>
  </si>
  <si>
    <t>四日市市高砂町7-6</t>
  </si>
  <si>
    <t>059-357-2110</t>
  </si>
  <si>
    <t>059-359-6612</t>
  </si>
  <si>
    <t>H 10. 5. 1</t>
  </si>
  <si>
    <t>富田在宅介護支援センター</t>
  </si>
  <si>
    <t>四日市市富田浜町26-14　富田浜老人保健施設1階</t>
    <rPh sb="14" eb="16">
      <t>トミダ</t>
    </rPh>
    <rPh sb="16" eb="17">
      <t>ハマ</t>
    </rPh>
    <rPh sb="17" eb="19">
      <t>ロウジン</t>
    </rPh>
    <rPh sb="19" eb="21">
      <t>ホケン</t>
    </rPh>
    <rPh sb="21" eb="23">
      <t>シセツ</t>
    </rPh>
    <rPh sb="24" eb="25">
      <t>カイ</t>
    </rPh>
    <phoneticPr fontId="14"/>
  </si>
  <si>
    <t>059-365-5200</t>
  </si>
  <si>
    <t>059-365-5208</t>
  </si>
  <si>
    <t>くぬぎの木在宅介護支援センター</t>
  </si>
  <si>
    <t>四日市市赤水町1274-14</t>
  </si>
  <si>
    <t>059-327-2267</t>
  </si>
  <si>
    <t>059-327-1160</t>
  </si>
  <si>
    <t>川島在宅介護支援センター</t>
  </si>
  <si>
    <t>四日市市川島町4040</t>
  </si>
  <si>
    <t>059-322-3613</t>
  </si>
  <si>
    <t>059-322-3614</t>
  </si>
  <si>
    <t>うつべ在宅介護支援センター</t>
  </si>
  <si>
    <t>四日市市采女町字森ヶ山418-1</t>
    <rPh sb="8" eb="11">
      <t>モリガヤマ</t>
    </rPh>
    <phoneticPr fontId="14"/>
  </si>
  <si>
    <t>059-340-7008</t>
  </si>
  <si>
    <t>南部陽光苑在宅介護支援センター</t>
  </si>
  <si>
    <t>四日市市河原田町2146</t>
  </si>
  <si>
    <t>059-347-7336</t>
  </si>
  <si>
    <t>H 11. 7. 1</t>
  </si>
  <si>
    <t>ハピネスやさと在宅介護支援センター</t>
  </si>
  <si>
    <t>512-8065</t>
  </si>
  <si>
    <t>四日市市千代田町325-1</t>
  </si>
  <si>
    <t>059-366-3301</t>
  </si>
  <si>
    <t>059-366-3302</t>
  </si>
  <si>
    <t>くす在宅介護支援センター</t>
  </si>
  <si>
    <t>510-0103</t>
  </si>
  <si>
    <t>四日市市楠町北五味塚1450-1　楠保健福祉センターゆりかもめ1階</t>
    <rPh sb="17" eb="18">
      <t>クス</t>
    </rPh>
    <rPh sb="18" eb="20">
      <t>ホケン</t>
    </rPh>
    <rPh sb="20" eb="22">
      <t>フクシ</t>
    </rPh>
    <rPh sb="32" eb="33">
      <t>カイ</t>
    </rPh>
    <phoneticPr fontId="14"/>
  </si>
  <si>
    <t>059-398-2001</t>
  </si>
  <si>
    <t>059-397-6861</t>
  </si>
  <si>
    <t>社会福祉法人　四日市市社会福祉協議会</t>
  </si>
  <si>
    <t>日永在宅介護支援センター</t>
    <rPh sb="6" eb="8">
      <t>シエン</t>
    </rPh>
    <phoneticPr fontId="14"/>
  </si>
  <si>
    <t>059-347-9977</t>
  </si>
  <si>
    <t>H 11. 9. 1</t>
  </si>
  <si>
    <t>かんざき在宅介護支援センター</t>
  </si>
  <si>
    <t>四日市市寺方町986-4</t>
  </si>
  <si>
    <t>059-327-2223</t>
  </si>
  <si>
    <t>富洲原在宅介護支援センター</t>
  </si>
  <si>
    <t>四日市市富洲原2-80</t>
  </si>
  <si>
    <t>059-366-2600</t>
  </si>
  <si>
    <t>059-364-0306</t>
  </si>
  <si>
    <t>聖十字保々在宅介護支援センター</t>
  </si>
  <si>
    <t>512-1304</t>
  </si>
  <si>
    <t>四日市市中野町2492</t>
  </si>
  <si>
    <t>059-339-7788</t>
  </si>
  <si>
    <t>H 13. 2. 1</t>
  </si>
  <si>
    <t>しおはま在宅介護支援センター</t>
  </si>
  <si>
    <t>四日市市大字塩浜471‐2</t>
  </si>
  <si>
    <t>059-349-6381</t>
  </si>
  <si>
    <t>059-349-6382</t>
  </si>
  <si>
    <t>H 13. 4. 2</t>
  </si>
  <si>
    <t>天カ須賀在宅介護支援センター</t>
  </si>
  <si>
    <t>四日市市天カ須賀4丁目７-25</t>
  </si>
  <si>
    <t>059-361-5361</t>
  </si>
  <si>
    <t>059-361-5362</t>
  </si>
  <si>
    <t>ユートピア在宅介護支援センター</t>
  </si>
  <si>
    <t>四日市市久保田2丁目12-8</t>
  </si>
  <si>
    <t>059-355-2573</t>
  </si>
  <si>
    <t>059-355-3576</t>
  </si>
  <si>
    <t>水沢在宅介護支援センター</t>
  </si>
  <si>
    <t>四日市市水沢町1990-1</t>
  </si>
  <si>
    <t>059－329-3553</t>
  </si>
  <si>
    <t>059－329-3554</t>
  </si>
  <si>
    <t>橋北楽々館在宅介護支援センター</t>
  </si>
  <si>
    <t>510-0032</t>
  </si>
  <si>
    <t>四日市市京町15－26</t>
  </si>
  <si>
    <t>059-334-8588</t>
  </si>
  <si>
    <t>059-329-7255</t>
  </si>
  <si>
    <t>高田在宅介護支援センター</t>
  </si>
  <si>
    <t>津市大里野田町1124‐1</t>
  </si>
  <si>
    <t>H  2.10. 1</t>
  </si>
  <si>
    <t>在宅介護支援センター青松園</t>
  </si>
  <si>
    <t>059-228-2661</t>
    <phoneticPr fontId="8"/>
  </si>
  <si>
    <t>在宅介護支援センター報徳園</t>
  </si>
  <si>
    <t>津市河辺町1317－１</t>
  </si>
  <si>
    <t>みえ医療福祉生協在宅介護支援センター</t>
  </si>
  <si>
    <t>514-0015</t>
    <phoneticPr fontId="8"/>
  </si>
  <si>
    <t>津市寿町16番24号</t>
    <rPh sb="2" eb="4">
      <t>コトブキチョウ</t>
    </rPh>
    <rPh sb="6" eb="7">
      <t>バン</t>
    </rPh>
    <rPh sb="9" eb="10">
      <t>ゴウ</t>
    </rPh>
    <phoneticPr fontId="14"/>
  </si>
  <si>
    <t>059-213-8671</t>
  </si>
  <si>
    <t>059-213-7326</t>
  </si>
  <si>
    <t>みえ医療福祉生活協同組合</t>
    <phoneticPr fontId="8"/>
  </si>
  <si>
    <t>みえ医療福祉生活協同組合</t>
  </si>
  <si>
    <t>H  7.10. 1</t>
  </si>
  <si>
    <t>在宅介護支援センターはせやま</t>
  </si>
  <si>
    <t>059-237-2630</t>
  </si>
  <si>
    <t>ベタニヤ在宅介護支援センター</t>
  </si>
  <si>
    <t>津市豊が丘五丁目47-10</t>
    <rPh sb="2" eb="3">
      <t>ユタカ</t>
    </rPh>
    <rPh sb="4" eb="5">
      <t>オカ</t>
    </rPh>
    <rPh sb="5" eb="8">
      <t>ゴチョウメ</t>
    </rPh>
    <phoneticPr fontId="14"/>
  </si>
  <si>
    <t>059-230-2822</t>
  </si>
  <si>
    <t>059-253-2101</t>
  </si>
  <si>
    <t>芹の里在宅介護支援センター</t>
  </si>
  <si>
    <t>059-256-9474</t>
  </si>
  <si>
    <t>059-254-4115</t>
  </si>
  <si>
    <t>H  4. 1. 1</t>
  </si>
  <si>
    <t>榊原陽光苑在宅介護支援センター</t>
  </si>
  <si>
    <t>津市榊原町5684</t>
  </si>
  <si>
    <t>059-254-2067</t>
  </si>
  <si>
    <t>七栗記念病院在宅介護支援センター</t>
  </si>
  <si>
    <t>514-1295</t>
  </si>
  <si>
    <t>津市大鳥町424-1</t>
  </si>
  <si>
    <t>059-252-2355</t>
  </si>
  <si>
    <t>059-252-3099</t>
  </si>
  <si>
    <t>学校法人　藤田学園</t>
  </si>
  <si>
    <t>フルハウス在宅介護支援センター</t>
  </si>
  <si>
    <t>津市香良洲町1990</t>
  </si>
  <si>
    <t>在宅介護支援センターつまちなか地域総合相談センターシルバーケア豊寿園</t>
    <rPh sb="0" eb="2">
      <t>ザイタク</t>
    </rPh>
    <rPh sb="2" eb="4">
      <t>カイゴ</t>
    </rPh>
    <rPh sb="4" eb="6">
      <t>シエン</t>
    </rPh>
    <rPh sb="15" eb="17">
      <t>チイキ</t>
    </rPh>
    <rPh sb="17" eb="19">
      <t>ソウゴウ</t>
    </rPh>
    <rPh sb="19" eb="21">
      <t>ソウダン</t>
    </rPh>
    <rPh sb="31" eb="32">
      <t>ホウ</t>
    </rPh>
    <rPh sb="32" eb="33">
      <t>ジュ</t>
    </rPh>
    <rPh sb="33" eb="34">
      <t>エン</t>
    </rPh>
    <phoneticPr fontId="14"/>
  </si>
  <si>
    <t>059-213-6370</t>
  </si>
  <si>
    <t>059-229-2011</t>
  </si>
  <si>
    <t>社会福祉法人　洗心福祉会</t>
    <rPh sb="0" eb="2">
      <t>シャカイ</t>
    </rPh>
    <rPh sb="2" eb="4">
      <t>フクシ</t>
    </rPh>
    <rPh sb="4" eb="6">
      <t>ホウジン</t>
    </rPh>
    <rPh sb="7" eb="8">
      <t>セン</t>
    </rPh>
    <rPh sb="8" eb="9">
      <t>シン</t>
    </rPh>
    <rPh sb="9" eb="11">
      <t>フクシ</t>
    </rPh>
    <rPh sb="11" eb="12">
      <t>カイ</t>
    </rPh>
    <phoneticPr fontId="14"/>
  </si>
  <si>
    <t>在宅介護支援センター多気天啓苑</t>
  </si>
  <si>
    <t>多気郡多気町大字四疋田580</t>
  </si>
  <si>
    <t>0598-38-1171</t>
  </si>
  <si>
    <t>H 13. 6.14</t>
  </si>
  <si>
    <t>在宅介護支援センター神路園</t>
  </si>
  <si>
    <t>0596-22-6012</t>
  </si>
  <si>
    <t>在宅介護支援センター白百合園</t>
  </si>
  <si>
    <t>（休止）</t>
    <rPh sb="1" eb="3">
      <t>キュウシ</t>
    </rPh>
    <phoneticPr fontId="14"/>
  </si>
  <si>
    <t>居宅介護支援事業所双寿園</t>
    <rPh sb="0" eb="9">
      <t>キョタクカイゴシエンジギョウショ</t>
    </rPh>
    <phoneticPr fontId="14"/>
  </si>
  <si>
    <t>0596-23-9231</t>
  </si>
  <si>
    <t>在宅介護支援センター山咲苑</t>
  </si>
  <si>
    <t>伊勢市楠部町字若ノ山2605-13</t>
  </si>
  <si>
    <t>0596-23-8000</t>
  </si>
  <si>
    <t>0596-63-8200</t>
  </si>
  <si>
    <t>医療法人社団　愛敬会</t>
  </si>
  <si>
    <t>御薗在宅介護支援センター</t>
  </si>
  <si>
    <t>0596-20-5150</t>
  </si>
  <si>
    <t>0596-22-6604</t>
  </si>
  <si>
    <t>居宅介護支援事業所楽寿苑</t>
    <rPh sb="0" eb="9">
      <t>キョタクカイゴシエンジギョウショ</t>
    </rPh>
    <phoneticPr fontId="14"/>
  </si>
  <si>
    <t>伊勢市馬瀬町1065</t>
  </si>
  <si>
    <t>0596-31-0050</t>
  </si>
  <si>
    <t>0596-36-6188</t>
  </si>
  <si>
    <t>在宅介護支援センター二見ふれあいプラザ</t>
    <rPh sb="0" eb="6">
      <t>ザイタクカイゴシエン</t>
    </rPh>
    <phoneticPr fontId="14"/>
  </si>
  <si>
    <t>伊勢市二見町茶屋456-2</t>
  </si>
  <si>
    <t>0596-43-4423</t>
  </si>
  <si>
    <t>0596-43-4427</t>
  </si>
  <si>
    <t>小俣在宅介護支援センター</t>
  </si>
  <si>
    <t>伊勢市小俣町元町536</t>
  </si>
  <si>
    <t>0596-27-1155</t>
  </si>
  <si>
    <t>0596-27-0570</t>
  </si>
  <si>
    <t>社協相談支援センターゆうゆう</t>
  </si>
  <si>
    <t>志摩市大王町波切3243-1</t>
  </si>
  <si>
    <t>0599-72-4800</t>
  </si>
  <si>
    <t>0599-72-4801</t>
  </si>
  <si>
    <t>社会福祉法人　志摩市社会福祉協議会</t>
  </si>
  <si>
    <t>社協相談支援センターかがやき</t>
  </si>
  <si>
    <t>0599-55-4014</t>
  </si>
  <si>
    <t>（９）　介護老人保健施設　（介護保険法）</t>
    <phoneticPr fontId="8"/>
  </si>
  <si>
    <t>東新苑介護老人保健施設</t>
  </si>
  <si>
    <t>桑名市江場20</t>
  </si>
  <si>
    <t>0594-21-3113</t>
  </si>
  <si>
    <t>0594-21-1659</t>
  </si>
  <si>
    <t>医療法人　喬生会</t>
  </si>
  <si>
    <t>H  3. 6. 1</t>
  </si>
  <si>
    <t>介護老人保健施設　ハート</t>
  </si>
  <si>
    <t>桑名市西方斧峠1306-10</t>
  </si>
  <si>
    <t>0594-22-6111</t>
  </si>
  <si>
    <t>0594-22-6110</t>
  </si>
  <si>
    <t>医療法人社団　青藍会</t>
    <phoneticPr fontId="8"/>
  </si>
  <si>
    <t>H  7.11.30</t>
  </si>
  <si>
    <t>ヨナハ介護老人保健施設</t>
  </si>
  <si>
    <t>511-0834</t>
  </si>
  <si>
    <t>桑名市大福雀塚471-2</t>
  </si>
  <si>
    <t>0594-24-0478</t>
  </si>
  <si>
    <t>0594-22-7662</t>
  </si>
  <si>
    <t>社会医療法人尚徳会</t>
    <rPh sb="0" eb="2">
      <t>シャカイ</t>
    </rPh>
    <phoneticPr fontId="8"/>
  </si>
  <si>
    <t>H  9.11.20</t>
  </si>
  <si>
    <t>介護老人保健施設　ことぶき</t>
  </si>
  <si>
    <t>511-0065</t>
  </si>
  <si>
    <t>桑名市大央町21-15</t>
  </si>
  <si>
    <t>0594-23-6811</t>
  </si>
  <si>
    <t>0594-23-3537</t>
  </si>
  <si>
    <t>医療法人（社団）　佐藤病院</t>
    <phoneticPr fontId="8"/>
  </si>
  <si>
    <t>H 17. 9. 1</t>
  </si>
  <si>
    <t>介護老人保健施設　だいそう</t>
  </si>
  <si>
    <t>桑名市多度町柚井字境川132</t>
  </si>
  <si>
    <t>0594-48-5323</t>
    <phoneticPr fontId="8"/>
  </si>
  <si>
    <t>0594-49-3232</t>
    <phoneticPr fontId="8"/>
  </si>
  <si>
    <t>医療法人社団　青木会</t>
    <phoneticPr fontId="8"/>
  </si>
  <si>
    <t>H 29. 1. 4</t>
    <phoneticPr fontId="8"/>
  </si>
  <si>
    <t>ケアセンター　ビオトープ</t>
    <phoneticPr fontId="8"/>
  </si>
  <si>
    <t>511-0038</t>
    <phoneticPr fontId="8"/>
  </si>
  <si>
    <t>桑名市内堀28番地の1</t>
    <rPh sb="0" eb="3">
      <t>クワナシ</t>
    </rPh>
    <rPh sb="3" eb="4">
      <t>ウチ</t>
    </rPh>
    <rPh sb="4" eb="5">
      <t>ホリ</t>
    </rPh>
    <rPh sb="7" eb="9">
      <t>バンチ</t>
    </rPh>
    <phoneticPr fontId="8"/>
  </si>
  <si>
    <t>医療法人　普照会</t>
  </si>
  <si>
    <t>H 28. 2. 1</t>
    <phoneticPr fontId="8"/>
  </si>
  <si>
    <t>介護老人保健施設ながしま</t>
  </si>
  <si>
    <t>511-1137</t>
  </si>
  <si>
    <t>桑名市長島町福吉271</t>
  </si>
  <si>
    <t>0594-45-1200</t>
  </si>
  <si>
    <t>0594-45-1201</t>
  </si>
  <si>
    <t>H  3. 7. 8</t>
  </si>
  <si>
    <t>介護老人保健施設オアシス</t>
  </si>
  <si>
    <t>いなべ市北勢町阿下喜3732番地</t>
  </si>
  <si>
    <t>0594-82-1211</t>
  </si>
  <si>
    <t>0594-82-1305</t>
  </si>
  <si>
    <t>医療法人（社団）　大和会</t>
    <phoneticPr fontId="8"/>
  </si>
  <si>
    <t>老人保健施設　銀花</t>
  </si>
  <si>
    <t>いなべ市北勢町阿下喜680</t>
  </si>
  <si>
    <t>0594-72-6811</t>
  </si>
  <si>
    <t>0594-72-4075</t>
  </si>
  <si>
    <t>医療法人（社団）　大和会</t>
  </si>
  <si>
    <t>H  2. 6. 1</t>
  </si>
  <si>
    <t>ビオトープさくら</t>
    <phoneticPr fontId="8"/>
  </si>
  <si>
    <t>桑名郡木曽岬町大字和富10番17</t>
  </si>
  <si>
    <t>0567-68-7321</t>
  </si>
  <si>
    <t>0567-68-7322</t>
  </si>
  <si>
    <t>H 20. 12. 1</t>
    <phoneticPr fontId="8"/>
  </si>
  <si>
    <t>老健きそさき</t>
  </si>
  <si>
    <t>桑名郡木曽岬町和富10番17</t>
  </si>
  <si>
    <t>0567-68-7234</t>
  </si>
  <si>
    <t>0567-68-7235</t>
  </si>
  <si>
    <t>H 22. 7. 1</t>
  </si>
  <si>
    <t>小山田老人保健施設</t>
  </si>
  <si>
    <t>四日市市山田町5501-1</t>
  </si>
  <si>
    <t>059-328-2847</t>
  </si>
  <si>
    <t>介護老人保健施設みえの郷</t>
  </si>
  <si>
    <t>四日市市山田町5538-1</t>
  </si>
  <si>
    <t>059-328-2116</t>
  </si>
  <si>
    <t>医療法人社団　主体会</t>
  </si>
  <si>
    <t>H  3. 9. 2</t>
  </si>
  <si>
    <t>介護老人保健施設みえ川村老健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</si>
  <si>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四日市市城東町3-21</t>
  </si>
  <si>
    <t>059-355-3838</t>
  </si>
  <si>
    <t>059-355-3831</t>
  </si>
  <si>
    <t>H  4. 2.20</t>
  </si>
  <si>
    <t>四日市羽津医療センター附属介護老人保健施設</t>
  </si>
  <si>
    <t>四日市市羽津山町10番8号</t>
    <phoneticPr fontId="8"/>
  </si>
  <si>
    <t>059-334-3388</t>
  </si>
  <si>
    <t>独立行政法人地域医療機能推進機構</t>
  </si>
  <si>
    <t>H  8. 5. 1</t>
  </si>
  <si>
    <t>介護老人保健施設　ちゅうぶ</t>
  </si>
  <si>
    <t>510-0082</t>
  </si>
  <si>
    <t>四日市市中部8番15号</t>
  </si>
  <si>
    <t>059-355-5611</t>
  </si>
  <si>
    <t>059-355-5615</t>
  </si>
  <si>
    <t>医療法人　里仁会</t>
  </si>
  <si>
    <t>H  8. 7.21</t>
  </si>
  <si>
    <t>富田浜老人保健施設</t>
  </si>
  <si>
    <t>四日市市富田浜町26-14</t>
  </si>
  <si>
    <t>059-365-0066</t>
  </si>
  <si>
    <t>059-365-0412</t>
  </si>
  <si>
    <t>医療法人　富田浜病院</t>
  </si>
  <si>
    <t>H 10. 7. 3</t>
  </si>
  <si>
    <t>富田浜老人保健施設（ユニット型）</t>
    <rPh sb="14" eb="15">
      <t>ガタ</t>
    </rPh>
    <phoneticPr fontId="8"/>
  </si>
  <si>
    <t>小規模介護老人保健施設　浜っこサテライト</t>
  </si>
  <si>
    <t>510-8008</t>
    <phoneticPr fontId="8"/>
  </si>
  <si>
    <t>四日市市富田浜町29-20</t>
    <phoneticPr fontId="8"/>
  </si>
  <si>
    <t>059-361-2251</t>
  </si>
  <si>
    <t>059-365-0508</t>
  </si>
  <si>
    <t>介護老人保健施設　老健クローバー</t>
  </si>
  <si>
    <t>510-0952</t>
  </si>
  <si>
    <t>四日市市小古曽町2728-1</t>
  </si>
  <si>
    <t>059-347-9608</t>
    <phoneticPr fontId="8"/>
  </si>
  <si>
    <t>059-349-0990</t>
  </si>
  <si>
    <t>医療法人　正和会</t>
  </si>
  <si>
    <t>湯の山介護老人保健施設</t>
  </si>
  <si>
    <t>三重郡菰野町大字千草字東江野7045-73</t>
  </si>
  <si>
    <t>059-392-2500</t>
  </si>
  <si>
    <t>059-392-3003</t>
  </si>
  <si>
    <t>H  1. 4.14</t>
  </si>
  <si>
    <t>介護老人保健施設聖十字ハイツ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</si>
  <si>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三重郡菰野町宿野1641-10</t>
  </si>
  <si>
    <t>059-394-5880</t>
  </si>
  <si>
    <t>059-394-5882</t>
  </si>
  <si>
    <t>H  5. 5. 7</t>
  </si>
  <si>
    <t>老人保健施設　友愛トピア</t>
  </si>
  <si>
    <t>三重郡菰野町宿野371</t>
    <phoneticPr fontId="8"/>
  </si>
  <si>
    <t>059-394-4000</t>
  </si>
  <si>
    <t>059-394-4010</t>
  </si>
  <si>
    <t>医療法人社団　プログレス</t>
    <rPh sb="4" eb="6">
      <t>シャダン</t>
    </rPh>
    <phoneticPr fontId="8"/>
  </si>
  <si>
    <t>H  6. 9. 4</t>
  </si>
  <si>
    <t>介護老人保健施設　あさけ</t>
  </si>
  <si>
    <t>三重郡川越町豊田302-1</t>
  </si>
  <si>
    <t>059-363-3240</t>
  </si>
  <si>
    <t>医療法人社団　川越伊藤医院</t>
    <phoneticPr fontId="8"/>
  </si>
  <si>
    <t>H  6.11. 4</t>
  </si>
  <si>
    <t>介護老人保健施設アルテハイム鈴鹿</t>
  </si>
  <si>
    <t>鈴鹿市平田1丁目3番5号</t>
  </si>
  <si>
    <t>059-370-0653</t>
  </si>
  <si>
    <t>059-370-0887</t>
  </si>
  <si>
    <t>医療法人　誠仁会</t>
  </si>
  <si>
    <t>H  2.10. 8</t>
  </si>
  <si>
    <t>介護老人保健施設　ひまわり</t>
  </si>
  <si>
    <t>鈴鹿市神戸3丁目12-10</t>
  </si>
  <si>
    <t>059-382-8300</t>
  </si>
  <si>
    <t>059-382-8301</t>
  </si>
  <si>
    <t>医療法人　博仁会</t>
  </si>
  <si>
    <t>H  8.10. 1</t>
  </si>
  <si>
    <t>介護老人保健施設  鈴の丘</t>
  </si>
  <si>
    <t>513-0831</t>
  </si>
  <si>
    <t>鈴鹿市庄野町2550</t>
  </si>
  <si>
    <t>059-375-2350</t>
  </si>
  <si>
    <t>059-375-2385</t>
  </si>
  <si>
    <t>医療法人　白鳳会</t>
  </si>
  <si>
    <t>H 17. 4.11</t>
  </si>
  <si>
    <t>介護老人保健施設  鈴の丘（ユニット型）</t>
    <rPh sb="18" eb="19">
      <t>ガタ</t>
    </rPh>
    <phoneticPr fontId="8"/>
  </si>
  <si>
    <t>H 29. 4.11</t>
    <phoneticPr fontId="8"/>
  </si>
  <si>
    <t>介護老人保健施設パークヒルズ高塚</t>
  </si>
  <si>
    <t>513-0011</t>
  </si>
  <si>
    <t>鈴鹿市高塚町字北新地2036</t>
  </si>
  <si>
    <t>059-375-5525</t>
  </si>
  <si>
    <t>059-375-5526</t>
  </si>
  <si>
    <t>H 19. 5.11</t>
  </si>
  <si>
    <t>亀山老人保健施設</t>
  </si>
  <si>
    <t>519-0164</t>
  </si>
  <si>
    <t>亀山市羽若町字松本654-14</t>
  </si>
  <si>
    <t>0595-83-5921</t>
  </si>
  <si>
    <t>0595-83-5929</t>
  </si>
  <si>
    <t>介護老人保健施設　トマト</t>
  </si>
  <si>
    <t>514-0073</t>
  </si>
  <si>
    <t>津市大字殿村860-2</t>
  </si>
  <si>
    <t>059-237-5050</t>
  </si>
  <si>
    <t>059-237-5650</t>
  </si>
  <si>
    <t>社会福祉法人　こしば福祉会</t>
  </si>
  <si>
    <t>H  5. 7. 2</t>
  </si>
  <si>
    <t>津老人保健施設アルカディア</t>
  </si>
  <si>
    <t>津市乙部11番5号</t>
  </si>
  <si>
    <t>059-227-6681</t>
  </si>
  <si>
    <t>059-227-6727</t>
  </si>
  <si>
    <t>医療法人　十愛会</t>
  </si>
  <si>
    <t>H  9. 6.10</t>
  </si>
  <si>
    <t>地域総合ケアセンター津介護老人保健施設シルバーケア豊壽園</t>
  </si>
  <si>
    <t>津市高茶屋小森上野町字野田737</t>
  </si>
  <si>
    <t>059-235-5511</t>
  </si>
  <si>
    <t>059-235-5515</t>
  </si>
  <si>
    <t>H 10. 5.11</t>
  </si>
  <si>
    <t>介護老人保健施設　つつじの里</t>
  </si>
  <si>
    <t>059-264-0111</t>
  </si>
  <si>
    <t>社会福祉法人　あけあい会</t>
    <rPh sb="11" eb="12">
      <t>カイ</t>
    </rPh>
    <phoneticPr fontId="8"/>
  </si>
  <si>
    <t>H 12. 3.30</t>
  </si>
  <si>
    <t>芹の里介護老人保健施設</t>
  </si>
  <si>
    <t>津市久居井戸山町759-7</t>
  </si>
  <si>
    <t>059-256-8180</t>
  </si>
  <si>
    <t>059-256-8750</t>
  </si>
  <si>
    <t>H  2. 5. 8</t>
  </si>
  <si>
    <t>萩の原老人保健施設</t>
  </si>
  <si>
    <t>津市久居井戸山町759</t>
  </si>
  <si>
    <t>059-256-5515</t>
  </si>
  <si>
    <t>059-256-5650</t>
  </si>
  <si>
    <t>H  7. 9.12</t>
  </si>
  <si>
    <t>介護老人保健施設　さくら苑</t>
  </si>
  <si>
    <t>津市榊原町5630</t>
  </si>
  <si>
    <t>059-252-2751</t>
  </si>
  <si>
    <t>059-252-2007</t>
  </si>
  <si>
    <t>医療法人　凰林会</t>
  </si>
  <si>
    <t>H  9. 9. 1</t>
  </si>
  <si>
    <t>介護老人保健施設　第二さくら苑</t>
  </si>
  <si>
    <t>514-1251</t>
    <phoneticPr fontId="8"/>
  </si>
  <si>
    <t>津市榊原町5599番地</t>
    <rPh sb="9" eb="11">
      <t>バンチ</t>
    </rPh>
    <phoneticPr fontId="8"/>
  </si>
  <si>
    <t>059-252-3230</t>
  </si>
  <si>
    <t>059-252-3231</t>
  </si>
  <si>
    <t>H27. 4. 1</t>
    <phoneticPr fontId="8"/>
  </si>
  <si>
    <t>医療法人府洲会介護老人保健施設　ロマン</t>
    <rPh sb="7" eb="9">
      <t>カイゴ</t>
    </rPh>
    <phoneticPr fontId="8"/>
  </si>
  <si>
    <t>津市芸濃町椋本字藤ノ山6176</t>
  </si>
  <si>
    <t>059-265-6500</t>
  </si>
  <si>
    <t>059-265-6511</t>
    <phoneticPr fontId="8"/>
  </si>
  <si>
    <t>医療法人　府洲会</t>
  </si>
  <si>
    <t>医療法人緑の風介護老人保健施設　いこいの森</t>
    <rPh sb="7" eb="9">
      <t>カイゴ</t>
    </rPh>
    <phoneticPr fontId="8"/>
  </si>
  <si>
    <t>510-0303</t>
  </si>
  <si>
    <t>津市河芸町東千里3-1</t>
  </si>
  <si>
    <t>059-245-6777</t>
  </si>
  <si>
    <t>059-245-6801</t>
  </si>
  <si>
    <t>医療法人　緑の風</t>
  </si>
  <si>
    <t>H  9. 5.20</t>
  </si>
  <si>
    <t>介護老人保健施設あのう</t>
  </si>
  <si>
    <t>514-2326</t>
  </si>
  <si>
    <t>津市安濃町東観音寺353</t>
  </si>
  <si>
    <t>059-267-1800</t>
  </si>
  <si>
    <t>059-267-1803</t>
  </si>
  <si>
    <t>介護老人保健施設　万葉の里</t>
  </si>
  <si>
    <t>津市一志町高野236-5</t>
    <phoneticPr fontId="8"/>
  </si>
  <si>
    <t>059-295-1600</t>
  </si>
  <si>
    <t>059-293-3715</t>
  </si>
  <si>
    <t>介護老人保健施設　万葉の里（ユニット型）</t>
  </si>
  <si>
    <t>515-2504</t>
    <phoneticPr fontId="8"/>
  </si>
  <si>
    <t>介護老人保健施設おかなみ</t>
  </si>
  <si>
    <t>518-0121</t>
    <phoneticPr fontId="8"/>
  </si>
  <si>
    <t>伊賀市上之庄2711番地1</t>
    <rPh sb="3" eb="4">
      <t>カミ</t>
    </rPh>
    <rPh sb="4" eb="5">
      <t>ノ</t>
    </rPh>
    <rPh sb="5" eb="6">
      <t>ショウ</t>
    </rPh>
    <rPh sb="10" eb="12">
      <t>バンチ</t>
    </rPh>
    <phoneticPr fontId="8"/>
  </si>
  <si>
    <t>0595-23-7111</t>
  </si>
  <si>
    <t>0595-23-7161</t>
  </si>
  <si>
    <t>社会医療法人　畿内会</t>
  </si>
  <si>
    <t>H 元. 9.19</t>
  </si>
  <si>
    <t>介護老人保健施設　第２おかなみ</t>
  </si>
  <si>
    <t>518-0817</t>
  </si>
  <si>
    <t>伊賀市下友生鳥ヶ峯2916番地6号</t>
    <phoneticPr fontId="8"/>
  </si>
  <si>
    <t>0595-24-6300</t>
  </si>
  <si>
    <t>0595-24-6336</t>
  </si>
  <si>
    <t>H  9.10. 6</t>
  </si>
  <si>
    <t>介護老人保健施設　伊賀ゆめが丘</t>
  </si>
  <si>
    <t>伊賀市ゆめが丘4-1-5</t>
  </si>
  <si>
    <t>0595-21-7322</t>
  </si>
  <si>
    <t>0595-21-7325</t>
  </si>
  <si>
    <t>H 17. 6. 1</t>
  </si>
  <si>
    <t>介護老人保健施設　伊賀さくら苑</t>
  </si>
  <si>
    <t>518-1314</t>
  </si>
  <si>
    <t>伊賀市円徳院324番地1</t>
  </si>
  <si>
    <t>0595-43-9700</t>
  </si>
  <si>
    <t>0595-43-1730</t>
  </si>
  <si>
    <t>介護老人保健施設　憩いの街</t>
  </si>
  <si>
    <t>518-0701</t>
    <phoneticPr fontId="8"/>
  </si>
  <si>
    <t>名張市鴻之台１番町72番地</t>
    <rPh sb="11" eb="13">
      <t>バンチ</t>
    </rPh>
    <phoneticPr fontId="8"/>
  </si>
  <si>
    <t>0595-41-0380</t>
  </si>
  <si>
    <t>0595-41-0381</t>
  </si>
  <si>
    <t>介護老人保健施設　嘉祥苑</t>
  </si>
  <si>
    <t>松阪市鎌田町234-10</t>
  </si>
  <si>
    <t>0598-51-5711</t>
  </si>
  <si>
    <t>0598-51-0011</t>
  </si>
  <si>
    <t>医療法人社団　嘉祥会</t>
  </si>
  <si>
    <t>H 10. 8. 1</t>
  </si>
  <si>
    <t>介護老人保健施設　緑風苑</t>
  </si>
  <si>
    <t>松阪市久保町1927-6</t>
  </si>
  <si>
    <t>0598-29-6775</t>
  </si>
  <si>
    <t>0598-60-0717</t>
  </si>
  <si>
    <t>H  4. 7.23</t>
  </si>
  <si>
    <t>介護老人保健施設　カトレア</t>
  </si>
  <si>
    <t>松阪市山室町690-1</t>
  </si>
  <si>
    <t>0598-20-0088</t>
  </si>
  <si>
    <t>0598-20-0066</t>
  </si>
  <si>
    <t>医療法人　松徳会</t>
  </si>
  <si>
    <t>H  9.11. 7</t>
  </si>
  <si>
    <t>介護老人保健施設　やまゆりの里</t>
  </si>
  <si>
    <t>松阪市嬉野中川町1529-1</t>
  </si>
  <si>
    <t>0598-48-3000</t>
  </si>
  <si>
    <t>0598-48-3001</t>
  </si>
  <si>
    <t>老人保健施設　さくらんぼ</t>
  </si>
  <si>
    <t>松阪市飯南町粥見5471-18</t>
  </si>
  <si>
    <t>0598-32-5151</t>
  </si>
  <si>
    <t>0598-32-5222</t>
  </si>
  <si>
    <t>介護老人保健施設　まとかた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</si>
  <si>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515-0101</t>
    <phoneticPr fontId="8"/>
  </si>
  <si>
    <t>松阪市東黒部町835番地</t>
    <rPh sb="0" eb="3">
      <t>マツサカシ</t>
    </rPh>
    <rPh sb="3" eb="4">
      <t>ヒガシ</t>
    </rPh>
    <rPh sb="4" eb="7">
      <t>クロベチョウ</t>
    </rPh>
    <rPh sb="10" eb="12">
      <t>バンチ</t>
    </rPh>
    <phoneticPr fontId="8"/>
  </si>
  <si>
    <t>0598-59-0312</t>
    <phoneticPr fontId="8"/>
  </si>
  <si>
    <t>0598-59-0360</t>
    <phoneticPr fontId="8"/>
  </si>
  <si>
    <t>医療法人　まとかた</t>
    <rPh sb="0" eb="2">
      <t>イリョウ</t>
    </rPh>
    <rPh sb="2" eb="4">
      <t>ホウジン</t>
    </rPh>
    <phoneticPr fontId="8"/>
  </si>
  <si>
    <t>H 27.12. 1</t>
    <phoneticPr fontId="8"/>
  </si>
  <si>
    <t>介護老人保健施設　みずほの里</t>
    <rPh sb="0" eb="2">
      <t>カイゴ</t>
    </rPh>
    <phoneticPr fontId="8"/>
  </si>
  <si>
    <t>多気郡多気町仁田字シノ原706-7</t>
  </si>
  <si>
    <t>0598-37-2566</t>
  </si>
  <si>
    <t>0598-37-2568</t>
  </si>
  <si>
    <t>社会福祉法人　斎宮会</t>
  </si>
  <si>
    <t>H  9. 5.10</t>
  </si>
  <si>
    <t>介護老人保健施設　なごみの里</t>
  </si>
  <si>
    <t>519-2216</t>
  </si>
  <si>
    <t>多気郡多気町古江字東山1512-1</t>
  </si>
  <si>
    <t>0598-49-8858</t>
  </si>
  <si>
    <t>0598-49-4488</t>
  </si>
  <si>
    <t>介護老人保健施設　第二嘉祥苑「アコラス」</t>
  </si>
  <si>
    <t>515-0342</t>
  </si>
  <si>
    <t>多気郡明和町南藤原字一水口751</t>
    <phoneticPr fontId="8"/>
  </si>
  <si>
    <t>0596-55-5550</t>
  </si>
  <si>
    <t>0596-55-5551</t>
  </si>
  <si>
    <t>介護老人保健施設　山咲苑</t>
  </si>
  <si>
    <t>伊勢市楠部町若ノ山2605-13</t>
  </si>
  <si>
    <t>H  9. 5.12</t>
  </si>
  <si>
    <t>介護老人保健施設　上野の郷</t>
  </si>
  <si>
    <t>516-1104</t>
  </si>
  <si>
    <t>伊勢市上野町字外野2855-1</t>
  </si>
  <si>
    <t>0596-39-8088</t>
  </si>
  <si>
    <t>0596-39-0081</t>
  </si>
  <si>
    <t>医療法人全心会　伊勢老健ひかり</t>
    <rPh sb="0" eb="2">
      <t>イリョウ</t>
    </rPh>
    <rPh sb="2" eb="4">
      <t>ホウジン</t>
    </rPh>
    <rPh sb="4" eb="7">
      <t>ゼンシンカイ</t>
    </rPh>
    <rPh sb="8" eb="10">
      <t>イセ</t>
    </rPh>
    <rPh sb="10" eb="12">
      <t>ロウケン</t>
    </rPh>
    <phoneticPr fontId="8"/>
  </si>
  <si>
    <t>516-0805</t>
    <phoneticPr fontId="8"/>
  </si>
  <si>
    <t>伊勢市御薗町高向775番地1</t>
    <rPh sb="11" eb="13">
      <t>バンチ</t>
    </rPh>
    <phoneticPr fontId="8"/>
  </si>
  <si>
    <t>0596-27-5015</t>
  </si>
  <si>
    <t xml:space="preserve">0596-27-5016 </t>
    <phoneticPr fontId="8"/>
  </si>
  <si>
    <t>医療法人　全心会</t>
    <rPh sb="0" eb="2">
      <t>イリョウ</t>
    </rPh>
    <rPh sb="2" eb="4">
      <t>ホウジン</t>
    </rPh>
    <rPh sb="5" eb="8">
      <t>ゼンシンカイ</t>
    </rPh>
    <phoneticPr fontId="8"/>
  </si>
  <si>
    <t>H 12. 3.21</t>
  </si>
  <si>
    <t>ふたみ介護老人保健施設シルバーケア豊壽園</t>
  </si>
  <si>
    <t>伊勢市二見町三津字池田855</t>
  </si>
  <si>
    <t>0596-44-2525</t>
  </si>
  <si>
    <t>0596-43-2711</t>
  </si>
  <si>
    <t>H 15. 4.21</t>
  </si>
  <si>
    <t>介護老人保健施設　鳥羽豊和苑</t>
    <rPh sb="0" eb="2">
      <t>カイゴ</t>
    </rPh>
    <phoneticPr fontId="8"/>
  </si>
  <si>
    <t>鳥羽市安楽島町字腰掛1045番地77</t>
  </si>
  <si>
    <t>0599-26-7711</t>
  </si>
  <si>
    <t>0599-26-7733</t>
  </si>
  <si>
    <t>医療法人　豊和会</t>
  </si>
  <si>
    <t>H 11. 9.20</t>
  </si>
  <si>
    <t>介護老人保健施設　鳥羽豊和苑（ユニット型）</t>
    <rPh sb="0" eb="2">
      <t>カイゴ</t>
    </rPh>
    <rPh sb="19" eb="20">
      <t>ガタ</t>
    </rPh>
    <phoneticPr fontId="8"/>
  </si>
  <si>
    <t>H26. 4. 1</t>
    <phoneticPr fontId="8"/>
  </si>
  <si>
    <t>介護老人保健施設　志摩豊和苑</t>
  </si>
  <si>
    <t>517-0506</t>
  </si>
  <si>
    <t>志摩市阿児町国府1061-152</t>
  </si>
  <si>
    <t>0599-46-1122</t>
  </si>
  <si>
    <t>0599-46-1133</t>
  </si>
  <si>
    <t>H  9. 5. 5</t>
  </si>
  <si>
    <t>志摩市介護老人保健施設　志摩の里</t>
  </si>
  <si>
    <t>517-0701</t>
  </si>
  <si>
    <t>志摩市志摩町片田4807-1</t>
  </si>
  <si>
    <t>0599-84-1000</t>
  </si>
  <si>
    <t>0599-84-1008</t>
  </si>
  <si>
    <t>玉城町介護老人保健施設ケアハイツ玉城</t>
  </si>
  <si>
    <t>度会郡玉城町佐田881</t>
  </si>
  <si>
    <t>0596-58-3770</t>
  </si>
  <si>
    <t>0596-58-3790</t>
  </si>
  <si>
    <t>H  2. 5. 1</t>
  </si>
  <si>
    <t>介護老人保健施設　弘樹苑</t>
  </si>
  <si>
    <t>519-0438</t>
  </si>
  <si>
    <t>度会郡玉城町原字風呂山2835</t>
  </si>
  <si>
    <t>0596-58-5689</t>
  </si>
  <si>
    <t>0596-58-7966</t>
  </si>
  <si>
    <t>社会福祉法人　司会</t>
  </si>
  <si>
    <t>H  9. 1.10</t>
  </si>
  <si>
    <t>介護老人保健施設　暁</t>
  </si>
  <si>
    <t>度会郡大紀町大内山2951番1</t>
  </si>
  <si>
    <t>0598-72-2888</t>
  </si>
  <si>
    <t>0598-72-2889</t>
  </si>
  <si>
    <t>社会福祉法人　仁成会</t>
  </si>
  <si>
    <t>H  8. 4.24</t>
  </si>
  <si>
    <t>大台町介護老人保健施設みやがわ（従来型）</t>
  </si>
  <si>
    <t>519-2505</t>
    <phoneticPr fontId="8"/>
  </si>
  <si>
    <t>多気郡大台町江馬114番地</t>
    <rPh sb="11" eb="13">
      <t>バンチ</t>
    </rPh>
    <phoneticPr fontId="8"/>
  </si>
  <si>
    <t>0598-76-8110</t>
  </si>
  <si>
    <t>0598-76-8111</t>
  </si>
  <si>
    <t>大台町</t>
    <rPh sb="0" eb="3">
      <t>オオダイチョウ</t>
    </rPh>
    <phoneticPr fontId="8"/>
  </si>
  <si>
    <t>大台町介護老人保健施設みやがわ（ユニット型）</t>
  </si>
  <si>
    <t>介護老人保健施設　水脈の郷</t>
  </si>
  <si>
    <t>516-1306</t>
  </si>
  <si>
    <t>度会郡南伊勢町慥柄浦1-1</t>
  </si>
  <si>
    <t>0596-72-0001</t>
  </si>
  <si>
    <t>0596-72-2312</t>
  </si>
  <si>
    <t>H 24.3. 1</t>
    <phoneticPr fontId="8"/>
  </si>
  <si>
    <t>介護老人保健施設　菖蒲園</t>
  </si>
  <si>
    <t>北牟婁郡紀北町上里239-8</t>
    <phoneticPr fontId="8"/>
  </si>
  <si>
    <t>0597-36-1230</t>
  </si>
  <si>
    <t>0597-36-1223</t>
  </si>
  <si>
    <t>社会福祉法人　慈徳会</t>
    <rPh sb="0" eb="2">
      <t>シャカイ</t>
    </rPh>
    <rPh sb="2" eb="4">
      <t>フクシ</t>
    </rPh>
    <rPh sb="4" eb="6">
      <t>ホウジン</t>
    </rPh>
    <phoneticPr fontId="8"/>
  </si>
  <si>
    <t>H 31. 3. 1</t>
    <phoneticPr fontId="8"/>
  </si>
  <si>
    <t>介護老人保健施設　輝</t>
  </si>
  <si>
    <t>北牟婁郡紀北町東長島2482</t>
    <phoneticPr fontId="8"/>
  </si>
  <si>
    <t>0597-46-2255</t>
  </si>
  <si>
    <t>0597-47-1200</t>
  </si>
  <si>
    <t>H 19. 4. 9</t>
  </si>
  <si>
    <t>介護老人保健施設オレンジロードむつみ苑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</si>
  <si>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熊野市久生屋町847番地2</t>
  </si>
  <si>
    <t>0597-89-1904</t>
  </si>
  <si>
    <t>0597-89-2769</t>
  </si>
  <si>
    <t>医療法人　紀南会</t>
  </si>
  <si>
    <t>H  8. 2.15</t>
  </si>
  <si>
    <t>介護老人保健施設きなん苑</t>
    <rPh sb="0" eb="2">
      <t>カイゴ</t>
    </rPh>
    <phoneticPr fontId="8"/>
  </si>
  <si>
    <t>南牟婁郡御浜町阿田和177</t>
  </si>
  <si>
    <t>05979-2-4165</t>
  </si>
  <si>
    <t>05979-2-4124</t>
  </si>
  <si>
    <t>H 10. 7. 1</t>
  </si>
  <si>
    <t>（１０）　介護医療院　（介護保険法）</t>
    <rPh sb="5" eb="10">
      <t>カイゴイリョウイン</t>
    </rPh>
    <phoneticPr fontId="8"/>
  </si>
  <si>
    <t>長島中央病院介護医療院</t>
  </si>
  <si>
    <t>桑名市長島町福吉271番地</t>
  </si>
  <si>
    <t>0594-45-0555</t>
  </si>
  <si>
    <t>0594-45-0575</t>
  </si>
  <si>
    <t>医療法人（社団）佐藤病院</t>
  </si>
  <si>
    <t>R2.4.1</t>
    <phoneticPr fontId="8"/>
  </si>
  <si>
    <t>幸和病院介護医療院</t>
  </si>
  <si>
    <t>津市一身田町767番地</t>
  </si>
  <si>
    <t>059-231-6001</t>
  </si>
  <si>
    <t>059-231-6011</t>
  </si>
  <si>
    <t>医療法人十愛会</t>
  </si>
  <si>
    <t>H31.1.1</t>
    <phoneticPr fontId="8"/>
  </si>
  <si>
    <t>第二岩崎病院介護医療院</t>
  </si>
  <si>
    <t>津市一身田町387番地</t>
  </si>
  <si>
    <t>059-232-2316</t>
  </si>
  <si>
    <t>059-231-7100</t>
  </si>
  <si>
    <t>医療法人 思源会</t>
  </si>
  <si>
    <t>倉本病院介護医療院</t>
    <rPh sb="0" eb="9">
      <t>クラモトビョウインカイゴイリョウイン</t>
    </rPh>
    <phoneticPr fontId="8"/>
  </si>
  <si>
    <t>津市下弁財町津興3040番地</t>
    <phoneticPr fontId="8"/>
  </si>
  <si>
    <t>059-227-6712</t>
  </si>
  <si>
    <t>059-227-2176</t>
  </si>
  <si>
    <t>医療法人倉本病院</t>
  </si>
  <si>
    <t>介護医療院ホリエ</t>
    <rPh sb="0" eb="2">
      <t>カイゴ</t>
    </rPh>
    <rPh sb="2" eb="4">
      <t>イリョウ</t>
    </rPh>
    <rPh sb="4" eb="5">
      <t>イン</t>
    </rPh>
    <phoneticPr fontId="8"/>
  </si>
  <si>
    <t>松阪市鎌田町234番地の1</t>
    <phoneticPr fontId="8"/>
  </si>
  <si>
    <t>0598-51-5311</t>
  </si>
  <si>
    <t>0598-51-5320</t>
  </si>
  <si>
    <t>医療法人社団嘉祥会</t>
  </si>
  <si>
    <t>医療法人全心会伊勢ひかり病院介護医療院</t>
    <rPh sb="12" eb="14">
      <t>ビョウイン</t>
    </rPh>
    <phoneticPr fontId="8"/>
  </si>
  <si>
    <t>伊勢市御薗町高向810番地1</t>
    <rPh sb="3" eb="6">
      <t>ミソノチョウ</t>
    </rPh>
    <rPh sb="6" eb="8">
      <t>タカブク</t>
    </rPh>
    <rPh sb="11" eb="13">
      <t>バンチ</t>
    </rPh>
    <phoneticPr fontId="8"/>
  </si>
  <si>
    <t>0596-22-1155</t>
  </si>
  <si>
    <t>0596-22-3003</t>
  </si>
  <si>
    <t>医療法人全心会</t>
  </si>
  <si>
    <t>医療法人寺田病院介護医療院</t>
  </si>
  <si>
    <t>名張市夏見3260番地1</t>
  </si>
  <si>
    <t>0595-63-9001</t>
  </si>
  <si>
    <t>0595-64-2332</t>
  </si>
  <si>
    <t>医療法人（社団） 寺田病院</t>
  </si>
  <si>
    <t>第一病院介護医療院</t>
  </si>
  <si>
    <t>北牟婁郡紀北町上里225番地8</t>
  </si>
  <si>
    <t>0597-36-1111</t>
  </si>
  <si>
    <t>0597-36-1611</t>
  </si>
  <si>
    <t>医療法人慈心会</t>
  </si>
  <si>
    <t>（１１）　訪問看護ステーション　（介護保険法）</t>
    <phoneticPr fontId="8"/>
  </si>
  <si>
    <t>ヨナハ訪問看護ステーション</t>
    <phoneticPr fontId="8"/>
  </si>
  <si>
    <t>511-0868</t>
  </si>
  <si>
    <t>桑名市さくらの丘1番地</t>
    <phoneticPr fontId="8"/>
  </si>
  <si>
    <t>0594-41-2460</t>
    <phoneticPr fontId="8"/>
  </si>
  <si>
    <t>0594-41-2462</t>
  </si>
  <si>
    <t>医療法人　尚徳会</t>
  </si>
  <si>
    <t>訪問看護ステーション 青木記念病院</t>
    <phoneticPr fontId="8"/>
  </si>
  <si>
    <t>511-0068</t>
  </si>
  <si>
    <t>桑名市中央町5丁目7番地</t>
    <phoneticPr fontId="8"/>
  </si>
  <si>
    <t>0594-22-1505</t>
  </si>
  <si>
    <t>医療法人財団　青木会</t>
  </si>
  <si>
    <t>桑名医師会立訪問看護ステーションえがお</t>
  </si>
  <si>
    <t>桑名市東方尾弓田3038番地</t>
  </si>
  <si>
    <t>0594-25-0658</t>
  </si>
  <si>
    <t>0594-27-0658</t>
  </si>
  <si>
    <t>一般社団法人　桑名医師会</t>
    <rPh sb="0" eb="2">
      <t>イッパン</t>
    </rPh>
    <phoneticPr fontId="8"/>
  </si>
  <si>
    <t>ナーシングホーム　もも桑名</t>
  </si>
  <si>
    <t>511-0901</t>
    <phoneticPr fontId="8"/>
  </si>
  <si>
    <t>桑名市筒尾1丁目13番地1</t>
    <phoneticPr fontId="8"/>
  </si>
  <si>
    <t>0594-33-0302</t>
  </si>
  <si>
    <t>0594-88-5077</t>
  </si>
  <si>
    <t>有限会社　だいち</t>
  </si>
  <si>
    <t>訪問看護リハビリステーション　はぁちゃん</t>
  </si>
  <si>
    <t>511-0836</t>
    <phoneticPr fontId="8"/>
  </si>
  <si>
    <t>桑名市江場718番地1</t>
    <phoneticPr fontId="8"/>
  </si>
  <si>
    <t>0594-25-3739</t>
    <phoneticPr fontId="8"/>
  </si>
  <si>
    <t>0594-87-5137</t>
    <phoneticPr fontId="8"/>
  </si>
  <si>
    <t>ＦＪｓｔａｒ株式会社</t>
  </si>
  <si>
    <t>介護ネットグリーン訪問看護リハビリステーション</t>
  </si>
  <si>
    <t>511-0824</t>
    <phoneticPr fontId="8"/>
  </si>
  <si>
    <t>桑名市大字繁松新田61-1</t>
    <phoneticPr fontId="8"/>
  </si>
  <si>
    <t>0594-27-5030</t>
  </si>
  <si>
    <t>0594-27-5025</t>
  </si>
  <si>
    <t>訪問看護ステーションあやめ</t>
  </si>
  <si>
    <t>桑名市多度町柚井1672番地</t>
    <phoneticPr fontId="8"/>
  </si>
  <si>
    <t>0594-48-5835</t>
    <phoneticPr fontId="8"/>
  </si>
  <si>
    <t>0594-48-5836</t>
  </si>
  <si>
    <t>訪問看護ステーションふるさと</t>
  </si>
  <si>
    <t>511-0819</t>
  </si>
  <si>
    <t>桑名市大字北別所字流1590番地4</t>
    <phoneticPr fontId="8"/>
  </si>
  <si>
    <t>0594-41-2526</t>
  </si>
  <si>
    <t>0594-41-2527</t>
  </si>
  <si>
    <t>株式会社　ふるさと</t>
    <rPh sb="0" eb="2">
      <t>カブシキ</t>
    </rPh>
    <phoneticPr fontId="13"/>
  </si>
  <si>
    <t>訪問看護ステーションわかば</t>
  </si>
  <si>
    <t>桑名市星見ケ丘9丁目807番地</t>
    <phoneticPr fontId="22"/>
  </si>
  <si>
    <t>0594-32-0876</t>
  </si>
  <si>
    <t>0594-32-0877</t>
  </si>
  <si>
    <t>合同会社ベル</t>
  </si>
  <si>
    <t>訪問看護ステーションれんげの里</t>
  </si>
  <si>
    <t>511-0863</t>
    <phoneticPr fontId="8"/>
  </si>
  <si>
    <t>桑名市新西方2丁目1番地</t>
    <phoneticPr fontId="8"/>
  </si>
  <si>
    <t>0594-84-5222</t>
    <phoneticPr fontId="8"/>
  </si>
  <si>
    <t>0594-84-5232</t>
    <phoneticPr fontId="8"/>
  </si>
  <si>
    <t>さとうクリニック訪問看護ステーション</t>
    <phoneticPr fontId="8"/>
  </si>
  <si>
    <t>桑名市大央町21-15</t>
    <phoneticPr fontId="22"/>
  </si>
  <si>
    <t>0594-23-3547</t>
  </si>
  <si>
    <t>訪問看護　スィート</t>
    <rPh sb="0" eb="2">
      <t>ホウモン</t>
    </rPh>
    <rPh sb="2" eb="4">
      <t>カンゴ</t>
    </rPh>
    <phoneticPr fontId="8"/>
  </si>
  <si>
    <t>桑名市大字西方1538番1</t>
  </si>
  <si>
    <t>0594-41-3339</t>
  </si>
  <si>
    <t>0594-41-3329</t>
  </si>
  <si>
    <t>有限会社スィート</t>
    <rPh sb="0" eb="4">
      <t>ユウゲンガイシャ</t>
    </rPh>
    <phoneticPr fontId="8"/>
  </si>
  <si>
    <t>アクティブ訪問看護ステーション</t>
    <rPh sb="5" eb="9">
      <t>ホウモンカンゴ</t>
    </rPh>
    <phoneticPr fontId="8"/>
  </si>
  <si>
    <t>511-0853</t>
    <phoneticPr fontId="8"/>
  </si>
  <si>
    <t>桑名市増田595番地</t>
  </si>
  <si>
    <t>0594-31-4165</t>
    <phoneticPr fontId="8"/>
  </si>
  <si>
    <t>0594-33-4166</t>
    <phoneticPr fontId="8"/>
  </si>
  <si>
    <t>株式会社アクティブ</t>
    <rPh sb="0" eb="4">
      <t>カブシキガイシャ</t>
    </rPh>
    <phoneticPr fontId="8"/>
  </si>
  <si>
    <t>ねむの花訪問ナースステーション</t>
    <rPh sb="3" eb="4">
      <t>ハナ</t>
    </rPh>
    <rPh sb="4" eb="6">
      <t>ホウモン</t>
    </rPh>
    <phoneticPr fontId="8"/>
  </si>
  <si>
    <t>桑名市星見ヶ丘3丁目805</t>
    <rPh sb="0" eb="3">
      <t>クワナシ</t>
    </rPh>
    <rPh sb="3" eb="7">
      <t>ホシミガオカ</t>
    </rPh>
    <rPh sb="8" eb="10">
      <t>チョウメ</t>
    </rPh>
    <phoneticPr fontId="8"/>
  </si>
  <si>
    <t>0594-41-5310</t>
    <phoneticPr fontId="8"/>
  </si>
  <si>
    <t>0594-41-5311</t>
    <phoneticPr fontId="8"/>
  </si>
  <si>
    <t>株式会社ねむの花</t>
    <rPh sb="0" eb="4">
      <t>カブシキガイシャ</t>
    </rPh>
    <rPh sb="7" eb="8">
      <t>ハナ</t>
    </rPh>
    <phoneticPr fontId="8"/>
  </si>
  <si>
    <t>訪問看護ＳＮ’Ｕｐ桑名</t>
  </si>
  <si>
    <t>511-0834</t>
    <phoneticPr fontId="8"/>
  </si>
  <si>
    <t>桑名市大福414 和205号</t>
    <phoneticPr fontId="8"/>
  </si>
  <si>
    <t>0594-84-5035</t>
  </si>
  <si>
    <t>0594-84-5036</t>
  </si>
  <si>
    <t>株式会社紅怜羽</t>
  </si>
  <si>
    <t>訪問看護ステーションあやめ桑名</t>
  </si>
  <si>
    <t>桑名市大字桑部589-1</t>
    <phoneticPr fontId="8"/>
  </si>
  <si>
    <t>0594-21-7050</t>
  </si>
  <si>
    <t>0594-21-7051</t>
  </si>
  <si>
    <t>株式会社ファーストナース</t>
  </si>
  <si>
    <t>れんか訪問看護ステーション</t>
  </si>
  <si>
    <t>511-0045</t>
    <phoneticPr fontId="8"/>
  </si>
  <si>
    <t>桑名市伝馬町49</t>
    <phoneticPr fontId="8"/>
  </si>
  <si>
    <t>0594-82-5565</t>
  </si>
  <si>
    <t>0594-82-5568</t>
  </si>
  <si>
    <t>ＫＣ株式会社</t>
  </si>
  <si>
    <t>R4. 7.1</t>
  </si>
  <si>
    <t>ナーシング桑名</t>
  </si>
  <si>
    <t>511-0947</t>
    <phoneticPr fontId="8"/>
  </si>
  <si>
    <t>桑名市大仲新田252番25</t>
    <phoneticPr fontId="8"/>
  </si>
  <si>
    <t>株式会社テクノケア伊勢</t>
  </si>
  <si>
    <t>R 4. 11. 1</t>
  </si>
  <si>
    <t>訪問看護ステーションライブリー</t>
  </si>
  <si>
    <t>桑名市大字星川十二842番地1星川貸店舗201号室</t>
    <phoneticPr fontId="8"/>
  </si>
  <si>
    <t>0594-41-4611</t>
  </si>
  <si>
    <t>0594-41-4612</t>
  </si>
  <si>
    <t>合同会社Ｖｅｎｔｉ</t>
  </si>
  <si>
    <t>R5. 4. 1</t>
  </si>
  <si>
    <t>訪問看護ステーション　デューン桑名</t>
  </si>
  <si>
    <t>511-0077</t>
    <phoneticPr fontId="8"/>
  </si>
  <si>
    <t>桑名市末広町10番オリーブビル3Ｆ</t>
    <phoneticPr fontId="8"/>
  </si>
  <si>
    <t>0594-87-7987</t>
  </si>
  <si>
    <t>0594-87-7988</t>
  </si>
  <si>
    <t>株式会社Ｎ・フィールド</t>
  </si>
  <si>
    <t>訪問看護ステーション　咲く</t>
  </si>
  <si>
    <t>511-0944</t>
    <phoneticPr fontId="8"/>
  </si>
  <si>
    <t>桑名市大字芳ケ崎字屋敷田753-2</t>
    <phoneticPr fontId="8"/>
  </si>
  <si>
    <t>0594-84-5905</t>
  </si>
  <si>
    <t>0594-84-5906</t>
  </si>
  <si>
    <t>合同会社一歩ｏｎｅ－ｓｔｅｐ</t>
  </si>
  <si>
    <t>訪問看護ステーションふく・ふく</t>
  </si>
  <si>
    <t>511-0839</t>
    <phoneticPr fontId="8"/>
  </si>
  <si>
    <t>桑名市安永二丁目1161-2</t>
    <phoneticPr fontId="8"/>
  </si>
  <si>
    <t>0594-87-6029</t>
  </si>
  <si>
    <t>0594-87-6028</t>
  </si>
  <si>
    <t>ｍ＆ｎ合同会社</t>
  </si>
  <si>
    <t>訪問看護ステーションひかり</t>
  </si>
  <si>
    <t>511-0042</t>
  </si>
  <si>
    <t>桑名市柳原121-1　ＮＯＺＡＷＡビル2階</t>
  </si>
  <si>
    <t>株式会社ひかり</t>
  </si>
  <si>
    <t>訪問看護あんじゅ</t>
  </si>
  <si>
    <t>桑名市福島936</t>
  </si>
  <si>
    <t>0594-22-3768</t>
  </si>
  <si>
    <t>052-308-3025</t>
  </si>
  <si>
    <t>株式会社あんじゅ</t>
  </si>
  <si>
    <t>訪問看護ステーションゆあん</t>
  </si>
  <si>
    <t>桑名市長島町福吉154番地</t>
  </si>
  <si>
    <t>080-45338616</t>
  </si>
  <si>
    <t>0594-73-5149</t>
  </si>
  <si>
    <t>株式会社ネオアドバンス</t>
  </si>
  <si>
    <t>アクティブＬＩＦＥ訪問看護ステーション</t>
  </si>
  <si>
    <t>511-0863</t>
  </si>
  <si>
    <t>桑名市新西方6丁目1番</t>
  </si>
  <si>
    <t>0594-82-6565</t>
  </si>
  <si>
    <t>0594-41-4166</t>
  </si>
  <si>
    <t>アクティブＬＩＦＥ株式会社</t>
  </si>
  <si>
    <t>訪問看護ステーションしらゆりケア桑名能部</t>
  </si>
  <si>
    <t>511-0931</t>
  </si>
  <si>
    <t>桑名市大字能部字北貝戸602番4</t>
  </si>
  <si>
    <t>0594-41-3007</t>
  </si>
  <si>
    <t>059-41-3008</t>
  </si>
  <si>
    <t>株式会社ＰｌａｎＢ</t>
  </si>
  <si>
    <t>訪問看護リハビリステーションはなみち</t>
  </si>
  <si>
    <t>桑名市大字桑部字中貝戸589番1</t>
  </si>
  <si>
    <t>0594-26-0200</t>
  </si>
  <si>
    <t>0594-26-0700</t>
  </si>
  <si>
    <t>株式会社ハナミチ</t>
  </si>
  <si>
    <t>ナーシングホームもも・いなべ</t>
  </si>
  <si>
    <t>いなべ市北勢町阿下喜3514</t>
  </si>
  <si>
    <t>0594-72-3530</t>
  </si>
  <si>
    <t>0594-41-3555</t>
  </si>
  <si>
    <t>いなべ訪問看護ステーションのぞみ</t>
  </si>
  <si>
    <t>いなべ市北勢町阿下喜771番地</t>
    <rPh sb="13" eb="15">
      <t>バンチ</t>
    </rPh>
    <phoneticPr fontId="8"/>
  </si>
  <si>
    <t>0594-72-7784</t>
  </si>
  <si>
    <t>0594-72-7785</t>
  </si>
  <si>
    <t>訪問看護ステーション　さつき館</t>
  </si>
  <si>
    <t>511-0427</t>
    <phoneticPr fontId="8"/>
  </si>
  <si>
    <t>いなべ市北勢町麻生田3453番地3</t>
    <phoneticPr fontId="8"/>
  </si>
  <si>
    <t>0594-72-2631</t>
  </si>
  <si>
    <t>0594-72-2617</t>
  </si>
  <si>
    <t>訪問看護ステーション　ひばり</t>
  </si>
  <si>
    <t>511-0243</t>
  </si>
  <si>
    <t>員弁郡東員町大字穴太2000番地</t>
    <phoneticPr fontId="8"/>
  </si>
  <si>
    <t>0594-76-5511</t>
  </si>
  <si>
    <t>0594-76-9746</t>
  </si>
  <si>
    <t>訪問看護スマイルステーション　紫苑</t>
  </si>
  <si>
    <t>員弁郡東員町大字六把野新田字藪之内140番地7</t>
    <phoneticPr fontId="22"/>
  </si>
  <si>
    <t>0594-88-5700</t>
  </si>
  <si>
    <t>0594-88-5701</t>
  </si>
  <si>
    <t>特定非営利活動法人小規模多機能サービス宅老所紫苑</t>
  </si>
  <si>
    <t>ナーシングホームもも鳥取</t>
  </si>
  <si>
    <t>511-0241</t>
  </si>
  <si>
    <t>員弁郡東員町鳥取917番地2</t>
    <phoneticPr fontId="22"/>
  </si>
  <si>
    <t>有限会社だいち</t>
  </si>
  <si>
    <t>訪問看護ステーションあやめ東員</t>
  </si>
  <si>
    <t>511-0244</t>
    <phoneticPr fontId="8"/>
  </si>
  <si>
    <t>員弁郡東員町大字大木1306-2木村邸事務所1-2Ｆ（東側）</t>
    <phoneticPr fontId="8"/>
  </si>
  <si>
    <t>0594-88-5410</t>
  </si>
  <si>
    <t>0594-88-5420</t>
  </si>
  <si>
    <t>四日市医師会訪問看護ステーション</t>
  </si>
  <si>
    <t>510-0087</t>
  </si>
  <si>
    <t>四日市市西新地14番20号</t>
  </si>
  <si>
    <t>059-355-0099</t>
  </si>
  <si>
    <t>059-350-2888</t>
  </si>
  <si>
    <t>公益社団法人　四日市医師会</t>
  </si>
  <si>
    <t>ときわ訪問看護ステーション</t>
  </si>
  <si>
    <t>510-0823</t>
  </si>
  <si>
    <t>四日市市城北町8番1号</t>
  </si>
  <si>
    <t>059-355-4393</t>
  </si>
  <si>
    <t>059-355-4394</t>
  </si>
  <si>
    <t>訪問看護浜っこステーション</t>
  </si>
  <si>
    <t>四日市市富田浜町26番14号</t>
    <rPh sb="10" eb="11">
      <t>バン</t>
    </rPh>
    <rPh sb="13" eb="14">
      <t>ゴウ</t>
    </rPh>
    <phoneticPr fontId="8"/>
  </si>
  <si>
    <t>059-365-5110</t>
  </si>
  <si>
    <t>みたき在宅ケアセンター</t>
  </si>
  <si>
    <t>四日市市生桑町字菰池458番地の1</t>
  </si>
  <si>
    <t>059-330-6536</t>
  </si>
  <si>
    <t>059-330-6537</t>
  </si>
  <si>
    <t>医療法人　尚豊会</t>
  </si>
  <si>
    <t>H 16. 8. 1</t>
  </si>
  <si>
    <t>訪問看護ステーションプロセスケア</t>
  </si>
  <si>
    <t>510-0921</t>
    <phoneticPr fontId="8"/>
  </si>
  <si>
    <t>四日市市室山町1655番17</t>
    <phoneticPr fontId="8"/>
  </si>
  <si>
    <t>059-340-5937</t>
  </si>
  <si>
    <t>059-322-5587</t>
  </si>
  <si>
    <t>株式会社　プロセスケア</t>
  </si>
  <si>
    <t>H 19. 3. 1</t>
  </si>
  <si>
    <t>訪問看護リハビリステーションあすか</t>
  </si>
  <si>
    <t>510-0827</t>
    <phoneticPr fontId="8"/>
  </si>
  <si>
    <t>四日市市赤堀南町6-7</t>
    <rPh sb="4" eb="6">
      <t>アカホリ</t>
    </rPh>
    <rPh sb="6" eb="8">
      <t>ミナミチョウ</t>
    </rPh>
    <phoneticPr fontId="8"/>
  </si>
  <si>
    <t>059-373-7200</t>
  </si>
  <si>
    <t>059-373-7201</t>
  </si>
  <si>
    <t>合同会社ＨABILIS</t>
  </si>
  <si>
    <t>指定訪問看護事業所ぶどうの家</t>
  </si>
  <si>
    <t>四日市市あかつき台二丁目1-15</t>
    <rPh sb="9" eb="10">
      <t>ニ</t>
    </rPh>
    <phoneticPr fontId="8"/>
  </si>
  <si>
    <t>株式会社　ぶどうの家</t>
  </si>
  <si>
    <t>H 19.10. 1</t>
  </si>
  <si>
    <t>ナーシングホームもも四日市</t>
  </si>
  <si>
    <t>四日市市朝明町441番地1</t>
  </si>
  <si>
    <t>059-336-3330</t>
  </si>
  <si>
    <t>059-328-4440</t>
  </si>
  <si>
    <t>H 20. 6. 1</t>
  </si>
  <si>
    <t>ゴールドエイジ訪問看護ステーション</t>
  </si>
  <si>
    <t>四日市市城西町6番13号</t>
    <phoneticPr fontId="8"/>
  </si>
  <si>
    <t>059-342-6622</t>
  </si>
  <si>
    <t>059-342-6623</t>
  </si>
  <si>
    <t>H 21. 2. 1</t>
  </si>
  <si>
    <t>ナースカンパニー</t>
  </si>
  <si>
    <t>四日市市楠町北五味塚2350　2階</t>
    <rPh sb="6" eb="10">
      <t>キタゴミヅカ</t>
    </rPh>
    <rPh sb="16" eb="17">
      <t>カイ</t>
    </rPh>
    <phoneticPr fontId="8"/>
  </si>
  <si>
    <t>059-269-5570</t>
  </si>
  <si>
    <t>059-269-5571</t>
  </si>
  <si>
    <t>特定非営利活動法人　ナースカンパニー</t>
  </si>
  <si>
    <t>H 21.10. 1</t>
  </si>
  <si>
    <t>みえ医療福祉生協訪問看護ステーションいくわ</t>
  </si>
  <si>
    <t>四日市市生桑町1455</t>
  </si>
  <si>
    <t>059-333-6472</t>
  </si>
  <si>
    <t>059-333-6483</t>
  </si>
  <si>
    <t>訪問看護ステーションオリーブ</t>
    <phoneticPr fontId="8"/>
  </si>
  <si>
    <t>510-0946</t>
    <phoneticPr fontId="8"/>
  </si>
  <si>
    <t>四日市市小林町字小林新田3018-23</t>
    <rPh sb="4" eb="7">
      <t>コバヤシチョウ</t>
    </rPh>
    <rPh sb="7" eb="8">
      <t>ジ</t>
    </rPh>
    <rPh sb="8" eb="10">
      <t>コバヤシ</t>
    </rPh>
    <phoneticPr fontId="8"/>
  </si>
  <si>
    <t>059-340-5001</t>
    <phoneticPr fontId="8"/>
  </si>
  <si>
    <t>059-321-2000</t>
    <phoneticPr fontId="8"/>
  </si>
  <si>
    <t>訪問看護ステーション　にじ</t>
    <phoneticPr fontId="8"/>
  </si>
  <si>
    <t>512-0933</t>
    <phoneticPr fontId="8"/>
  </si>
  <si>
    <t>四日市市三滝台4丁目1の22　ステーションサイド三滝1階2号</t>
    <rPh sb="3" eb="4">
      <t>シ</t>
    </rPh>
    <rPh sb="4" eb="7">
      <t>ミタキダイ</t>
    </rPh>
    <rPh sb="8" eb="10">
      <t>チョウメ</t>
    </rPh>
    <rPh sb="24" eb="26">
      <t>ミタキ</t>
    </rPh>
    <rPh sb="27" eb="28">
      <t>カイ</t>
    </rPh>
    <rPh sb="29" eb="30">
      <t>ゴウ</t>
    </rPh>
    <phoneticPr fontId="8"/>
  </si>
  <si>
    <t>059-325-6066</t>
    <phoneticPr fontId="8"/>
  </si>
  <si>
    <t>059-321-6544</t>
    <phoneticPr fontId="8"/>
  </si>
  <si>
    <t>訪問看護ステーション　しらかば</t>
  </si>
  <si>
    <t>510-8034</t>
    <phoneticPr fontId="8"/>
  </si>
  <si>
    <t>四日市市大矢知町1373番地3</t>
    <phoneticPr fontId="8"/>
  </si>
  <si>
    <t>059-340-8177</t>
  </si>
  <si>
    <t>059-363-2480</t>
  </si>
  <si>
    <t>独立行政法人地域医療機能推進機構　四日市羽津医療センター附属訪問看護ステーション</t>
  </si>
  <si>
    <t>510-0016</t>
    <phoneticPr fontId="8"/>
  </si>
  <si>
    <t>059-331-6044</t>
  </si>
  <si>
    <t>059-331-1555</t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</si>
  <si>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8"/>
  </si>
  <si>
    <t>リウォーク新正　訪問看護リハビリステーション</t>
  </si>
  <si>
    <t>510-0064</t>
    <phoneticPr fontId="8"/>
  </si>
  <si>
    <t>四日市市新正2丁目4-28</t>
    <rPh sb="7" eb="9">
      <t>チョウメ</t>
    </rPh>
    <phoneticPr fontId="8"/>
  </si>
  <si>
    <t>059-350-2810</t>
  </si>
  <si>
    <t>059-350-2811</t>
  </si>
  <si>
    <t>ハピナス訪問看護ステーション</t>
  </si>
  <si>
    <t>510-0834</t>
    <phoneticPr fontId="8"/>
  </si>
  <si>
    <t>四日市市ときわ5丁目4-50</t>
    <rPh sb="8" eb="10">
      <t>チョウメ</t>
    </rPh>
    <phoneticPr fontId="8"/>
  </si>
  <si>
    <t>059-340-7788</t>
  </si>
  <si>
    <t>059-340-7785</t>
  </si>
  <si>
    <t>ハッピーライフ株式会社</t>
  </si>
  <si>
    <t>訪問看護ステーションしらゆりケア</t>
  </si>
  <si>
    <t>四日市市日永西2-9-11</t>
    <phoneticPr fontId="8"/>
  </si>
  <si>
    <t>059-347-5081</t>
  </si>
  <si>
    <t>059-347-5082</t>
  </si>
  <si>
    <t>ケアーズ訪問看護リハビリステーションあやめ</t>
  </si>
  <si>
    <t>510-0064</t>
  </si>
  <si>
    <t>四日市市新正2丁目8-7-101</t>
    <phoneticPr fontId="8"/>
  </si>
  <si>
    <t>059-337-9992</t>
  </si>
  <si>
    <t>059-337-9993</t>
  </si>
  <si>
    <t>訪問看護ステーション　デューン四日市</t>
  </si>
  <si>
    <t>510-0071</t>
  </si>
  <si>
    <t>四日市市西浦1丁目10番25号　マインドビル5階</t>
    <phoneticPr fontId="22"/>
  </si>
  <si>
    <t>059-356-1500</t>
  </si>
  <si>
    <t>059-356-1501</t>
  </si>
  <si>
    <t>訪問看護ステーションくす</t>
  </si>
  <si>
    <t>四日市市楠町北五味塚2173-1</t>
    <phoneticPr fontId="22"/>
  </si>
  <si>
    <t>059-324-7456</t>
  </si>
  <si>
    <t>合同会社訪問看護ステーションくす</t>
  </si>
  <si>
    <t>心の訪問看護ステーションひなが</t>
  </si>
  <si>
    <t>510-0891</t>
    <phoneticPr fontId="8"/>
  </si>
  <si>
    <t>四日市市大字日永西３丁目5番37号 ヒナガ西ビル4F</t>
    <rPh sb="8" eb="9">
      <t>ニシ</t>
    </rPh>
    <rPh sb="10" eb="12">
      <t>チョウメ</t>
    </rPh>
    <rPh sb="13" eb="14">
      <t>バン</t>
    </rPh>
    <rPh sb="16" eb="17">
      <t>ゴウ</t>
    </rPh>
    <rPh sb="21" eb="22">
      <t>ニシ</t>
    </rPh>
    <phoneticPr fontId="22"/>
  </si>
  <si>
    <t>059-348-5511</t>
  </si>
  <si>
    <t>059-348-5512</t>
  </si>
  <si>
    <t>社会医療法人居仁会</t>
  </si>
  <si>
    <t>訪問看護ステーションよいかん四日市北</t>
    <rPh sb="0" eb="2">
      <t>ホウモン</t>
    </rPh>
    <rPh sb="2" eb="4">
      <t>カンゴ</t>
    </rPh>
    <rPh sb="14" eb="17">
      <t>ヨッカイチ</t>
    </rPh>
    <rPh sb="17" eb="18">
      <t>キタ</t>
    </rPh>
    <phoneticPr fontId="8"/>
  </si>
  <si>
    <t>510-8021</t>
    <phoneticPr fontId="8"/>
  </si>
  <si>
    <t>四日市市松寺二丁目5番18号</t>
    <rPh sb="0" eb="4">
      <t>ヨッカイチシ</t>
    </rPh>
    <rPh sb="4" eb="5">
      <t>マツ</t>
    </rPh>
    <rPh sb="5" eb="6">
      <t>デラ</t>
    </rPh>
    <rPh sb="6" eb="9">
      <t>ニチョウメ</t>
    </rPh>
    <rPh sb="10" eb="11">
      <t>バン</t>
    </rPh>
    <rPh sb="13" eb="14">
      <t>ゴウ</t>
    </rPh>
    <phoneticPr fontId="8"/>
  </si>
  <si>
    <t>059-340-6375</t>
    <phoneticPr fontId="8"/>
  </si>
  <si>
    <t>059-340-6376</t>
    <phoneticPr fontId="8"/>
  </si>
  <si>
    <t>株式会社ボンドワイエム</t>
    <rPh sb="0" eb="4">
      <t>カブシキガイシャ</t>
    </rPh>
    <phoneticPr fontId="8"/>
  </si>
  <si>
    <t>サンライズ訪問看護ステーション</t>
    <rPh sb="5" eb="9">
      <t>ホウモンカンゴ</t>
    </rPh>
    <phoneticPr fontId="8"/>
  </si>
  <si>
    <t>512-0902</t>
    <phoneticPr fontId="8"/>
  </si>
  <si>
    <t>四日市市小杉町30番地　サンヴィレッジ小杉B-201</t>
    <rPh sb="0" eb="4">
      <t>ヨッカイチシ</t>
    </rPh>
    <rPh sb="4" eb="7">
      <t>コスギチョウ</t>
    </rPh>
    <rPh sb="9" eb="11">
      <t>バンチ</t>
    </rPh>
    <rPh sb="19" eb="21">
      <t>コスギ</t>
    </rPh>
    <phoneticPr fontId="13"/>
  </si>
  <si>
    <t>059-333-0564</t>
    <phoneticPr fontId="8"/>
  </si>
  <si>
    <t>059-993-0768</t>
    <phoneticPr fontId="8"/>
  </si>
  <si>
    <t>合同会社サンライズ</t>
    <rPh sb="0" eb="2">
      <t>ゴウドウ</t>
    </rPh>
    <rPh sb="2" eb="4">
      <t>ガイシャ</t>
    </rPh>
    <phoneticPr fontId="8"/>
  </si>
  <si>
    <t>訪問看護ＳＮ’Ｕｐ（スナップ）</t>
  </si>
  <si>
    <t>510-0075</t>
  </si>
  <si>
    <t>四日市市安島二丁目11-8</t>
    <rPh sb="0" eb="4">
      <t>ヨッカイチシ</t>
    </rPh>
    <rPh sb="4" eb="6">
      <t>アジマ</t>
    </rPh>
    <rPh sb="6" eb="7">
      <t>フタ</t>
    </rPh>
    <rPh sb="7" eb="9">
      <t>チョウメ</t>
    </rPh>
    <phoneticPr fontId="23"/>
  </si>
  <si>
    <t>0598-20-8050</t>
  </si>
  <si>
    <t>0598-20-8051</t>
  </si>
  <si>
    <t>株式会社紅怜羽</t>
    <rPh sb="0" eb="4">
      <t>カブシキガイシャ</t>
    </rPh>
    <phoneticPr fontId="23"/>
  </si>
  <si>
    <t>セントケア訪問看護ステーション四日市</t>
    <rPh sb="5" eb="7">
      <t>ホウモン</t>
    </rPh>
    <rPh sb="7" eb="9">
      <t>カンゴ</t>
    </rPh>
    <rPh sb="15" eb="18">
      <t>ヨッカイチ</t>
    </rPh>
    <phoneticPr fontId="23"/>
  </si>
  <si>
    <t>四日市市新正4丁目7番5号</t>
    <rPh sb="0" eb="4">
      <t>ヨッカイチシ</t>
    </rPh>
    <rPh sb="4" eb="6">
      <t>シンショウ</t>
    </rPh>
    <rPh sb="7" eb="9">
      <t>チョウメ</t>
    </rPh>
    <rPh sb="10" eb="11">
      <t>バン</t>
    </rPh>
    <rPh sb="12" eb="13">
      <t>ゴウ</t>
    </rPh>
    <phoneticPr fontId="23"/>
  </si>
  <si>
    <t>059-356-8080</t>
  </si>
  <si>
    <t>059-356-4622</t>
  </si>
  <si>
    <t>セントケア三重株式会社</t>
    <rPh sb="5" eb="7">
      <t>ミエ</t>
    </rPh>
    <rPh sb="7" eb="11">
      <t>カブシキガイシャ</t>
    </rPh>
    <phoneticPr fontId="23"/>
  </si>
  <si>
    <t>訪問看護ステーションあやめ四日市</t>
  </si>
  <si>
    <t>四日市市赤堀南町2-23グレースマンション藤305</t>
    <phoneticPr fontId="8"/>
  </si>
  <si>
    <t>059-359-2560</t>
  </si>
  <si>
    <t>059-359-2565</t>
  </si>
  <si>
    <t>訪問看護ステーション　えいむ</t>
  </si>
  <si>
    <t>510-0838</t>
    <phoneticPr fontId="8"/>
  </si>
  <si>
    <t>四日市市南松本町2-1</t>
    <phoneticPr fontId="8"/>
  </si>
  <si>
    <t>059-327-7730</t>
  </si>
  <si>
    <t>059-327-7731</t>
  </si>
  <si>
    <t>株式会社ＡＩＭ</t>
  </si>
  <si>
    <t>訪問看護リハステーション春</t>
  </si>
  <si>
    <t>512-0921</t>
    <phoneticPr fontId="8"/>
  </si>
  <si>
    <t>四日市市尾平町1580-1ロイヤルコート21 1F</t>
    <phoneticPr fontId="8"/>
  </si>
  <si>
    <t>059-327-5275</t>
  </si>
  <si>
    <t>059-327-5276</t>
  </si>
  <si>
    <t>株式会社さくら</t>
  </si>
  <si>
    <t>一燈　訪問看護ステーション</t>
  </si>
  <si>
    <t>510-0944</t>
    <phoneticPr fontId="8"/>
  </si>
  <si>
    <t>四日市市笹川三丁目141番地3</t>
    <phoneticPr fontId="8"/>
  </si>
  <si>
    <t>059-321-5200</t>
  </si>
  <si>
    <t>059-327-5221</t>
  </si>
  <si>
    <t>株式会社ラカポシ</t>
  </si>
  <si>
    <t>訪問看護ステーションロッコ（ＲＯＣＣＯ）</t>
  </si>
  <si>
    <t>四日市市桜町2609番地</t>
  </si>
  <si>
    <t>059-344-3434</t>
  </si>
  <si>
    <t>株式会社ＲＩＣＣＩＯ</t>
  </si>
  <si>
    <t>訪問看護ステーション想桜</t>
  </si>
  <si>
    <t>四日市市笹川三丁目48番地</t>
  </si>
  <si>
    <t>070-16870401</t>
  </si>
  <si>
    <t>059-320-0321</t>
  </si>
  <si>
    <t>有限会社コーブンシャ</t>
  </si>
  <si>
    <t>みんなのかかりつけ訪問看護ステーション四日市</t>
  </si>
  <si>
    <t>四日市市芝田一丁目5番8号シバタコーポラス303</t>
  </si>
  <si>
    <t>059-328-5915</t>
  </si>
  <si>
    <t>050-3737-6389</t>
    <phoneticPr fontId="8"/>
  </si>
  <si>
    <t>株式会社デザインケア</t>
  </si>
  <si>
    <t>訪問看護ステーション　結び</t>
  </si>
  <si>
    <t>四日市市日永西5丁目6番1号</t>
  </si>
  <si>
    <t>059-324-4331</t>
  </si>
  <si>
    <t>059-324-2238</t>
  </si>
  <si>
    <t>株式会社結び</t>
  </si>
  <si>
    <t>訪問看護ステーション　こころ</t>
  </si>
  <si>
    <t>四日市市東坂部町53番地1</t>
  </si>
  <si>
    <t>059-336-6127</t>
  </si>
  <si>
    <t>株式会社ゲレンデ</t>
  </si>
  <si>
    <t>訪問看護リハビリステーション　Green</t>
  </si>
  <si>
    <t>四日市市釆女町2997番地122</t>
  </si>
  <si>
    <t>059-348-0039</t>
  </si>
  <si>
    <t>059-348-0040</t>
  </si>
  <si>
    <t>合同会社太西</t>
  </si>
  <si>
    <t>あるふぁ訪問看護ST</t>
  </si>
  <si>
    <t>510-0104</t>
    <phoneticPr fontId="8"/>
  </si>
  <si>
    <t>四日市市楠町南五味塚160番地4</t>
    <phoneticPr fontId="8"/>
  </si>
  <si>
    <t>059-327-5719</t>
  </si>
  <si>
    <t>059-327-5739</t>
  </si>
  <si>
    <t>株式会社Ａｌｆａｍ</t>
  </si>
  <si>
    <t>訪問看護ステーションしらゆりケア四日市北</t>
  </si>
  <si>
    <t>512-8046</t>
    <phoneticPr fontId="8"/>
  </si>
  <si>
    <t>四日市市あかつき台3丁目1-197</t>
    <phoneticPr fontId="8"/>
  </si>
  <si>
    <t>059-340-0135</t>
  </si>
  <si>
    <t>059-340-0136</t>
  </si>
  <si>
    <t>フレアス訪問看護ステーション四日市</t>
  </si>
  <si>
    <t>四日市市赤堀南町2-25</t>
    <phoneticPr fontId="8"/>
  </si>
  <si>
    <t>059-329-5270</t>
  </si>
  <si>
    <t>059-329-5290</t>
  </si>
  <si>
    <t>株式会社フレアス</t>
  </si>
  <si>
    <t>訪問看護ステーションにっこり山城</t>
  </si>
  <si>
    <t>512-8048</t>
    <phoneticPr fontId="8"/>
  </si>
  <si>
    <t>四日市市山城町1014番地</t>
    <phoneticPr fontId="8"/>
  </si>
  <si>
    <t>059-337-2525</t>
  </si>
  <si>
    <t>059-337-1118</t>
  </si>
  <si>
    <t>株式会社山武館</t>
  </si>
  <si>
    <t>訪問看護ステーション夢眠よっかいち</t>
  </si>
  <si>
    <t>510-0034</t>
    <phoneticPr fontId="8"/>
  </si>
  <si>
    <t>四日市市滝川町13-3</t>
    <phoneticPr fontId="8"/>
  </si>
  <si>
    <t>株式会社夢眠ホーム三重</t>
  </si>
  <si>
    <t>訪問看護ステーション　シェルホーム</t>
  </si>
  <si>
    <t>四日市市新正1丁目8-18</t>
    <phoneticPr fontId="8"/>
  </si>
  <si>
    <t>059-327-6603</t>
  </si>
  <si>
    <t>059-327-6604</t>
  </si>
  <si>
    <t>株式会社シェルハート</t>
  </si>
  <si>
    <t>訪問看護ステーション　プロケア</t>
  </si>
  <si>
    <t>510-8001</t>
    <phoneticPr fontId="8"/>
  </si>
  <si>
    <t>四日市市天カ須賀4-7-28-2階</t>
    <phoneticPr fontId="8"/>
  </si>
  <si>
    <t>059-327-6553</t>
  </si>
  <si>
    <t>059-327-6552</t>
  </si>
  <si>
    <t>株式会社咲楽パートナーズ</t>
  </si>
  <si>
    <t>訪問看護ステーションプロケア</t>
  </si>
  <si>
    <t>四日市市天カ須賀4-7-28-2階</t>
  </si>
  <si>
    <t>株式会社プロケア</t>
  </si>
  <si>
    <t>アクア大治田訪問看護</t>
  </si>
  <si>
    <t>四日市市大治田3丁目1番32号</t>
  </si>
  <si>
    <t>059-329-6877</t>
  </si>
  <si>
    <t>059-329-6477</t>
  </si>
  <si>
    <t>株式会社スタッフシュウエイ</t>
  </si>
  <si>
    <t>訪問看護リハビリステーションはぁちゃん四日市</t>
  </si>
  <si>
    <t>四日市市ときわ3丁目6-1ときわ事務所103</t>
  </si>
  <si>
    <t>059-355-3739</t>
  </si>
  <si>
    <t>059-355-3740</t>
  </si>
  <si>
    <t>フレアス訪問看護ステーション四日市あさけ</t>
  </si>
  <si>
    <t>510-8033</t>
    <phoneticPr fontId="8"/>
  </si>
  <si>
    <t>四日市市下さざらい町45969</t>
  </si>
  <si>
    <t>059-336-6172</t>
  </si>
  <si>
    <t>059-336-6173</t>
  </si>
  <si>
    <t>四日市市滝川町13番3号</t>
  </si>
  <si>
    <t>株式会社夢眠ホーム</t>
  </si>
  <si>
    <t>訪問看護ステーションむぎわら家</t>
  </si>
  <si>
    <t>四日市市松寺1丁目5番29号</t>
  </si>
  <si>
    <t>059-337-8126</t>
  </si>
  <si>
    <t>東電工業株式会社</t>
  </si>
  <si>
    <t>訪問看護ステーションベル・ティアラ</t>
  </si>
  <si>
    <t>510-0072</t>
  </si>
  <si>
    <t>四日市市九の城町45770</t>
  </si>
  <si>
    <t>059-327-6207</t>
  </si>
  <si>
    <t>059-327-6208</t>
  </si>
  <si>
    <t>株式会社ティアラ</t>
  </si>
  <si>
    <t>菰野厚生病院訪問看護ステーションいきいき</t>
  </si>
  <si>
    <t>510-1234</t>
  </si>
  <si>
    <t>三重郡菰野町福村75</t>
  </si>
  <si>
    <t>059-393-5566</t>
    <phoneticPr fontId="8"/>
  </si>
  <si>
    <t>059-393-5650</t>
    <phoneticPr fontId="8"/>
  </si>
  <si>
    <t>菰野町訪問看護ステーション けやき</t>
  </si>
  <si>
    <t>三重郡菰野町潤田1281番地</t>
  </si>
  <si>
    <t>059-391-2221</t>
  </si>
  <si>
    <t>059-391-2219</t>
    <phoneticPr fontId="8"/>
  </si>
  <si>
    <t>社会福祉法人　菰野町社会福祉協議会</t>
  </si>
  <si>
    <t>訪問看護Ai(あい)</t>
  </si>
  <si>
    <t>510-1233</t>
    <phoneticPr fontId="8"/>
  </si>
  <si>
    <t>三重郡菰野町大字菰野4977番地2</t>
    <phoneticPr fontId="8"/>
  </si>
  <si>
    <t>059-325-7722</t>
  </si>
  <si>
    <t>059-325-7721</t>
  </si>
  <si>
    <t>アクア川越訪問看護</t>
  </si>
  <si>
    <t>510-8121</t>
    <phoneticPr fontId="8"/>
  </si>
  <si>
    <t>三重郡川越町大字高松字乾227</t>
    <phoneticPr fontId="8"/>
  </si>
  <si>
    <t>059-340-6555</t>
  </si>
  <si>
    <t>059-340-6556</t>
  </si>
  <si>
    <t>訪問看護ステーションアルテハイム鈴鹿</t>
  </si>
  <si>
    <t>鈴鹿市平田1丁目2番8号</t>
  </si>
  <si>
    <t>059-370-6725</t>
  </si>
  <si>
    <t>059-370-8011</t>
    <phoneticPr fontId="8"/>
  </si>
  <si>
    <t>医療法人 誠仁会</t>
  </si>
  <si>
    <t>村瀬病院訪問看護ステーションひまわり</t>
  </si>
  <si>
    <t>鈴鹿市神戸三丁目12番10号</t>
    <phoneticPr fontId="8"/>
  </si>
  <si>
    <t>059-384-3553</t>
  </si>
  <si>
    <t>医療法人 博仁会</t>
  </si>
  <si>
    <t>鈴鹿中央病院訪問看護ステーション</t>
  </si>
  <si>
    <t>513-8630</t>
  </si>
  <si>
    <t>鈴鹿市安塚町山之花1275番地184</t>
  </si>
  <si>
    <t>059-384-3690</t>
  </si>
  <si>
    <t>059-384-3693</t>
  </si>
  <si>
    <t>三重県厚生農業協同組合連合会</t>
    <rPh sb="7" eb="9">
      <t>キョウドウ</t>
    </rPh>
    <phoneticPr fontId="8"/>
  </si>
  <si>
    <t>鈴鹿厚生病院訪問看護ステーションあるく</t>
    <rPh sb="0" eb="2">
      <t>スズカ</t>
    </rPh>
    <rPh sb="2" eb="4">
      <t>コウセイ</t>
    </rPh>
    <rPh sb="4" eb="6">
      <t>ビョウイン</t>
    </rPh>
    <phoneticPr fontId="8"/>
  </si>
  <si>
    <t>鈴鹿市岸岡町589-2</t>
  </si>
  <si>
    <t>059-382-1495</t>
    <phoneticPr fontId="8"/>
  </si>
  <si>
    <t>059-382-1402</t>
  </si>
  <si>
    <t>訪問看護リハビリステーション桜</t>
  </si>
  <si>
    <t>513-0824</t>
  </si>
  <si>
    <t>鈴鹿市道伯町2147-23</t>
    <phoneticPr fontId="8"/>
  </si>
  <si>
    <t>059-375-7500</t>
  </si>
  <si>
    <t>059-375-7501</t>
  </si>
  <si>
    <t>H 22. 8. 1</t>
  </si>
  <si>
    <t>Resora訪問看護リハビリステーション</t>
  </si>
  <si>
    <t>513-0801</t>
    <phoneticPr fontId="8"/>
  </si>
  <si>
    <t>鈴鹿市神戸6丁目6番2号</t>
    <rPh sb="3" eb="5">
      <t>カンベ</t>
    </rPh>
    <rPh sb="6" eb="7">
      <t>チョウ</t>
    </rPh>
    <rPh sb="7" eb="8">
      <t>メ</t>
    </rPh>
    <rPh sb="9" eb="10">
      <t>バン</t>
    </rPh>
    <rPh sb="11" eb="12">
      <t>ゴウ</t>
    </rPh>
    <phoneticPr fontId="8"/>
  </si>
  <si>
    <t>059-395-6171</t>
  </si>
  <si>
    <t>059-395-6172</t>
  </si>
  <si>
    <t>訪問看護ステーション　れいおう</t>
  </si>
  <si>
    <t>513-0009</t>
    <phoneticPr fontId="8"/>
  </si>
  <si>
    <t>鈴鹿市中冨田町中谷518</t>
    <phoneticPr fontId="8"/>
  </si>
  <si>
    <t>059-378-7107</t>
  </si>
  <si>
    <t>059-378-7109</t>
  </si>
  <si>
    <t>訪問看護ステーション　よつ葉　すずか</t>
  </si>
  <si>
    <t>510-0218</t>
    <phoneticPr fontId="8"/>
  </si>
  <si>
    <t>鈴鹿市野町西1丁目4番12号</t>
    <phoneticPr fontId="8"/>
  </si>
  <si>
    <t>059-389-6825</t>
  </si>
  <si>
    <t>059-389-6826</t>
  </si>
  <si>
    <t>訪問看護ステーションオレンジ　</t>
    <rPh sb="0" eb="4">
      <t>ホウモンカンゴ</t>
    </rPh>
    <phoneticPr fontId="23"/>
  </si>
  <si>
    <t>510-0231</t>
  </si>
  <si>
    <t>鈴鹿市江島台二丁目1-8・2Ｆ</t>
    <rPh sb="0" eb="3">
      <t>スズカシ</t>
    </rPh>
    <rPh sb="3" eb="5">
      <t>エシマ</t>
    </rPh>
    <rPh sb="5" eb="6">
      <t>ダイ</t>
    </rPh>
    <rPh sb="6" eb="9">
      <t>ニチョウメ</t>
    </rPh>
    <phoneticPr fontId="23"/>
  </si>
  <si>
    <t>059-373-7168</t>
  </si>
  <si>
    <t>059-373-7165</t>
  </si>
  <si>
    <t>合同会社オレンジ</t>
    <rPh sb="0" eb="4">
      <t>ゴウドウガイシャ</t>
    </rPh>
    <phoneticPr fontId="23"/>
  </si>
  <si>
    <t>訪問看護ステーションあやめ鈴鹿</t>
  </si>
  <si>
    <t>513-0844</t>
    <phoneticPr fontId="8"/>
  </si>
  <si>
    <t>鈴鹿市平田1丁目9-1　アバンハウスⅠ-C　402号室</t>
    <phoneticPr fontId="8"/>
  </si>
  <si>
    <t>059-375-2242</t>
  </si>
  <si>
    <t>059-378-5551</t>
  </si>
  <si>
    <t>訪問看護ステーション桜の森</t>
  </si>
  <si>
    <t>513-0816</t>
    <phoneticPr fontId="8"/>
  </si>
  <si>
    <t>鈴鹿市南玉垣町7300番地1鈴鹿医療科学大学附属桜の森病院内</t>
    <phoneticPr fontId="8"/>
  </si>
  <si>
    <t>059-340-7420</t>
  </si>
  <si>
    <t>059-340-7421</t>
  </si>
  <si>
    <t>学校法人鈴鹿医療科学大学</t>
  </si>
  <si>
    <t>訪問看護ステーションひなたぼっこ</t>
  </si>
  <si>
    <t>510-0225</t>
    <phoneticPr fontId="8"/>
  </si>
  <si>
    <t>鈴鹿市若松東2丁目20番19号</t>
    <phoneticPr fontId="8"/>
  </si>
  <si>
    <t>080-7845-8700</t>
  </si>
  <si>
    <t>059-373-6081</t>
  </si>
  <si>
    <t>株式会社ケアサポートつくし</t>
  </si>
  <si>
    <t>訪問看護ステーション　サニー</t>
  </si>
  <si>
    <t>鈴鹿市稲生4丁目4878番2</t>
    <phoneticPr fontId="8"/>
  </si>
  <si>
    <t>059-389-6661</t>
  </si>
  <si>
    <t>059-380-3055</t>
  </si>
  <si>
    <t>医療法人医秀会</t>
  </si>
  <si>
    <t>訪問看護ステーションまごころ</t>
  </si>
  <si>
    <t>510-0265</t>
    <phoneticPr fontId="8"/>
  </si>
  <si>
    <t>鈴鹿市三宅町1700番地</t>
    <phoneticPr fontId="8"/>
  </si>
  <si>
    <t>059-399-7622</t>
  </si>
  <si>
    <t>059-399-7623</t>
  </si>
  <si>
    <t>特定非営利活動法人まごころ</t>
  </si>
  <si>
    <t>訪問看護ステーション　Ａｌｌｅｙ－ｏｏｐ　ＳＵＺＵＫＡ</t>
  </si>
  <si>
    <t>513-0042</t>
    <phoneticPr fontId="8"/>
  </si>
  <si>
    <t>鈴鹿市長太旭町5丁目3-28ファミーユ・レイ205号室</t>
    <phoneticPr fontId="8"/>
  </si>
  <si>
    <t>059-392-7635</t>
  </si>
  <si>
    <t>059-392-5278</t>
  </si>
  <si>
    <t>株式会社ビジョナリー</t>
  </si>
  <si>
    <t>訪問看護ステーション夢眠すずか</t>
  </si>
  <si>
    <t>鈴鹿市南玉垣町6507-1</t>
    <phoneticPr fontId="8"/>
  </si>
  <si>
    <t>訪問看護ステーションつなぐ</t>
  </si>
  <si>
    <t>鈴鹿市神戸七丁目8番1号</t>
    <phoneticPr fontId="8"/>
  </si>
  <si>
    <t>059-358-8100</t>
  </si>
  <si>
    <t>059-358-8101</t>
  </si>
  <si>
    <t>株式会社アトム</t>
  </si>
  <si>
    <t>訪問看護ステーションｋｉｚｕＮａ</t>
  </si>
  <si>
    <t>513-0853</t>
  </si>
  <si>
    <t>鈴鹿市末広南1丁目6-22</t>
  </si>
  <si>
    <t>059-389-7677</t>
  </si>
  <si>
    <t>059-389-7678</t>
  </si>
  <si>
    <t>合同会社結</t>
  </si>
  <si>
    <t>ｎａｎｏ訪問看護ステーション鈴鹿</t>
  </si>
  <si>
    <t>510-0236</t>
  </si>
  <si>
    <t>鈴鹿市中江島町45947プラドール92　101号室</t>
  </si>
  <si>
    <t>059-389-7221</t>
  </si>
  <si>
    <t>059-389-7222</t>
  </si>
  <si>
    <t>株式会社ｎａｎｏヘルスケア</t>
  </si>
  <si>
    <t>アクア鈴鹿訪問看護</t>
  </si>
  <si>
    <t>513-0854</t>
  </si>
  <si>
    <t>鈴鹿市末広北三丁目2番16号</t>
  </si>
  <si>
    <t>059-389-7533</t>
  </si>
  <si>
    <t>059-389-7633</t>
  </si>
  <si>
    <t>鈴鹿市三宅町1700番地</t>
  </si>
  <si>
    <t>株式会社まごころ</t>
  </si>
  <si>
    <t>鈴鹿市南玉垣町1682674</t>
  </si>
  <si>
    <t>訪問看護ステーションデューン鈴鹿</t>
  </si>
  <si>
    <t>鈴鹿市神戸1丁目22番35号第4不二ビル102号室</t>
  </si>
  <si>
    <t>059-395-6067</t>
  </si>
  <si>
    <t>059-395-6068</t>
  </si>
  <si>
    <t>よきかな訪問看護ステーション</t>
  </si>
  <si>
    <t>513-0832</t>
  </si>
  <si>
    <t>鈴鹿市庄野東1丁目7-21リンデン小林105号室</t>
  </si>
  <si>
    <t>059-373-7101</t>
  </si>
  <si>
    <t>059-373-7102</t>
  </si>
  <si>
    <t>株式会社善哉</t>
  </si>
  <si>
    <t>訪問看護ステーションたきび</t>
  </si>
  <si>
    <t>鈴鹿市西条1丁目18-3第一コーポ優珈里102</t>
  </si>
  <si>
    <t>059-373-4848</t>
  </si>
  <si>
    <t>059-373-4849</t>
  </si>
  <si>
    <t>株式会社ｃｌｅａｒ</t>
  </si>
  <si>
    <t>花あかり訪問看護リハビリステーション</t>
    <phoneticPr fontId="8"/>
  </si>
  <si>
    <t>亀山市川崎町4678</t>
    <phoneticPr fontId="8"/>
  </si>
  <si>
    <t>0595-96-8909</t>
  </si>
  <si>
    <t>0595-96-8919</t>
  </si>
  <si>
    <t>あんしん訪問看護ステーション</t>
    <rPh sb="4" eb="6">
      <t>ホウモン</t>
    </rPh>
    <rPh sb="6" eb="8">
      <t>カンゴ</t>
    </rPh>
    <phoneticPr fontId="8"/>
  </si>
  <si>
    <t>519-0103</t>
    <phoneticPr fontId="8"/>
  </si>
  <si>
    <t>亀山市川合町103</t>
    <rPh sb="0" eb="3">
      <t>カメヤマシ</t>
    </rPh>
    <rPh sb="3" eb="5">
      <t>カワイ</t>
    </rPh>
    <rPh sb="5" eb="6">
      <t>チョウ</t>
    </rPh>
    <phoneticPr fontId="8"/>
  </si>
  <si>
    <t>0595-96-8014</t>
    <phoneticPr fontId="8"/>
  </si>
  <si>
    <t>0595-84-0003</t>
    <phoneticPr fontId="8"/>
  </si>
  <si>
    <t>あんしん介護株式会社</t>
    <rPh sb="4" eb="6">
      <t>カイゴ</t>
    </rPh>
    <rPh sb="6" eb="10">
      <t>カブシキガイシャ</t>
    </rPh>
    <phoneticPr fontId="8"/>
  </si>
  <si>
    <t>ナーシング三重</t>
  </si>
  <si>
    <t>亀山市川崎町4855番地　A101</t>
  </si>
  <si>
    <t>0595-85-3911</t>
  </si>
  <si>
    <t>0595-85-3900</t>
  </si>
  <si>
    <t>株式会社テクノケア三重</t>
  </si>
  <si>
    <t>訪問看護リハビリステーションこころ</t>
  </si>
  <si>
    <t>519-0111</t>
  </si>
  <si>
    <t>亀山市栄町1487番地25</t>
    <phoneticPr fontId="22"/>
  </si>
  <si>
    <t>0595-96-8501</t>
  </si>
  <si>
    <t>0595-96-8502</t>
  </si>
  <si>
    <t>合同会社Ｗｉｔｈ　ｙｏｕ</t>
  </si>
  <si>
    <t>亀山市立医療センター訪問看護ステーション</t>
    <rPh sb="0" eb="4">
      <t>カメヤマシリツ</t>
    </rPh>
    <rPh sb="4" eb="6">
      <t>イリョウ</t>
    </rPh>
    <rPh sb="10" eb="14">
      <t>ホウモンカンゴ</t>
    </rPh>
    <phoneticPr fontId="8"/>
  </si>
  <si>
    <t>519-0163</t>
    <phoneticPr fontId="8"/>
  </si>
  <si>
    <t>亀山市亀田町466番地1</t>
    <rPh sb="0" eb="3">
      <t>カメヤマシ</t>
    </rPh>
    <rPh sb="3" eb="5">
      <t>カメダ</t>
    </rPh>
    <rPh sb="5" eb="6">
      <t>チョウ</t>
    </rPh>
    <rPh sb="9" eb="11">
      <t>バンチ</t>
    </rPh>
    <phoneticPr fontId="8"/>
  </si>
  <si>
    <t>0595-83-1966</t>
  </si>
  <si>
    <t>0595-83-0306</t>
    <phoneticPr fontId="8"/>
  </si>
  <si>
    <t>亀山市</t>
    <rPh sb="0" eb="3">
      <t>カメヤマシ</t>
    </rPh>
    <phoneticPr fontId="8"/>
  </si>
  <si>
    <t>訪問看護ステーション　かのん</t>
    <rPh sb="0" eb="4">
      <t>ホウモンカンゴ</t>
    </rPh>
    <phoneticPr fontId="8"/>
  </si>
  <si>
    <t>519-0166</t>
    <phoneticPr fontId="8"/>
  </si>
  <si>
    <t>亀山市布気町634-10</t>
    <rPh sb="0" eb="3">
      <t>カメヤマシ</t>
    </rPh>
    <rPh sb="3" eb="6">
      <t>フケチョウ</t>
    </rPh>
    <phoneticPr fontId="8"/>
  </si>
  <si>
    <t>0595-96-8558</t>
    <phoneticPr fontId="8"/>
  </si>
  <si>
    <t>0595-97-3671</t>
    <phoneticPr fontId="8"/>
  </si>
  <si>
    <t>有限会社安寿</t>
    <rPh sb="0" eb="4">
      <t>ユウゲンガイシャ</t>
    </rPh>
    <rPh sb="4" eb="6">
      <t>アンジュ</t>
    </rPh>
    <phoneticPr fontId="8"/>
  </si>
  <si>
    <t>訪問看護ステーションひなた</t>
  </si>
  <si>
    <t>519-0168</t>
    <phoneticPr fontId="8"/>
  </si>
  <si>
    <t>亀山市太岡寺町1246番地8</t>
    <phoneticPr fontId="8"/>
  </si>
  <si>
    <t>0595-96-8133</t>
  </si>
  <si>
    <t>0595-96-8290</t>
  </si>
  <si>
    <t>訪問看護リハビリステーション　カラフル　かわさき</t>
  </si>
  <si>
    <t>519-0211</t>
    <phoneticPr fontId="8"/>
  </si>
  <si>
    <t>亀山市川崎町字赤崩1656番地1</t>
    <phoneticPr fontId="8"/>
  </si>
  <si>
    <t>0595-96-8812</t>
  </si>
  <si>
    <t>0595-97-3313</t>
  </si>
  <si>
    <t>日本ライフケアソリューションズ株式会社</t>
  </si>
  <si>
    <t>訪問看護ステーションひごと</t>
  </si>
  <si>
    <t>亀山市東町1丁目7-4</t>
  </si>
  <si>
    <t>050-58301285</t>
  </si>
  <si>
    <t>050-34888821</t>
  </si>
  <si>
    <t>株式会社人と街</t>
  </si>
  <si>
    <t>訪問看護ステーション結び</t>
  </si>
  <si>
    <t>亀山市川崎町4782番地</t>
  </si>
  <si>
    <t>0595-98-6601</t>
  </si>
  <si>
    <t>0595-98-5123</t>
  </si>
  <si>
    <t>津地区医師会訪問看護ステーション</t>
  </si>
  <si>
    <t>津市島崎町97番1</t>
  </si>
  <si>
    <t>059-223-0077</t>
  </si>
  <si>
    <t>059-223-0078</t>
  </si>
  <si>
    <t>公益社団法人　津地区医師会</t>
    <rPh sb="0" eb="2">
      <t>コウエキ</t>
    </rPh>
    <phoneticPr fontId="8"/>
  </si>
  <si>
    <t>みえ医療福祉生協つ訪問看護ステーション</t>
  </si>
  <si>
    <t>津市寿町16番24号</t>
    <rPh sb="0" eb="2">
      <t>ツシ</t>
    </rPh>
    <phoneticPr fontId="8"/>
  </si>
  <si>
    <t>059-225-6165</t>
  </si>
  <si>
    <t>059-213-7326</t>
    <phoneticPr fontId="8"/>
  </si>
  <si>
    <t>三重県看護協会訪問看護ステーションなでしこ津</t>
  </si>
  <si>
    <t>514-1254</t>
  </si>
  <si>
    <t>津市森町2019番地7</t>
    <rPh sb="8" eb="10">
      <t>バンチ</t>
    </rPh>
    <phoneticPr fontId="8"/>
  </si>
  <si>
    <t>059-254-6161</t>
    <phoneticPr fontId="8"/>
  </si>
  <si>
    <t>059-256-7633</t>
  </si>
  <si>
    <t>訪問看護ステーションほたるみえ</t>
  </si>
  <si>
    <t>514-0016</t>
    <phoneticPr fontId="8"/>
  </si>
  <si>
    <t>津市乙部2112-1メッセウ常２階</t>
    <rPh sb="2" eb="4">
      <t>オトベ</t>
    </rPh>
    <rPh sb="14" eb="15">
      <t>ツネ</t>
    </rPh>
    <rPh sb="16" eb="17">
      <t>カイ</t>
    </rPh>
    <phoneticPr fontId="8"/>
  </si>
  <si>
    <t>059-291-6880</t>
  </si>
  <si>
    <t>059-291-6881</t>
  </si>
  <si>
    <t>H 13.12. 1</t>
  </si>
  <si>
    <t>515-2524</t>
  </si>
  <si>
    <t>津市一志町大仰58番地</t>
    <rPh sb="5" eb="7">
      <t>オオギョウ</t>
    </rPh>
    <rPh sb="9" eb="11">
      <t>バンチ</t>
    </rPh>
    <phoneticPr fontId="23"/>
  </si>
  <si>
    <t>059-269-5573</t>
  </si>
  <si>
    <t>059-269-5574</t>
  </si>
  <si>
    <t>訪問看護ステーション みのり</t>
  </si>
  <si>
    <t>津市高茶屋6丁目11番地24号　105</t>
  </si>
  <si>
    <t>059-253-3253</t>
  </si>
  <si>
    <t>059-253-3235</t>
  </si>
  <si>
    <t>H 22.11. 1</t>
  </si>
  <si>
    <t>訪問看護ステーション 福寿草</t>
  </si>
  <si>
    <t>514-0131</t>
  </si>
  <si>
    <t>津市あのつ台4丁目6番地1</t>
  </si>
  <si>
    <t>059-236-2910</t>
  </si>
  <si>
    <t>059-236-2911</t>
  </si>
  <si>
    <t>H 20.12. 1</t>
  </si>
  <si>
    <t>実践訪問看護ステーション</t>
  </si>
  <si>
    <t>514-0834</t>
  </si>
  <si>
    <t>津市大倉9番4号</t>
  </si>
  <si>
    <t>059-221-0707</t>
  </si>
  <si>
    <t>059-221-0706</t>
  </si>
  <si>
    <t>H 16. 5. 1</t>
  </si>
  <si>
    <t>芹の里訪問看護ステーション</t>
  </si>
  <si>
    <t>津市久居井戸山町747番地の4</t>
  </si>
  <si>
    <t>059-254-4060</t>
  </si>
  <si>
    <t>059-254-4061</t>
  </si>
  <si>
    <t>H 12. 5. 1</t>
  </si>
  <si>
    <t>訪問看護　いちし</t>
  </si>
  <si>
    <t>515-2503</t>
    <phoneticPr fontId="8"/>
  </si>
  <si>
    <t>津市一志町日置46</t>
    <phoneticPr fontId="8"/>
  </si>
  <si>
    <t>訪問看護ステーション　安濃津ろまん</t>
  </si>
  <si>
    <t>津市神戸字文田154番9</t>
    <phoneticPr fontId="8"/>
  </si>
  <si>
    <t>059-213-4165</t>
  </si>
  <si>
    <t>059-213-4160</t>
  </si>
  <si>
    <t>訪問看護ステーション　そよかぜ</t>
  </si>
  <si>
    <t>津市戸木町5043番地</t>
    <phoneticPr fontId="8"/>
  </si>
  <si>
    <t>059-271-6085</t>
  </si>
  <si>
    <t>訪問看護ここよ</t>
  </si>
  <si>
    <t>514-0813</t>
    <phoneticPr fontId="8"/>
  </si>
  <si>
    <t>津市八幡町津2526番地4</t>
    <rPh sb="0" eb="1">
      <t>ツ</t>
    </rPh>
    <rPh sb="1" eb="2">
      <t>ミト</t>
    </rPh>
    <rPh sb="2" eb="4">
      <t>ヤハタ</t>
    </rPh>
    <rPh sb="4" eb="5">
      <t>チョウ</t>
    </rPh>
    <rPh sb="5" eb="6">
      <t>ツ</t>
    </rPh>
    <rPh sb="10" eb="12">
      <t>バンチ</t>
    </rPh>
    <phoneticPr fontId="8"/>
  </si>
  <si>
    <t>059-246-5546</t>
  </si>
  <si>
    <t>訪問看護リハビリステーションナースズケア</t>
  </si>
  <si>
    <t>515-2501</t>
  </si>
  <si>
    <t>津市一志町庄村403番地11</t>
    <phoneticPr fontId="8"/>
  </si>
  <si>
    <t>059-295-0051</t>
  </si>
  <si>
    <t>059-295-0050</t>
  </si>
  <si>
    <t>訪問看護ステーション「ワークス」</t>
  </si>
  <si>
    <t>津市久居中町281番地の2</t>
    <phoneticPr fontId="8"/>
  </si>
  <si>
    <t>059-271-5788</t>
  </si>
  <si>
    <t>059-271-5789</t>
  </si>
  <si>
    <t>株式会社三重厚生会</t>
  </si>
  <si>
    <t>津中央訪問看護ステーションシルバーケア豊壽園</t>
  </si>
  <si>
    <t>514-0831</t>
    <phoneticPr fontId="8"/>
  </si>
  <si>
    <t>津市本町26番地13号</t>
    <rPh sb="0" eb="2">
      <t>ツシ</t>
    </rPh>
    <rPh sb="2" eb="3">
      <t>ホン</t>
    </rPh>
    <rPh sb="3" eb="4">
      <t>マチ</t>
    </rPh>
    <rPh sb="6" eb="8">
      <t>バンチ</t>
    </rPh>
    <rPh sb="10" eb="11">
      <t>ゴウ</t>
    </rPh>
    <phoneticPr fontId="8"/>
  </si>
  <si>
    <t>059-253-2177</t>
    <phoneticPr fontId="8"/>
  </si>
  <si>
    <t>059-229-2030</t>
    <phoneticPr fontId="8"/>
  </si>
  <si>
    <t>訪問看護ステーション　あいさ</t>
    <rPh sb="0" eb="4">
      <t>ホウモンカンゴ</t>
    </rPh>
    <phoneticPr fontId="8"/>
  </si>
  <si>
    <t>514-0008</t>
    <phoneticPr fontId="8"/>
  </si>
  <si>
    <t>津市上浜町6丁目78-1津西コーポ201</t>
    <rPh sb="0" eb="2">
      <t>ツシ</t>
    </rPh>
    <rPh sb="2" eb="4">
      <t>ウエハマ</t>
    </rPh>
    <rPh sb="4" eb="5">
      <t>チョウ</t>
    </rPh>
    <rPh sb="6" eb="8">
      <t>チョウメ</t>
    </rPh>
    <rPh sb="12" eb="13">
      <t>ツ</t>
    </rPh>
    <rPh sb="13" eb="14">
      <t>ニシ</t>
    </rPh>
    <phoneticPr fontId="8"/>
  </si>
  <si>
    <t>059-271-7434</t>
  </si>
  <si>
    <t>合同会社エスプラス</t>
    <rPh sb="0" eb="2">
      <t>ゴウドウ</t>
    </rPh>
    <rPh sb="2" eb="4">
      <t>ガイシャ</t>
    </rPh>
    <phoneticPr fontId="8"/>
  </si>
  <si>
    <t>独立行政法人国立病院機構　榊原病院ゆうはぁと訪問看護ステーション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サカキバラ</t>
    </rPh>
    <rPh sb="15" eb="17">
      <t>ビョウイン</t>
    </rPh>
    <rPh sb="22" eb="26">
      <t>ホウモンカンゴ</t>
    </rPh>
    <phoneticPr fontId="23"/>
  </si>
  <si>
    <t>514-1292</t>
  </si>
  <si>
    <t>津市榊原町777</t>
    <rPh sb="0" eb="2">
      <t>ツシ</t>
    </rPh>
    <rPh sb="2" eb="5">
      <t>サカキバラチョウ</t>
    </rPh>
    <phoneticPr fontId="23"/>
  </si>
  <si>
    <t>059-252-0211</t>
  </si>
  <si>
    <t>059-252-0411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</si>
  <si>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3"/>
  </si>
  <si>
    <t>笑みたす訪問看護ステーション</t>
    <rPh sb="0" eb="1">
      <t>エ</t>
    </rPh>
    <rPh sb="4" eb="8">
      <t>ホウモンカンゴ</t>
    </rPh>
    <phoneticPr fontId="23"/>
  </si>
  <si>
    <t>津市大倉4-23</t>
  </si>
  <si>
    <t>059-202-8810</t>
  </si>
  <si>
    <t>059-202-8881</t>
  </si>
  <si>
    <t>エミタス株式会社</t>
    <rPh sb="4" eb="8">
      <t>カブシキガイシャ</t>
    </rPh>
    <phoneticPr fontId="23"/>
  </si>
  <si>
    <t>ファミリア訪問看護ステーション</t>
    <rPh sb="5" eb="7">
      <t>ホウモン</t>
    </rPh>
    <rPh sb="7" eb="9">
      <t>カンゴ</t>
    </rPh>
    <phoneticPr fontId="23"/>
  </si>
  <si>
    <t>津市高茶屋小森町1566番地2</t>
    <rPh sb="0" eb="2">
      <t>ツシ</t>
    </rPh>
    <rPh sb="2" eb="5">
      <t>タカジャヤ</t>
    </rPh>
    <rPh sb="5" eb="8">
      <t>コモリチョウ</t>
    </rPh>
    <rPh sb="12" eb="14">
      <t>バンチ</t>
    </rPh>
    <phoneticPr fontId="23"/>
  </si>
  <si>
    <t>059-269-5557</t>
  </si>
  <si>
    <t>059-253-8854</t>
  </si>
  <si>
    <t>アペック株式会社</t>
    <rPh sb="4" eb="8">
      <t>カブシキガイシャ</t>
    </rPh>
    <phoneticPr fontId="23"/>
  </si>
  <si>
    <t>訪問看護リハビリステーション鶴寿</t>
    <rPh sb="0" eb="4">
      <t>ホウモンカンゴ</t>
    </rPh>
    <rPh sb="14" eb="16">
      <t>カクジュ</t>
    </rPh>
    <phoneticPr fontId="23"/>
  </si>
  <si>
    <t>津市高茶屋二丁目13番1号</t>
    <rPh sb="0" eb="5">
      <t>ツシタカジャヤ</t>
    </rPh>
    <rPh sb="5" eb="8">
      <t>ニチョウメ</t>
    </rPh>
    <rPh sb="10" eb="11">
      <t>バン</t>
    </rPh>
    <rPh sb="12" eb="13">
      <t>ゴウ</t>
    </rPh>
    <phoneticPr fontId="23"/>
  </si>
  <si>
    <t>059-253-1504</t>
  </si>
  <si>
    <t>059-253-1505</t>
  </si>
  <si>
    <t>ハピアズクラム株式会社</t>
    <rPh sb="7" eb="11">
      <t>カブシキガイシャ</t>
    </rPh>
    <phoneticPr fontId="23"/>
  </si>
  <si>
    <t>藤田医科大学訪問看護ななくり</t>
    <rPh sb="0" eb="2">
      <t>フジタ</t>
    </rPh>
    <rPh sb="2" eb="4">
      <t>イカ</t>
    </rPh>
    <rPh sb="4" eb="6">
      <t>ダイガク</t>
    </rPh>
    <rPh sb="6" eb="8">
      <t>ホウモン</t>
    </rPh>
    <rPh sb="8" eb="10">
      <t>カンゴ</t>
    </rPh>
    <phoneticPr fontId="23"/>
  </si>
  <si>
    <t>津市大門6-5　大樹生命津ビル2階</t>
    <rPh sb="0" eb="2">
      <t>ツシ</t>
    </rPh>
    <rPh sb="2" eb="4">
      <t>ダイモン</t>
    </rPh>
    <rPh sb="8" eb="12">
      <t>タイジュセイメイ</t>
    </rPh>
    <rPh sb="12" eb="13">
      <t>ツ</t>
    </rPh>
    <rPh sb="16" eb="17">
      <t>カイ</t>
    </rPh>
    <phoneticPr fontId="23"/>
  </si>
  <si>
    <t>059-253-5152</t>
  </si>
  <si>
    <t>059-253-5158</t>
  </si>
  <si>
    <t>学校法人藤田学園</t>
    <rPh sb="0" eb="2">
      <t>ガッコウ</t>
    </rPh>
    <rPh sb="2" eb="4">
      <t>ホウジン</t>
    </rPh>
    <rPh sb="4" eb="6">
      <t>フジタ</t>
    </rPh>
    <rPh sb="6" eb="8">
      <t>ガクエン</t>
    </rPh>
    <phoneticPr fontId="23"/>
  </si>
  <si>
    <t>APてれさ津訪問看護ステーション</t>
  </si>
  <si>
    <t>514-0114</t>
    <phoneticPr fontId="8"/>
  </si>
  <si>
    <t>津市一身田町181番地3号</t>
    <phoneticPr fontId="8"/>
  </si>
  <si>
    <t>050-6870-7857</t>
  </si>
  <si>
    <t>050-6869-4711</t>
  </si>
  <si>
    <t>株式会社佳泉</t>
  </si>
  <si>
    <t>訪問看護のスウィートナース津</t>
  </si>
  <si>
    <t>514-0018</t>
    <phoneticPr fontId="8"/>
  </si>
  <si>
    <t>津市中河原西興2051</t>
    <phoneticPr fontId="8"/>
  </si>
  <si>
    <t>株式会社スウィートナース</t>
  </si>
  <si>
    <t>訪問看護リハビリステーション桜Tsu</t>
  </si>
  <si>
    <t>514-0803</t>
    <phoneticPr fontId="8"/>
  </si>
  <si>
    <t>津市柳山津興630-3</t>
    <phoneticPr fontId="8"/>
  </si>
  <si>
    <t>059-253-6860</t>
  </si>
  <si>
    <t>059-253-6861</t>
  </si>
  <si>
    <t>合同会社RED　GLOVE</t>
  </si>
  <si>
    <t>訪問看護ステーション　デューン津</t>
  </si>
  <si>
    <t>津市大谷町276-5　ネクストビル4階</t>
    <phoneticPr fontId="8"/>
  </si>
  <si>
    <t>059-253-7202</t>
  </si>
  <si>
    <t>059-253-7203</t>
  </si>
  <si>
    <t>訪問看護ステーションあやめ津</t>
  </si>
  <si>
    <t>514-0012</t>
    <phoneticPr fontId="8"/>
  </si>
  <si>
    <t>津市末広町29番2号カムズエイト1B</t>
    <phoneticPr fontId="8"/>
  </si>
  <si>
    <t>059-222-2570</t>
  </si>
  <si>
    <t>059-222-2575</t>
  </si>
  <si>
    <t>訪問看護ステーションオランジュ ＴＳＵ</t>
    <phoneticPr fontId="8"/>
  </si>
  <si>
    <t>514-1139</t>
  </si>
  <si>
    <t>津市青葉台2丁目11-2</t>
  </si>
  <si>
    <t>059-264-7576</t>
  </si>
  <si>
    <t>059-264-7577</t>
  </si>
  <si>
    <t>Resora訪問看護リハビリステーション津</t>
  </si>
  <si>
    <t>津市豊が丘3丁目18番2号</t>
    <phoneticPr fontId="8"/>
  </si>
  <si>
    <t>059-269-7515</t>
  </si>
  <si>
    <t>059-269-7516</t>
  </si>
  <si>
    <t>Ｒｅｓｏｒａ株式会社</t>
  </si>
  <si>
    <t>訪問看護・リハビリステーション　三つ葉</t>
    <phoneticPr fontId="8"/>
  </si>
  <si>
    <t>津市高茶屋小森町95-19</t>
  </si>
  <si>
    <t>059-261-1207</t>
  </si>
  <si>
    <t>059-261-8766</t>
  </si>
  <si>
    <t>株式会社ぱとりっく</t>
  </si>
  <si>
    <t>訪問看護ステーションみかづき</t>
  </si>
  <si>
    <t>津市殿村332番地1</t>
  </si>
  <si>
    <t>059-271-8333</t>
  </si>
  <si>
    <t>059-271-8339</t>
  </si>
  <si>
    <t>株式会社みかづき</t>
  </si>
  <si>
    <t>くうねる訪問看護ステーション</t>
  </si>
  <si>
    <t>津市上浜町一丁目92-19</t>
    <phoneticPr fontId="8"/>
  </si>
  <si>
    <t>059-224-4884</t>
  </si>
  <si>
    <t>059-224-4885</t>
  </si>
  <si>
    <t>株式会社Ｋｕ－ｎｅｌ</t>
  </si>
  <si>
    <t>訪問看護ステーション　ここな</t>
  </si>
  <si>
    <t>514-0821</t>
    <phoneticPr fontId="8"/>
  </si>
  <si>
    <t>津市垂水1393番地2　クローバー102</t>
    <phoneticPr fontId="8"/>
  </si>
  <si>
    <t>059-271-9351</t>
  </si>
  <si>
    <t>059-271-6428</t>
  </si>
  <si>
    <t>株式会社ここな</t>
  </si>
  <si>
    <t>白鳳病院ＳＡＫＵＲＡ訪問看護・リハビリセンター</t>
  </si>
  <si>
    <t>514-1118</t>
    <phoneticPr fontId="8"/>
  </si>
  <si>
    <t>津市久居新町1165番地209号</t>
    <phoneticPr fontId="8"/>
  </si>
  <si>
    <t>059-271-9770</t>
  </si>
  <si>
    <t>059-271-9701</t>
  </si>
  <si>
    <t>医療法人凰林会</t>
  </si>
  <si>
    <t>ひばり訪問看護ステーションあゆみ野</t>
  </si>
  <si>
    <t>514-0113</t>
    <phoneticPr fontId="8"/>
  </si>
  <si>
    <t>津市一身田大古曽974-3</t>
    <phoneticPr fontId="8"/>
  </si>
  <si>
    <t>059-232-6111</t>
  </si>
  <si>
    <t>059-232-6113</t>
  </si>
  <si>
    <t>特定非営利活動法人安濃津福祉会</t>
  </si>
  <si>
    <t>訪問看護ステーションＨａｐｐｉｎｅｓｓ</t>
  </si>
  <si>
    <t>514-0836</t>
    <phoneticPr fontId="8"/>
  </si>
  <si>
    <t>津市野崎垣内岩田355-3Ｉ－ＦＩＥＬＤ　203号室</t>
    <phoneticPr fontId="8"/>
  </si>
  <si>
    <t>059-202-8030</t>
  </si>
  <si>
    <t>059-202-8031</t>
  </si>
  <si>
    <t>合同会社Ｈａｐｐｉｎｅｓｓ</t>
  </si>
  <si>
    <t>ハーモニーハウス津・大園　訪問看護ステーション</t>
  </si>
  <si>
    <t>514-0046</t>
    <phoneticPr fontId="8"/>
  </si>
  <si>
    <t>津市大園町5-45</t>
    <phoneticPr fontId="8"/>
  </si>
  <si>
    <t>株式会社ハピネライフ一光</t>
  </si>
  <si>
    <t>訪問看護・リハビリステーション　サンヒルズ</t>
  </si>
  <si>
    <t>514-0061</t>
    <phoneticPr fontId="8"/>
  </si>
  <si>
    <t>津市一身田上津部田1424Ａｎｎｅｘ31</t>
    <phoneticPr fontId="8"/>
  </si>
  <si>
    <t>訪問看護ステーションＲｅ：ＬＩＦＥ</t>
  </si>
  <si>
    <t>津市上浜町5丁目69番地37</t>
  </si>
  <si>
    <t>059-261-1780</t>
  </si>
  <si>
    <t>株式会社Ｎ´ｚ</t>
  </si>
  <si>
    <t>訪問看護ステーションｔｅｔｏｔｅ</t>
  </si>
  <si>
    <t>514-1118</t>
  </si>
  <si>
    <t>津市久居新町2812ウィズハピネス新町101</t>
  </si>
  <si>
    <t>059-269-5558</t>
  </si>
  <si>
    <t>株式会社ｔｅｔｏｔｅ</t>
  </si>
  <si>
    <t>訪問看護ステーションリレー</t>
  </si>
  <si>
    <t>津市桜橋三丁目55番地1号エクスクリエ桜橋103号室</t>
  </si>
  <si>
    <t>059-271-5800</t>
  </si>
  <si>
    <t>059-271-5802</t>
  </si>
  <si>
    <t>株式会社アクセプト</t>
  </si>
  <si>
    <t>訪問看護ステーション悠ライフ津新町</t>
  </si>
  <si>
    <t>514-0042</t>
  </si>
  <si>
    <t>津市新町2丁目5番31号</t>
  </si>
  <si>
    <t>059-253-7081</t>
  </si>
  <si>
    <t>059-253-7082</t>
  </si>
  <si>
    <t>株式会社カインドライフ</t>
  </si>
  <si>
    <t>ゴールドエイジ訪問看護ステーション津営業所</t>
  </si>
  <si>
    <t>津市白塚町字白池357番地18</t>
  </si>
  <si>
    <t>059-231-1300</t>
  </si>
  <si>
    <t>059-269-6801</t>
  </si>
  <si>
    <t>ゴールドエイジ株式会社</t>
  </si>
  <si>
    <t>ｍｕｋｕ訪問看護ステーション</t>
    <phoneticPr fontId="8"/>
  </si>
  <si>
    <t>津市寿町46010</t>
  </si>
  <si>
    <t>059-253-6290</t>
  </si>
  <si>
    <t>059-253-6291</t>
  </si>
  <si>
    <t>アライブ株式会社</t>
  </si>
  <si>
    <t>松阪地区医師会訪問看護ステーション</t>
  </si>
  <si>
    <t>松阪市白粉町363</t>
  </si>
  <si>
    <t>0598-23-6260</t>
  </si>
  <si>
    <t>0598-23-6261</t>
  </si>
  <si>
    <t>公益社団法人　松阪地区医師会</t>
    <rPh sb="0" eb="2">
      <t>コウエキ</t>
    </rPh>
    <phoneticPr fontId="8"/>
  </si>
  <si>
    <t>桜木記念病院訪問看護ステーション</t>
  </si>
  <si>
    <t>515-0034</t>
  </si>
  <si>
    <t>松阪市南町443番地の4</t>
    <rPh sb="8" eb="10">
      <t>バンチ</t>
    </rPh>
    <phoneticPr fontId="8"/>
  </si>
  <si>
    <t>0598-21-7755</t>
  </si>
  <si>
    <t>0598-21-2411</t>
  </si>
  <si>
    <t>医療法人　桜木記念病院</t>
  </si>
  <si>
    <t>訪問看護ステーション「カトレア」</t>
  </si>
  <si>
    <t>松阪市山室町690番地の2</t>
    <rPh sb="9" eb="11">
      <t>バンチ</t>
    </rPh>
    <phoneticPr fontId="8"/>
  </si>
  <si>
    <t>0598-60-2900</t>
  </si>
  <si>
    <t>嘉祥苑訪問看護ステーション</t>
  </si>
  <si>
    <t>松阪市鎌田町244番地の3</t>
    <phoneticPr fontId="8"/>
  </si>
  <si>
    <t>0598-53-1661</t>
  </si>
  <si>
    <t>0598-30-5780</t>
  </si>
  <si>
    <t>松阪市民病院訪問看護ステーション</t>
  </si>
  <si>
    <t>松阪市殿町1550番地</t>
    <rPh sb="9" eb="11">
      <t>バンチ</t>
    </rPh>
    <phoneticPr fontId="8"/>
  </si>
  <si>
    <t>0598-21-8758</t>
  </si>
  <si>
    <t>0598-21-8165</t>
  </si>
  <si>
    <t>H 15.12. 1</t>
  </si>
  <si>
    <t>ケアーズ訪問看護リハビリステーション松阪</t>
  </si>
  <si>
    <t>515-0045</t>
    <phoneticPr fontId="8"/>
  </si>
  <si>
    <t>松阪市駅部田町945番地</t>
    <phoneticPr fontId="8"/>
  </si>
  <si>
    <t>0598-31-2018</t>
  </si>
  <si>
    <t>0598-31-2171</t>
  </si>
  <si>
    <t>みえ親孝行訪問看護事業所</t>
  </si>
  <si>
    <t>松阪市田村町447番1</t>
    <rPh sb="9" eb="10">
      <t>バン</t>
    </rPh>
    <phoneticPr fontId="8"/>
  </si>
  <si>
    <t>0598-21-3465</t>
  </si>
  <si>
    <t>0598-25-3466</t>
    <phoneticPr fontId="8"/>
  </si>
  <si>
    <t>訪問看護ステーション「ハイジ」</t>
  </si>
  <si>
    <t>松阪市嬉野中川町832-1ベルリード嬉野105号</t>
    <rPh sb="18" eb="20">
      <t>ウレシノ</t>
    </rPh>
    <rPh sb="23" eb="24">
      <t>ゴウ</t>
    </rPh>
    <phoneticPr fontId="8"/>
  </si>
  <si>
    <t>0598-30-4345</t>
  </si>
  <si>
    <t>0598-30-4346</t>
  </si>
  <si>
    <t>株式会社エンジェルハイジ</t>
  </si>
  <si>
    <t>済生会松阪訪問看護ステーション</t>
  </si>
  <si>
    <t>515-0004</t>
  </si>
  <si>
    <t>松阪市朝日町字石田365番1</t>
    <phoneticPr fontId="8"/>
  </si>
  <si>
    <t>0598-31-2500</t>
  </si>
  <si>
    <t>0598-31-2552</t>
  </si>
  <si>
    <t>訪問看護ステーション　えみあす</t>
    <rPh sb="0" eb="4">
      <t>ホウモンカンゴ</t>
    </rPh>
    <phoneticPr fontId="8"/>
  </si>
  <si>
    <t>519-2141</t>
    <phoneticPr fontId="8"/>
  </si>
  <si>
    <t>松阪市上蛸路町715-2</t>
    <rPh sb="0" eb="3">
      <t>マツサカシ</t>
    </rPh>
    <rPh sb="3" eb="4">
      <t>ウエ</t>
    </rPh>
    <rPh sb="4" eb="5">
      <t>タコ</t>
    </rPh>
    <rPh sb="5" eb="6">
      <t>ミチ</t>
    </rPh>
    <rPh sb="6" eb="7">
      <t>チョウ</t>
    </rPh>
    <phoneticPr fontId="8"/>
  </si>
  <si>
    <t>0598-29-2777</t>
    <phoneticPr fontId="8"/>
  </si>
  <si>
    <t>0598-29-2776</t>
    <phoneticPr fontId="8"/>
  </si>
  <si>
    <t>有限会社やすらぎ</t>
    <rPh sb="0" eb="4">
      <t>ユウゲンガイシャ</t>
    </rPh>
    <phoneticPr fontId="8"/>
  </si>
  <si>
    <t>吉祥苑訪問看護ステーション</t>
    <rPh sb="0" eb="2">
      <t>キッショウ</t>
    </rPh>
    <rPh sb="2" eb="3">
      <t>エン</t>
    </rPh>
    <rPh sb="3" eb="7">
      <t>ホウモンカンゴ</t>
    </rPh>
    <phoneticPr fontId="23"/>
  </si>
  <si>
    <t>松阪市鎌田町字南沖275番地の1</t>
    <rPh sb="0" eb="3">
      <t>マツサカシ</t>
    </rPh>
    <rPh sb="3" eb="5">
      <t>カマタ</t>
    </rPh>
    <rPh sb="6" eb="7">
      <t>アザ</t>
    </rPh>
    <rPh sb="7" eb="8">
      <t>ミナミ</t>
    </rPh>
    <rPh sb="8" eb="9">
      <t>オキ</t>
    </rPh>
    <rPh sb="12" eb="14">
      <t>バンチ</t>
    </rPh>
    <phoneticPr fontId="23"/>
  </si>
  <si>
    <t>グリーンケア訪問看護ステーション</t>
    <rPh sb="6" eb="10">
      <t>ホウモンカンゴ</t>
    </rPh>
    <phoneticPr fontId="23"/>
  </si>
  <si>
    <t>松阪市下村町1963-2</t>
    <rPh sb="0" eb="3">
      <t>マツサカシ</t>
    </rPh>
    <rPh sb="3" eb="6">
      <t>シモムラチョウ</t>
    </rPh>
    <phoneticPr fontId="23"/>
  </si>
  <si>
    <t>株式会社みどりの森</t>
    <rPh sb="0" eb="4">
      <t>カブシキガイシャ</t>
    </rPh>
    <rPh sb="8" eb="9">
      <t>モリ</t>
    </rPh>
    <phoneticPr fontId="23"/>
  </si>
  <si>
    <t>訪問看護ステーションここら</t>
  </si>
  <si>
    <t>515-2325</t>
    <phoneticPr fontId="8"/>
  </si>
  <si>
    <t>松阪市嬉野中川新町4丁目262番地6</t>
    <phoneticPr fontId="8"/>
  </si>
  <si>
    <t>0598-31-3388</t>
  </si>
  <si>
    <t>0598-31-3378</t>
  </si>
  <si>
    <t>特定非営利活動法人ＴＥＡＭ創心</t>
  </si>
  <si>
    <t>笑顔の街訪問看護ステーション</t>
  </si>
  <si>
    <t>515-0005</t>
    <phoneticPr fontId="8"/>
  </si>
  <si>
    <t>松阪市鎌田町403‐9松相ハイツ102号室</t>
    <phoneticPr fontId="8"/>
  </si>
  <si>
    <t>0598-31-3480</t>
  </si>
  <si>
    <t>0598-31-3482</t>
  </si>
  <si>
    <t>医療法人医王寺会</t>
  </si>
  <si>
    <t>訪問看護ステーション　アシスト</t>
  </si>
  <si>
    <t>松阪市川井町157番地1</t>
  </si>
  <si>
    <t>アシスト株式会社</t>
  </si>
  <si>
    <t>訪問看護ステーション　かふう</t>
  </si>
  <si>
    <t>松阪市市場庄町1373番地</t>
  </si>
  <si>
    <t>0598-20-8222</t>
  </si>
  <si>
    <t>0598-20-8000</t>
  </si>
  <si>
    <t>医療法人胃医巴会</t>
  </si>
  <si>
    <t>アクア訪問看護ステーション</t>
  </si>
  <si>
    <t>515-0816</t>
    <phoneticPr fontId="8"/>
  </si>
  <si>
    <t>松阪市西之庄町51-2</t>
    <phoneticPr fontId="8"/>
  </si>
  <si>
    <t>0598-67-8587</t>
  </si>
  <si>
    <t>0598-67-0377</t>
  </si>
  <si>
    <t>株式会社アクアメディカル</t>
  </si>
  <si>
    <t>訪問看護ステーションmugi</t>
    <phoneticPr fontId="8"/>
  </si>
  <si>
    <t>松阪市伊勢寺町2800-1</t>
    <phoneticPr fontId="8"/>
  </si>
  <si>
    <t>0598-67-7596</t>
  </si>
  <si>
    <t>0598-67-7088</t>
  </si>
  <si>
    <t>株式会社むぎ</t>
  </si>
  <si>
    <t>メディケア・リハビリ訪問看護ステーション松阪</t>
  </si>
  <si>
    <t>515-0075</t>
  </si>
  <si>
    <t>松阪市新町810番地1　3階</t>
  </si>
  <si>
    <t>0598-30-5070</t>
  </si>
  <si>
    <t>0598-30-5075</t>
  </si>
  <si>
    <t>株式会社マイオセラピー研究所</t>
  </si>
  <si>
    <t>虹が丘訪問看護ステーション</t>
  </si>
  <si>
    <t>515-0041</t>
    <phoneticPr fontId="8"/>
  </si>
  <si>
    <t>松阪市上川町215番地1</t>
    <phoneticPr fontId="8"/>
  </si>
  <si>
    <t>0598-20-2044</t>
  </si>
  <si>
    <t>0598-20-2074</t>
  </si>
  <si>
    <t>医療法人ＫＭＣ</t>
  </si>
  <si>
    <t>訪問看護ステーション　松本クリニック</t>
  </si>
  <si>
    <t>松阪市駅部田町1619番地の45</t>
    <phoneticPr fontId="8"/>
  </si>
  <si>
    <t>0598-26-5860</t>
  </si>
  <si>
    <t>0598-26-8430</t>
  </si>
  <si>
    <t>医療法人松徳会</t>
  </si>
  <si>
    <t>訪問看護ステーションあやめ松阪</t>
  </si>
  <si>
    <t>松阪市高町465-5高町テナントＢ棟</t>
    <phoneticPr fontId="8"/>
  </si>
  <si>
    <t>0598-31-2761</t>
  </si>
  <si>
    <t>0598-31-2762</t>
  </si>
  <si>
    <t>花はな訪問看護ステーション</t>
  </si>
  <si>
    <t>515-0062</t>
    <phoneticPr fontId="8"/>
  </si>
  <si>
    <t>松阪市小黒田町523-2ユーロハイツ102号室</t>
    <phoneticPr fontId="8"/>
  </si>
  <si>
    <t>059-293-0733</t>
  </si>
  <si>
    <t>059-993-7254</t>
  </si>
  <si>
    <t>インサイドアウトはなさか合同会社</t>
  </si>
  <si>
    <t>訪問看護そよかぜ</t>
  </si>
  <si>
    <t>515-2304</t>
    <phoneticPr fontId="8"/>
  </si>
  <si>
    <t>松阪市嬉野平生町112</t>
    <phoneticPr fontId="8"/>
  </si>
  <si>
    <t>515-0062</t>
  </si>
  <si>
    <t>松阪市小黒田町523-2ユーロハイツ102号室</t>
  </si>
  <si>
    <t>株式会社丸の内福祉会</t>
  </si>
  <si>
    <t>訪問看護ステーションブクサス</t>
  </si>
  <si>
    <t>515-2331</t>
    <phoneticPr fontId="8"/>
  </si>
  <si>
    <t>松阪市嬉野須賀領町565番地1-2Ｆ-Ｂ</t>
  </si>
  <si>
    <t>0598-66-9017</t>
  </si>
  <si>
    <t>0598-66-9018</t>
  </si>
  <si>
    <t>合同会社ＷＡＲＭＳ</t>
  </si>
  <si>
    <t>アクア松阪訪問看護</t>
  </si>
  <si>
    <t>松阪市駅部田町319番地</t>
  </si>
  <si>
    <t>0598-31-2911</t>
  </si>
  <si>
    <t>0598-31-2811</t>
  </si>
  <si>
    <t>セントケア訪問看護ステーション松阪</t>
  </si>
  <si>
    <t>515-0056</t>
  </si>
  <si>
    <t>松阪市宝塚町720-6</t>
  </si>
  <si>
    <t>0598-21-3784</t>
  </si>
  <si>
    <t>0598-21-3785</t>
  </si>
  <si>
    <t>セントケア三重株式会社</t>
  </si>
  <si>
    <t>済生会明和訪問看護ステーション</t>
  </si>
  <si>
    <t>0596-53-0007</t>
  </si>
  <si>
    <t>0596-53-0008</t>
  </si>
  <si>
    <t>訪問看護　和</t>
  </si>
  <si>
    <t>多気郡明和町大淀2230-1</t>
    <phoneticPr fontId="8"/>
  </si>
  <si>
    <t>0596-55-4668</t>
  </si>
  <si>
    <t>0596-55-8788</t>
  </si>
  <si>
    <t>訪問看護かりん明和</t>
  </si>
  <si>
    <t>515-0311</t>
  </si>
  <si>
    <t>多気郡明和町平尾字野田499番地15</t>
    <phoneticPr fontId="22"/>
  </si>
  <si>
    <t>0596-53-1511</t>
    <phoneticPr fontId="8"/>
  </si>
  <si>
    <t>株式会社吉清会</t>
  </si>
  <si>
    <t>訪問看護の希望の丘</t>
    <rPh sb="0" eb="2">
      <t>ホウモン</t>
    </rPh>
    <rPh sb="2" eb="4">
      <t>カンゴ</t>
    </rPh>
    <rPh sb="5" eb="7">
      <t>キボウ</t>
    </rPh>
    <rPh sb="8" eb="9">
      <t>オカ</t>
    </rPh>
    <phoneticPr fontId="23"/>
  </si>
  <si>
    <t>多気郡明和町大字上村字松本101-5</t>
    <rPh sb="0" eb="6">
      <t>タキグンメイワチョウ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3"/>
  </si>
  <si>
    <t>株式会社メディカルサンテ</t>
    <rPh sb="0" eb="4">
      <t>カブシキガイシャ</t>
    </rPh>
    <phoneticPr fontId="23"/>
  </si>
  <si>
    <t>笑楽訪問看護リハビリステーション</t>
  </si>
  <si>
    <t>515-0324</t>
    <phoneticPr fontId="8"/>
  </si>
  <si>
    <t>多気郡明和町金剛坂777-21</t>
    <phoneticPr fontId="8"/>
  </si>
  <si>
    <t>0596-53-1550</t>
  </si>
  <si>
    <t>0596-65-6621</t>
  </si>
  <si>
    <t>株式会社ＳＩＮＣＥＲＯ</t>
  </si>
  <si>
    <t>多気郡明和町明星971番地1</t>
  </si>
  <si>
    <t>0596-52-5615</t>
  </si>
  <si>
    <t>0596-52-5616</t>
  </si>
  <si>
    <t>株式会社わらく</t>
  </si>
  <si>
    <t>訪問看護ステーションはぜゆり</t>
  </si>
  <si>
    <t>多気郡明和町斎宮649220</t>
  </si>
  <si>
    <t>0596-63-6375</t>
  </si>
  <si>
    <t>0596-63-6035</t>
  </si>
  <si>
    <t>縁ＬＩＦＥ合同会社</t>
  </si>
  <si>
    <t>訪問看護ステーションあすなろ</t>
  </si>
  <si>
    <t>519-2424</t>
  </si>
  <si>
    <t>多気郡大台町栃原1242番地の11</t>
    <rPh sb="12" eb="14">
      <t>バンチ</t>
    </rPh>
    <phoneticPr fontId="8"/>
  </si>
  <si>
    <t>0598-85-0433</t>
  </si>
  <si>
    <t>0598-84-6031</t>
  </si>
  <si>
    <t>医療法人社団　仁心会</t>
  </si>
  <si>
    <t>大台厚生病院訪問看護ステーションふるさと</t>
  </si>
  <si>
    <t>519-2403</t>
  </si>
  <si>
    <t>多気郡大台町上三瀬663番地2</t>
    <rPh sb="12" eb="14">
      <t>バンチ</t>
    </rPh>
    <phoneticPr fontId="8"/>
  </si>
  <si>
    <t>0598-82-2626</t>
  </si>
  <si>
    <t>0598-82-3110</t>
  </si>
  <si>
    <t>たんぽぽ訪問看護ステーション</t>
  </si>
  <si>
    <t>多気郡多気町井内林251-4</t>
  </si>
  <si>
    <t>0598-38-8686</t>
  </si>
  <si>
    <t>0598-38-8687</t>
  </si>
  <si>
    <t>有限会社　たんぽぽ</t>
  </si>
  <si>
    <t>マチナス訪問看護ステーション</t>
  </si>
  <si>
    <t>519-2181</t>
    <phoneticPr fontId="8"/>
  </si>
  <si>
    <t>多気郡多気町相可1561番地1</t>
    <phoneticPr fontId="8"/>
  </si>
  <si>
    <t>0598-67-7038</t>
  </si>
  <si>
    <t>0598-67-4159</t>
  </si>
  <si>
    <t>株式会社マチナス</t>
  </si>
  <si>
    <t>訪問看護ステーションひまわり</t>
  </si>
  <si>
    <t>519-2174</t>
    <phoneticPr fontId="8"/>
  </si>
  <si>
    <t>多気郡多気町五桂625</t>
    <phoneticPr fontId="8"/>
  </si>
  <si>
    <t>0598-83-2468</t>
  </si>
  <si>
    <t>合同会社千里光</t>
  </si>
  <si>
    <t>伊勢地区医師会訪問看護ステーション</t>
  </si>
  <si>
    <t>伊勢市勢田町613-12</t>
  </si>
  <si>
    <t>0596-27-6711</t>
  </si>
  <si>
    <t>0596-27-6838</t>
  </si>
  <si>
    <t>一般社団法人　伊勢地区医師会</t>
    <rPh sb="0" eb="2">
      <t>イッパン</t>
    </rPh>
    <phoneticPr fontId="8"/>
  </si>
  <si>
    <t>田中訪問看護ステーション</t>
  </si>
  <si>
    <t>516-0078</t>
    <phoneticPr fontId="8"/>
  </si>
  <si>
    <t>伊勢市曽祢一丁目6番1号</t>
    <phoneticPr fontId="8"/>
  </si>
  <si>
    <t>0596-65-7757</t>
  </si>
  <si>
    <t>0596-65-7758</t>
  </si>
  <si>
    <t>医療法人　田中病院</t>
  </si>
  <si>
    <t>訪問看護ステーション まごのて</t>
  </si>
  <si>
    <t>516-0062</t>
  </si>
  <si>
    <t>伊勢市浦口4-2-13</t>
  </si>
  <si>
    <t>0596-23-2332</t>
  </si>
  <si>
    <t>0596-23-4716</t>
  </si>
  <si>
    <t>高見訪問看護ステーション</t>
  </si>
  <si>
    <t>伊勢市岡本1丁目16番31号</t>
    <rPh sb="10" eb="11">
      <t>バン</t>
    </rPh>
    <rPh sb="13" eb="14">
      <t>ゴウ</t>
    </rPh>
    <phoneticPr fontId="8"/>
  </si>
  <si>
    <t>0596-20-1151</t>
  </si>
  <si>
    <t>0596-20-1152</t>
  </si>
  <si>
    <t>医療法人社団　高見内科</t>
  </si>
  <si>
    <t>リハビリ訪問看護ステーションあした葉</t>
  </si>
  <si>
    <t>伊勢市村松町4000番地</t>
  </si>
  <si>
    <t>0596-37-4710</t>
  </si>
  <si>
    <t>0596-37-4790</t>
  </si>
  <si>
    <t>株式会社　明日葉</t>
  </si>
  <si>
    <t>H 22. 1. 1</t>
  </si>
  <si>
    <t>訪問看護リハビリステーション「ゆう」</t>
  </si>
  <si>
    <t>伊勢市小俣町元町722番地</t>
  </si>
  <si>
    <t>0596-25-7527</t>
  </si>
  <si>
    <t>0596-25-7537</t>
  </si>
  <si>
    <t>H 22. 11. 1</t>
  </si>
  <si>
    <t>訪問看護リハビリステーション手のひら</t>
  </si>
  <si>
    <t>伊勢市上地町字湯田野南5112-4</t>
  </si>
  <si>
    <t>0596-20-6336</t>
  </si>
  <si>
    <t>0596-20-6337</t>
  </si>
  <si>
    <t>有限会社　ＡＬＬ地域 リハネットワーク</t>
  </si>
  <si>
    <t>H 17.10. 1</t>
  </si>
  <si>
    <t>訪問看護ステーションほたるいせ</t>
  </si>
  <si>
    <t>519-0506</t>
    <phoneticPr fontId="8"/>
  </si>
  <si>
    <t>伊勢市小俣町湯田794-10</t>
    <phoneticPr fontId="8"/>
  </si>
  <si>
    <t>0596-21-3312</t>
  </si>
  <si>
    <t>0596-21-3313</t>
  </si>
  <si>
    <t>訪問看護ステーション　かがせお</t>
  </si>
  <si>
    <t>伊勢市藤里町338番地1</t>
    <rPh sb="3" eb="6">
      <t>フジサトチョウ</t>
    </rPh>
    <rPh sb="9" eb="11">
      <t>バンチ</t>
    </rPh>
    <phoneticPr fontId="13"/>
  </si>
  <si>
    <t>0596-27-1165</t>
  </si>
  <si>
    <t>0596-28-1165</t>
  </si>
  <si>
    <t>訪問看護ステーション　ほほえみ</t>
  </si>
  <si>
    <t>516-0035</t>
    <phoneticPr fontId="8"/>
  </si>
  <si>
    <t>伊勢市勢田町656番地134</t>
    <phoneticPr fontId="8"/>
  </si>
  <si>
    <t>0596-63-6872</t>
  </si>
  <si>
    <t>0596-63-6873</t>
  </si>
  <si>
    <t>訪問看護リハビリステーション森伸</t>
  </si>
  <si>
    <t>伊勢市磯町1835-1 ディア･ライフ伊勢西2F</t>
    <rPh sb="19" eb="21">
      <t>イセ</t>
    </rPh>
    <rPh sb="21" eb="22">
      <t>ニシ</t>
    </rPh>
    <phoneticPr fontId="8"/>
  </si>
  <si>
    <t>0596-38-2514</t>
  </si>
  <si>
    <t>0596-38-2515</t>
  </si>
  <si>
    <t>株式会社森伸</t>
  </si>
  <si>
    <t>医療法人全心会　伊勢ひかり訪問看護ステーション</t>
  </si>
  <si>
    <t>伊勢市御薗町高向810</t>
  </si>
  <si>
    <t>0596-63-5888</t>
  </si>
  <si>
    <t>0596-26-3315</t>
  </si>
  <si>
    <t>みなみ訪問看護リハビリステーション</t>
  </si>
  <si>
    <t>伊勢市御薗町長屋2161-1</t>
    <phoneticPr fontId="22"/>
  </si>
  <si>
    <t>0596-24-8800</t>
  </si>
  <si>
    <t>0596-24-8806</t>
  </si>
  <si>
    <t>大盛丸看護株式会社</t>
    <rPh sb="0" eb="2">
      <t>オオモ</t>
    </rPh>
    <rPh sb="2" eb="3">
      <t>マル</t>
    </rPh>
    <rPh sb="3" eb="5">
      <t>カンゴ</t>
    </rPh>
    <phoneticPr fontId="8"/>
  </si>
  <si>
    <t>ナーシング伊勢</t>
  </si>
  <si>
    <t>伊勢市藤里町166-10</t>
    <phoneticPr fontId="22"/>
  </si>
  <si>
    <t>0596-21-1196</t>
  </si>
  <si>
    <t>スマイルホーム伊勢訪問看護事業所</t>
  </si>
  <si>
    <t>516-0074</t>
    <phoneticPr fontId="8"/>
  </si>
  <si>
    <t>伊勢市本町16-5</t>
    <phoneticPr fontId="8"/>
  </si>
  <si>
    <t>0596-64-8691</t>
  </si>
  <si>
    <t>0596-64-8692</t>
  </si>
  <si>
    <t>訪問看護ステーションなごみ</t>
  </si>
  <si>
    <t>516-0077</t>
    <phoneticPr fontId="8"/>
  </si>
  <si>
    <t>伊勢市宮町2丁目4-14</t>
    <phoneticPr fontId="8"/>
  </si>
  <si>
    <t>0596-65-5031</t>
  </si>
  <si>
    <t>0596-65-5032</t>
  </si>
  <si>
    <t>特定非営利活動法人なごみ</t>
  </si>
  <si>
    <t>訪問看護ステーション　灯</t>
  </si>
  <si>
    <t>519-0505</t>
    <phoneticPr fontId="8"/>
  </si>
  <si>
    <t>伊勢市小俣町本町1277番地</t>
    <phoneticPr fontId="8"/>
  </si>
  <si>
    <t>0596-63-6066</t>
  </si>
  <si>
    <t>0596-63-6068</t>
  </si>
  <si>
    <t>合同会社ｃｈｒｏｎｏｓ</t>
  </si>
  <si>
    <t>らしく訪問看護ステーション</t>
  </si>
  <si>
    <t>516-0036</t>
    <phoneticPr fontId="8"/>
  </si>
  <si>
    <t>伊勢市岡本1丁目19番38号岡本テナント２F A</t>
    <phoneticPr fontId="8"/>
  </si>
  <si>
    <t>0596-22-7711</t>
  </si>
  <si>
    <t>0596-22-7712</t>
  </si>
  <si>
    <t>合同会社らしく</t>
  </si>
  <si>
    <t>海野訪問看護ステーション</t>
  </si>
  <si>
    <t>516-0041</t>
    <phoneticPr fontId="8"/>
  </si>
  <si>
    <t>伊勢市常磐二丁目3番14号</t>
    <phoneticPr fontId="8"/>
  </si>
  <si>
    <t>0596-20-8181</t>
  </si>
  <si>
    <t>0596-20-8133</t>
  </si>
  <si>
    <t>医療法人海野内科</t>
  </si>
  <si>
    <t>訪問看護ステーションひだか</t>
  </si>
  <si>
    <t>516-0027</t>
    <phoneticPr fontId="8"/>
  </si>
  <si>
    <t>伊勢市桜木町55-1</t>
    <phoneticPr fontId="8"/>
  </si>
  <si>
    <t>0596-63-9995</t>
  </si>
  <si>
    <t>0596-63-9996</t>
  </si>
  <si>
    <t>株式会社ＪＵＭＰ</t>
  </si>
  <si>
    <t>訪問看護事業所はだし</t>
  </si>
  <si>
    <t>伊勢市大世古1丁目8番地28</t>
  </si>
  <si>
    <t>0596-34-1332</t>
  </si>
  <si>
    <t>0596-34-1420</t>
  </si>
  <si>
    <t>一般社団法人はだし</t>
  </si>
  <si>
    <t>訪問看護ステーション　すてっぷ</t>
  </si>
  <si>
    <t>517-0042</t>
  </si>
  <si>
    <t>鳥羽市松尾町321番地1</t>
  </si>
  <si>
    <t>0599-37-7191</t>
  </si>
  <si>
    <t>0599-37-7202</t>
  </si>
  <si>
    <t>株式会社いやしの心</t>
  </si>
  <si>
    <t>訪問看護ステーション　豊和</t>
  </si>
  <si>
    <t>志摩市阿児町鵜方2555番地1</t>
  </si>
  <si>
    <t>0599-44-6512</t>
    <phoneticPr fontId="8"/>
  </si>
  <si>
    <t>志摩市民病院訪問看護ステーション</t>
    <rPh sb="0" eb="2">
      <t>シマ</t>
    </rPh>
    <rPh sb="2" eb="4">
      <t>シミン</t>
    </rPh>
    <rPh sb="4" eb="6">
      <t>ビョウイン</t>
    </rPh>
    <rPh sb="6" eb="10">
      <t>ホウモンカンゴ</t>
    </rPh>
    <phoneticPr fontId="8"/>
  </si>
  <si>
    <t>志摩市大王町波切1941番地1</t>
    <rPh sb="0" eb="2">
      <t>シマ</t>
    </rPh>
    <rPh sb="2" eb="3">
      <t>シ</t>
    </rPh>
    <rPh sb="3" eb="5">
      <t>ダイオウ</t>
    </rPh>
    <rPh sb="5" eb="6">
      <t>チョウ</t>
    </rPh>
    <rPh sb="6" eb="7">
      <t>ナミ</t>
    </rPh>
    <rPh sb="7" eb="8">
      <t>キ</t>
    </rPh>
    <rPh sb="12" eb="14">
      <t>バンチ</t>
    </rPh>
    <phoneticPr fontId="8"/>
  </si>
  <si>
    <t>0599-72-5755</t>
    <phoneticPr fontId="8"/>
  </si>
  <si>
    <t>0599-72-0678</t>
    <phoneticPr fontId="8"/>
  </si>
  <si>
    <t>志摩市</t>
    <rPh sb="0" eb="2">
      <t>シマ</t>
    </rPh>
    <rPh sb="2" eb="3">
      <t>シ</t>
    </rPh>
    <phoneticPr fontId="8"/>
  </si>
  <si>
    <t>訪問看護ステーションきりん</t>
    <rPh sb="0" eb="4">
      <t>ホウモンカンゴ</t>
    </rPh>
    <phoneticPr fontId="23"/>
  </si>
  <si>
    <t>志摩市磯部町迫間1858</t>
    <rPh sb="0" eb="2">
      <t>シマ</t>
    </rPh>
    <rPh sb="2" eb="3">
      <t>シ</t>
    </rPh>
    <rPh sb="3" eb="6">
      <t>イソベチョウ</t>
    </rPh>
    <rPh sb="6" eb="7">
      <t>セマ</t>
    </rPh>
    <rPh sb="7" eb="8">
      <t>マ</t>
    </rPh>
    <phoneticPr fontId="23"/>
  </si>
  <si>
    <t>0599-77-6071</t>
  </si>
  <si>
    <t>0599-77-4183</t>
  </si>
  <si>
    <t>株式会社きりんさん</t>
    <rPh sb="0" eb="4">
      <t>カブシキガイシャ</t>
    </rPh>
    <phoneticPr fontId="23"/>
  </si>
  <si>
    <t>Ｒ1.12..1</t>
  </si>
  <si>
    <t>訪問看護ステーションあん</t>
    <rPh sb="0" eb="4">
      <t>ホウモンカンゴ</t>
    </rPh>
    <phoneticPr fontId="23"/>
  </si>
  <si>
    <t>志摩市阿児町鵜方5214番地</t>
    <rPh sb="0" eb="2">
      <t>シマ</t>
    </rPh>
    <rPh sb="2" eb="3">
      <t>シ</t>
    </rPh>
    <rPh sb="3" eb="6">
      <t>アゴチョウ</t>
    </rPh>
    <rPh sb="6" eb="8">
      <t>ウガタ</t>
    </rPh>
    <rPh sb="12" eb="14">
      <t>バンチ</t>
    </rPh>
    <phoneticPr fontId="23"/>
  </si>
  <si>
    <t>0599-46-1689</t>
  </si>
  <si>
    <t>0599-46-0996</t>
  </si>
  <si>
    <t>有限会社だんらん</t>
    <rPh sb="0" eb="4">
      <t>ユウゲンガイシャ</t>
    </rPh>
    <phoneticPr fontId="23"/>
  </si>
  <si>
    <t>スマイルホーム志摩訪問看護事業所</t>
  </si>
  <si>
    <t>志摩市阿児町鵜方2850-126赤松ヶ谷テナントC号室</t>
    <phoneticPr fontId="8"/>
  </si>
  <si>
    <t>0599-52-0035</t>
  </si>
  <si>
    <t>0599-52-0036</t>
  </si>
  <si>
    <t>訪問看護ステーション虹の夢志摩</t>
  </si>
  <si>
    <t>志摩市阿児町国府3708番地34</t>
  </si>
  <si>
    <t>0599-47-0294</t>
  </si>
  <si>
    <t>0599-47-3030</t>
  </si>
  <si>
    <t>福祉開発株式会社</t>
  </si>
  <si>
    <t>玉城町訪問看護ステーションたまき</t>
  </si>
  <si>
    <t>度会郡玉城町佐田881番地</t>
  </si>
  <si>
    <t>0596-58-8117</t>
  </si>
  <si>
    <t>0596-58-8127</t>
  </si>
  <si>
    <t>ネクスト</t>
  </si>
  <si>
    <t>519-0413</t>
    <phoneticPr fontId="8"/>
  </si>
  <si>
    <t>度会郡玉城町妙法寺398-1</t>
    <phoneticPr fontId="8"/>
  </si>
  <si>
    <t>0596-58-0300</t>
  </si>
  <si>
    <t>0596-58-0301</t>
  </si>
  <si>
    <t>株式会社ネクスト</t>
  </si>
  <si>
    <t>訪問看護ステーション　虹の夢玉城</t>
    <phoneticPr fontId="8"/>
  </si>
  <si>
    <t>度会郡玉城町蚊野2155番地</t>
  </si>
  <si>
    <t>0596-59-7700</t>
  </si>
  <si>
    <t>0596-59-7701</t>
  </si>
  <si>
    <t>株式会社伊勢ライフケア</t>
  </si>
  <si>
    <t>南島メディカルセンター訪問看護ステーション あじさい</t>
  </si>
  <si>
    <t>516-1306</t>
    <phoneticPr fontId="8"/>
  </si>
  <si>
    <t>度会郡南伊勢町慥柄浦1‐1</t>
  </si>
  <si>
    <t>0596-72-4000</t>
  </si>
  <si>
    <t>0596-72-4001</t>
  </si>
  <si>
    <t>訪問看護・介護ステーション　福寿</t>
  </si>
  <si>
    <t>度会郡南伊勢町斎田字イズミ316番地45</t>
    <phoneticPr fontId="8"/>
  </si>
  <si>
    <t>町立南伊勢病院　訪問看護ステーション　みかん</t>
    <phoneticPr fontId="8"/>
  </si>
  <si>
    <t>度会郡南伊勢町船越2545</t>
    <rPh sb="7" eb="9">
      <t>フナコシ</t>
    </rPh>
    <phoneticPr fontId="13"/>
  </si>
  <si>
    <t>0599-66-2900</t>
  </si>
  <si>
    <t>0599-66-2901</t>
  </si>
  <si>
    <t>nano訪問看護ステーション</t>
  </si>
  <si>
    <t>516-0103</t>
  </si>
  <si>
    <t>度会郡南伊勢町泉309-1</t>
  </si>
  <si>
    <t>0599-66-0970</t>
  </si>
  <si>
    <t>0599-66-0971</t>
  </si>
  <si>
    <t>R.3.11.1</t>
  </si>
  <si>
    <t>訪問看護リハビリステーションＣＯＣＯＲＯ</t>
  </si>
  <si>
    <t>516-0101</t>
    <phoneticPr fontId="8"/>
  </si>
  <si>
    <t>度会郡南伊勢町五ケ所浦3799-1</t>
    <phoneticPr fontId="8"/>
  </si>
  <si>
    <t>0599-77-6059</t>
  </si>
  <si>
    <t>0599-77-5595</t>
  </si>
  <si>
    <t>株式会社ＣＯＣＯＲＯ</t>
  </si>
  <si>
    <t>大紀訪問看護センター</t>
  </si>
  <si>
    <t>519-2703</t>
    <phoneticPr fontId="8"/>
  </si>
  <si>
    <t>度会郡大紀町滝原1540</t>
    <phoneticPr fontId="8"/>
  </si>
  <si>
    <t>0598-89-4185</t>
  </si>
  <si>
    <t>050-3588-6481</t>
  </si>
  <si>
    <t>大紀訪問看護センター合同会社</t>
  </si>
  <si>
    <t>社会医療法人　畿内会　訪問看護ステーションおかなみ</t>
  </si>
  <si>
    <t>伊賀市上之庄2711番地1</t>
  </si>
  <si>
    <t>0595-24-6355</t>
  </si>
  <si>
    <t>0595-41-0587</t>
  </si>
  <si>
    <t>社会医療法人　畿内会</t>
    <rPh sb="7" eb="9">
      <t>キナイ</t>
    </rPh>
    <rPh sb="9" eb="10">
      <t>カイ</t>
    </rPh>
    <phoneticPr fontId="8"/>
  </si>
  <si>
    <t>あやま訪問看護ステーション</t>
    <phoneticPr fontId="8"/>
  </si>
  <si>
    <t>伊賀市馬場1122番地の2</t>
    <rPh sb="9" eb="11">
      <t>バンチ</t>
    </rPh>
    <phoneticPr fontId="8"/>
  </si>
  <si>
    <t>0595-43-9200</t>
  </si>
  <si>
    <t>0595-43-9201</t>
  </si>
  <si>
    <t>医療法人　阿山共生会</t>
  </si>
  <si>
    <t>伊賀市立上野総合市民病院訪問看護ステーション</t>
  </si>
  <si>
    <t>伊賀市四十九町831番地</t>
    <phoneticPr fontId="8"/>
  </si>
  <si>
    <t>0595-24-1111</t>
  </si>
  <si>
    <t>0595-41-1031</t>
  </si>
  <si>
    <t>訪問看護ステーションとんとん</t>
  </si>
  <si>
    <t>伊賀市四十九町1784番地の25</t>
    <phoneticPr fontId="8"/>
  </si>
  <si>
    <t>0595-23-5541</t>
  </si>
  <si>
    <t>ハローケア訪問看護ステーション緑ヶ丘</t>
  </si>
  <si>
    <t>518-0836</t>
    <phoneticPr fontId="8"/>
  </si>
  <si>
    <t>伊賀市緑ケ丘本町1606番地</t>
    <phoneticPr fontId="8"/>
  </si>
  <si>
    <t>0595-21-5235</t>
  </si>
  <si>
    <t>0595-21-6670</t>
  </si>
  <si>
    <t>上野訪問看護ステーション“伊いね”</t>
  </si>
  <si>
    <t>518-0839</t>
    <phoneticPr fontId="8"/>
  </si>
  <si>
    <t>伊賀市上野田端町918番地2</t>
    <rPh sb="5" eb="7">
      <t>タバタ</t>
    </rPh>
    <rPh sb="7" eb="8">
      <t>マチ</t>
    </rPh>
    <rPh sb="11" eb="13">
      <t>バンチ</t>
    </rPh>
    <phoneticPr fontId="8"/>
  </si>
  <si>
    <t>0595-41-0750</t>
  </si>
  <si>
    <t>0595-41-0751</t>
  </si>
  <si>
    <t>上野ハウス株式会社</t>
  </si>
  <si>
    <t>訪問看護リハビリステーション　喜りがおか</t>
    <rPh sb="0" eb="2">
      <t>ホウモン</t>
    </rPh>
    <rPh sb="2" eb="4">
      <t>カンゴ</t>
    </rPh>
    <rPh sb="15" eb="16">
      <t>キ</t>
    </rPh>
    <phoneticPr fontId="23"/>
  </si>
  <si>
    <t>518-0225</t>
  </si>
  <si>
    <t>伊賀市桐ヶ丘三丁目324番地</t>
    <rPh sb="0" eb="3">
      <t>イガシ</t>
    </rPh>
    <rPh sb="3" eb="6">
      <t>キリガオカ</t>
    </rPh>
    <rPh sb="6" eb="7">
      <t>サン</t>
    </rPh>
    <rPh sb="7" eb="9">
      <t>チョウメ</t>
    </rPh>
    <rPh sb="12" eb="14">
      <t>バンチ</t>
    </rPh>
    <phoneticPr fontId="23"/>
  </si>
  <si>
    <t>0595-52-5007</t>
  </si>
  <si>
    <t>0595-52-5008</t>
  </si>
  <si>
    <t>株式会社ビーユアセルフ</t>
    <rPh sb="0" eb="4">
      <t>カブシキガイシャ</t>
    </rPh>
    <phoneticPr fontId="23"/>
  </si>
  <si>
    <t>訪問看護ステーションふれあいプラザひまわり</t>
    <phoneticPr fontId="8"/>
  </si>
  <si>
    <t>518-0861</t>
    <phoneticPr fontId="8"/>
  </si>
  <si>
    <t>伊賀市上野東町2955番地古喜商事ビル1階</t>
    <phoneticPr fontId="8"/>
  </si>
  <si>
    <t>0595-21-7880</t>
    <phoneticPr fontId="8"/>
  </si>
  <si>
    <t>0595-21-7881</t>
  </si>
  <si>
    <t>株式会社ふれあいプラザひまわり</t>
  </si>
  <si>
    <t>ひじき訪問看護ステーション</t>
  </si>
  <si>
    <t>518-0105</t>
    <phoneticPr fontId="8"/>
  </si>
  <si>
    <t>伊賀市比自岐1205番地</t>
    <phoneticPr fontId="8"/>
  </si>
  <si>
    <t>0595-51-9686</t>
  </si>
  <si>
    <t>0595-51-7695</t>
  </si>
  <si>
    <t>ひじき訪問看護ステーション株式会社</t>
  </si>
  <si>
    <t>ななーる訪問看護ステーション</t>
  </si>
  <si>
    <t>518-1412</t>
    <phoneticPr fontId="8"/>
  </si>
  <si>
    <t>伊賀市上阿波2953</t>
    <phoneticPr fontId="8"/>
  </si>
  <si>
    <t>0595-51-6071</t>
  </si>
  <si>
    <t>0595-51-9412</t>
  </si>
  <si>
    <t>テキックス株式会社</t>
  </si>
  <si>
    <t>ななおと訪問看護ステーション柘植</t>
  </si>
  <si>
    <t>519-1402</t>
    <phoneticPr fontId="8"/>
  </si>
  <si>
    <t>伊賀市柘植町2193番地</t>
    <phoneticPr fontId="8"/>
  </si>
  <si>
    <t>0595-51-6270</t>
  </si>
  <si>
    <t>0595-51-4947</t>
  </si>
  <si>
    <t>七音株式会社</t>
  </si>
  <si>
    <t>訪問看護ステーションジュエル</t>
  </si>
  <si>
    <t>伊賀市桐ケ丘5丁目185番地</t>
  </si>
  <si>
    <t>0595-54-6160</t>
  </si>
  <si>
    <t>0595-54-6161</t>
  </si>
  <si>
    <t>合同会社ｔａｋｅ　Ｒｏｏｔ</t>
  </si>
  <si>
    <t>訪問看護ステーションつぐみ</t>
  </si>
  <si>
    <t>伊賀市上野徳居町3280リパルティーレ伊賀301号室</t>
  </si>
  <si>
    <t>株式会社ＡＤＶＡＮＣＥ　ＦＲＥＥ</t>
  </si>
  <si>
    <t>医療法人（社団）寺田病院訪問看護ステーション「コスモス」</t>
  </si>
  <si>
    <t>名張市夏見3260番地の1</t>
  </si>
  <si>
    <t>0595-61-2300</t>
  </si>
  <si>
    <t>0595-61-2301</t>
  </si>
  <si>
    <t>訪問看護ステーション そらまめ</t>
  </si>
  <si>
    <t>518-0479</t>
  </si>
  <si>
    <t>名張市百合が丘東9番町260番地</t>
  </si>
  <si>
    <t>0595-62-1000</t>
  </si>
  <si>
    <t>0595-61-1622</t>
  </si>
  <si>
    <t>医療法人　康成会</t>
  </si>
  <si>
    <t>訪問看護・リハビリステーションハッピーウッド</t>
    <phoneticPr fontId="8"/>
  </si>
  <si>
    <t>名張市朝日町1247番地の1</t>
  </si>
  <si>
    <t>0595-42-8090</t>
  </si>
  <si>
    <t>0595-42-8091</t>
  </si>
  <si>
    <t>医療法人　福翔会</t>
  </si>
  <si>
    <t>医心館　訪問看護ステーション　名張</t>
  </si>
  <si>
    <t>518-0711</t>
    <phoneticPr fontId="8"/>
  </si>
  <si>
    <t>名張市東町1901-1</t>
    <phoneticPr fontId="8"/>
  </si>
  <si>
    <t>ハローケア訪問看護ステーション桔梗</t>
  </si>
  <si>
    <t>518-0603</t>
    <phoneticPr fontId="8"/>
  </si>
  <si>
    <t>名張市西原町2628番地1</t>
    <phoneticPr fontId="8"/>
  </si>
  <si>
    <t>0595-67-2080</t>
  </si>
  <si>
    <t>0595-67-2081</t>
  </si>
  <si>
    <t>訪問ナース・リハビリステーション　あゆみの</t>
  </si>
  <si>
    <t>名張市夏見2859番地1</t>
    <phoneticPr fontId="8"/>
  </si>
  <si>
    <t>0595-62-1820</t>
  </si>
  <si>
    <t>0595-62-1821</t>
  </si>
  <si>
    <t>株式会社メディソップ</t>
  </si>
  <si>
    <t>518-0622</t>
  </si>
  <si>
    <t>名張市桔梗が丘２番町5街区65番地101号室</t>
  </si>
  <si>
    <t>0595-48-7832</t>
  </si>
  <si>
    <t>0595-48-7831</t>
  </si>
  <si>
    <t>株式会社メディカルサービストラスト</t>
  </si>
  <si>
    <t>訪問看護ステーション　結明の丘</t>
  </si>
  <si>
    <t>名張市夏見2639番地</t>
    <phoneticPr fontId="8"/>
  </si>
  <si>
    <t>株式会社謙康会</t>
  </si>
  <si>
    <t>訪問看護ステーションこころ</t>
  </si>
  <si>
    <t>518-0625</t>
    <phoneticPr fontId="8"/>
  </si>
  <si>
    <t>名張市桔梗が丘五番町九街区1812番地11</t>
    <phoneticPr fontId="8"/>
  </si>
  <si>
    <t>0595-48-5250</t>
  </si>
  <si>
    <t>0595-48-5251</t>
  </si>
  <si>
    <t>株式会社ほっとライフサービス桔梗</t>
  </si>
  <si>
    <t>訪問看護ステーションぴいす</t>
  </si>
  <si>
    <t>名張市夏見4番町1番地</t>
  </si>
  <si>
    <t>0595-41-1015</t>
  </si>
  <si>
    <t>0595-41-1016</t>
  </si>
  <si>
    <t>訪問看護ステーションスマイル</t>
  </si>
  <si>
    <t>518-0443</t>
  </si>
  <si>
    <t>名張市青蓮寺1359</t>
  </si>
  <si>
    <t>0595-48-6935</t>
  </si>
  <si>
    <t>0595-48-6938</t>
  </si>
  <si>
    <t>株式会社エムアール</t>
  </si>
  <si>
    <t>紀北医師会訪問看護ステーションよろこび</t>
  </si>
  <si>
    <t>519-3653</t>
  </si>
  <si>
    <t>尾鷲市上野町5番25号</t>
  </si>
  <si>
    <t>0597-23-1434</t>
  </si>
  <si>
    <t>0597-23-1526</t>
  </si>
  <si>
    <t>一般社団法人　紀北医師会</t>
  </si>
  <si>
    <t>在宅ケアグループ あいあい</t>
    <phoneticPr fontId="8"/>
  </si>
  <si>
    <t>尾鷲市矢浜四丁目1番46号</t>
    <rPh sb="5" eb="8">
      <t>ヨンチョウメ</t>
    </rPh>
    <rPh sb="9" eb="10">
      <t>バン</t>
    </rPh>
    <rPh sb="12" eb="13">
      <t>ゴウ</t>
    </rPh>
    <phoneticPr fontId="8"/>
  </si>
  <si>
    <t>0597-37-4165</t>
  </si>
  <si>
    <t>0597-37-4188</t>
  </si>
  <si>
    <t>特定非営利活動法人　あいあい</t>
  </si>
  <si>
    <t>合同会社　おわせ訪問看護センター</t>
  </si>
  <si>
    <t>519-3623</t>
    <phoneticPr fontId="8"/>
  </si>
  <si>
    <t>尾鷲市大曽根浦142-35</t>
    <phoneticPr fontId="8"/>
  </si>
  <si>
    <t>0597-37-4345</t>
  </si>
  <si>
    <t>0597-37-4346</t>
  </si>
  <si>
    <t>合同会社おわせ訪問看護センター</t>
  </si>
  <si>
    <t>紀南医師会訪問看護ステーションほほえみ</t>
  </si>
  <si>
    <t>熊野市井戸町750番地の1</t>
  </si>
  <si>
    <t>0597-89-6010</t>
  </si>
  <si>
    <t>0597-89-6014</t>
  </si>
  <si>
    <t>一般社団法人　紀南医師会</t>
    <rPh sb="0" eb="2">
      <t>イッパン</t>
    </rPh>
    <phoneticPr fontId="8"/>
  </si>
  <si>
    <t>たいせつ</t>
  </si>
  <si>
    <t>熊野市飛鳥町大又54番地6</t>
    <rPh sb="3" eb="6">
      <t>アスカチョウ</t>
    </rPh>
    <rPh sb="6" eb="8">
      <t>オオマタ</t>
    </rPh>
    <rPh sb="10" eb="12">
      <t>バンチ</t>
    </rPh>
    <phoneticPr fontId="23"/>
  </si>
  <si>
    <t>0597-84-0090</t>
  </si>
  <si>
    <t>合同会社たいせつ</t>
    <rPh sb="0" eb="4">
      <t>ゴウドウガイシャ</t>
    </rPh>
    <phoneticPr fontId="23"/>
  </si>
  <si>
    <t>きほくリハスタジオ訪問看護ステーション</t>
  </si>
  <si>
    <t>519-3401</t>
    <phoneticPr fontId="8"/>
  </si>
  <si>
    <t>北牟婁郡紀北町馬瀬1025番地1</t>
    <phoneticPr fontId="8"/>
  </si>
  <si>
    <t>0597-31-4167</t>
  </si>
  <si>
    <t>0597-31-0103</t>
  </si>
  <si>
    <t>アドバンスリハ株式会社</t>
  </si>
  <si>
    <t>訪問看護ステーションはっぴぃ</t>
  </si>
  <si>
    <t>519-3403</t>
    <phoneticPr fontId="8"/>
  </si>
  <si>
    <t>北牟婁郡紀北町上里945-4</t>
    <phoneticPr fontId="8"/>
  </si>
  <si>
    <t>0597-31-0623</t>
  </si>
  <si>
    <t>0597-31-0365</t>
  </si>
  <si>
    <t>合同会社がんばるんだ</t>
  </si>
  <si>
    <t>NPO法人 つどい</t>
  </si>
  <si>
    <t>南牟婁郡御浜町志原字赤崎平1819番地33</t>
  </si>
  <si>
    <t>05979-3-0137</t>
  </si>
  <si>
    <t>05979-3-0138</t>
  </si>
  <si>
    <t>特定非営利活動法人　つどい</t>
  </si>
  <si>
    <t>H 15. 2. 1</t>
  </si>
  <si>
    <t>訪問看護ステーション　ニコちゃん</t>
    <phoneticPr fontId="8"/>
  </si>
  <si>
    <t>南牟婁郡紀宝町井田1290-9</t>
    <phoneticPr fontId="8"/>
  </si>
  <si>
    <t>0735-32-4755</t>
  </si>
  <si>
    <t>0735-32-4756</t>
  </si>
  <si>
    <t>株式会社ニコちゃん</t>
  </si>
  <si>
    <t>介護老人保健施設きなん苑訪問看護ステーション</t>
  </si>
  <si>
    <t>519-5204</t>
    <phoneticPr fontId="8"/>
  </si>
  <si>
    <t>南牟婁郡御浜町大字阿田和177</t>
    <phoneticPr fontId="8"/>
  </si>
  <si>
    <t>紀宝町訪問看護ステーション</t>
  </si>
  <si>
    <t>519-5701</t>
    <phoneticPr fontId="8"/>
  </si>
  <si>
    <t>南牟婁郡紀宝町鵜殿1190番地</t>
  </si>
  <si>
    <t>0735-29-1136</t>
  </si>
  <si>
    <t>0735-29-1575</t>
  </si>
  <si>
    <t>（１２）　認知症疾患医療センター</t>
    <phoneticPr fontId="8"/>
  </si>
  <si>
    <t>認知症疾患医療センター</t>
    <phoneticPr fontId="8"/>
  </si>
  <si>
    <t>医療法人康誠会東員病院認知症疾患医療センター</t>
  </si>
  <si>
    <t>員弁郡東員町大字穴太2400</t>
  </si>
  <si>
    <t>医療法人</t>
  </si>
  <si>
    <t>県立こころの医療センター認知症疾患医療センター</t>
  </si>
  <si>
    <t>514-0818</t>
  </si>
  <si>
    <t>津市城山1-12-1</t>
  </si>
  <si>
    <t>059-235-2125</t>
  </si>
  <si>
    <t>059-235-2135</t>
  </si>
  <si>
    <t>松阪厚生病院認知症疾患医療センター</t>
  </si>
  <si>
    <t>松阪市久保町1927-2</t>
  </si>
  <si>
    <t>0598-29-4522</t>
  </si>
  <si>
    <t>0598-29-1353</t>
  </si>
  <si>
    <t>個人</t>
  </si>
  <si>
    <t>国立大学法人三重大学医学部附属病院</t>
  </si>
  <si>
    <t>514-0001</t>
  </si>
  <si>
    <t>津市江戸橋2丁目１７４</t>
  </si>
  <si>
    <t>059-231-6029</t>
  </si>
  <si>
    <t>059-231-6027</t>
  </si>
  <si>
    <t>国立大学法人</t>
  </si>
  <si>
    <t>医療法人紀南会熊野病院認知症疾患医療センター</t>
    <rPh sb="14" eb="16">
      <t>シッカン</t>
    </rPh>
    <rPh sb="16" eb="18">
      <t>イリョウ</t>
    </rPh>
    <phoneticPr fontId="8"/>
  </si>
  <si>
    <t>熊野市久生屋町868</t>
  </si>
  <si>
    <t>0597-89-2711</t>
  </si>
  <si>
    <t>0597-89-4727</t>
  </si>
  <si>
    <t>H 25. 8. 1</t>
    <phoneticPr fontId="8"/>
  </si>
  <si>
    <t>医療法人社団　三原クリニック</t>
    <rPh sb="0" eb="2">
      <t>イリョウ</t>
    </rPh>
    <rPh sb="2" eb="4">
      <t>ホウジン</t>
    </rPh>
    <rPh sb="4" eb="6">
      <t>シャダン</t>
    </rPh>
    <rPh sb="7" eb="9">
      <t>ミハラ</t>
    </rPh>
    <phoneticPr fontId="8"/>
  </si>
  <si>
    <t>四日市市日永西3-1-21</t>
    <rPh sb="0" eb="4">
      <t>ヨッカイチシ</t>
    </rPh>
    <rPh sb="4" eb="5">
      <t>ヒ</t>
    </rPh>
    <rPh sb="5" eb="6">
      <t>ナガ</t>
    </rPh>
    <rPh sb="6" eb="7">
      <t>ニシ</t>
    </rPh>
    <phoneticPr fontId="8"/>
  </si>
  <si>
    <t>059-347-1611</t>
    <phoneticPr fontId="8"/>
  </si>
  <si>
    <t>059-347-1698</t>
    <phoneticPr fontId="8"/>
  </si>
  <si>
    <t>医療法人</t>
    <rPh sb="0" eb="2">
      <t>イリョウ</t>
    </rPh>
    <rPh sb="2" eb="4">
      <t>ホウジン</t>
    </rPh>
    <phoneticPr fontId="8"/>
  </si>
  <si>
    <t>ますずがわ神経内科クリニック</t>
    <rPh sb="5" eb="7">
      <t>シンケイ</t>
    </rPh>
    <rPh sb="7" eb="9">
      <t>ナイカ</t>
    </rPh>
    <phoneticPr fontId="8"/>
  </si>
  <si>
    <t>513-0802</t>
    <phoneticPr fontId="8"/>
  </si>
  <si>
    <t>鈴鹿市飯野寺家町817-3</t>
    <rPh sb="0" eb="3">
      <t>スズカシ</t>
    </rPh>
    <rPh sb="3" eb="5">
      <t>イイノ</t>
    </rPh>
    <rPh sb="5" eb="6">
      <t>テラ</t>
    </rPh>
    <rPh sb="6" eb="7">
      <t>イエ</t>
    </rPh>
    <rPh sb="7" eb="8">
      <t>チョウ</t>
    </rPh>
    <phoneticPr fontId="8"/>
  </si>
  <si>
    <t>059-369-0001</t>
    <phoneticPr fontId="8"/>
  </si>
  <si>
    <t>059-369-0002</t>
    <phoneticPr fontId="8"/>
  </si>
  <si>
    <t>個人</t>
    <rPh sb="0" eb="2">
      <t>コジン</t>
    </rPh>
    <phoneticPr fontId="8"/>
  </si>
  <si>
    <t>一般財団法人信貴山病院分院　上野病院</t>
    <rPh sb="0" eb="2">
      <t>イッパン</t>
    </rPh>
    <rPh sb="2" eb="4">
      <t>ザイダン</t>
    </rPh>
    <rPh sb="4" eb="6">
      <t>ホウジン</t>
    </rPh>
    <rPh sb="6" eb="9">
      <t>シギサン</t>
    </rPh>
    <rPh sb="9" eb="11">
      <t>ビョウイン</t>
    </rPh>
    <rPh sb="11" eb="12">
      <t>ブン</t>
    </rPh>
    <rPh sb="12" eb="13">
      <t>イン</t>
    </rPh>
    <rPh sb="14" eb="16">
      <t>ウエノ</t>
    </rPh>
    <rPh sb="16" eb="18">
      <t>ビョウイン</t>
    </rPh>
    <phoneticPr fontId="8"/>
  </si>
  <si>
    <t>伊賀市四十九町2888</t>
    <rPh sb="0" eb="3">
      <t>イガシ</t>
    </rPh>
    <rPh sb="3" eb="6">
      <t>ヨンジュウキュウ</t>
    </rPh>
    <rPh sb="6" eb="7">
      <t>マチ</t>
    </rPh>
    <phoneticPr fontId="8"/>
  </si>
  <si>
    <t>0595-21-5010</t>
    <phoneticPr fontId="8"/>
  </si>
  <si>
    <t>0595-21-5100</t>
    <phoneticPr fontId="8"/>
  </si>
  <si>
    <t>一般財団法人</t>
    <rPh sb="0" eb="2">
      <t>イッパン</t>
    </rPh>
    <rPh sb="2" eb="4">
      <t>ザイダン</t>
    </rPh>
    <rPh sb="4" eb="6">
      <t>ホウジン</t>
    </rPh>
    <phoneticPr fontId="8"/>
  </si>
  <si>
    <t>医療法人　いせ山川クリニック</t>
    <rPh sb="0" eb="2">
      <t>イリョウ</t>
    </rPh>
    <rPh sb="2" eb="4">
      <t>ホウジン</t>
    </rPh>
    <rPh sb="7" eb="9">
      <t>ヤマカワ</t>
    </rPh>
    <phoneticPr fontId="8"/>
  </si>
  <si>
    <t>516-0007</t>
    <phoneticPr fontId="8"/>
  </si>
  <si>
    <t>伊勢市小木町557</t>
    <rPh sb="0" eb="3">
      <t>イセシ</t>
    </rPh>
    <rPh sb="3" eb="6">
      <t>オギマチ</t>
    </rPh>
    <phoneticPr fontId="8"/>
  </si>
  <si>
    <t>0596-31-0031</t>
    <phoneticPr fontId="8"/>
  </si>
  <si>
    <t>0596-31-0032</t>
    <phoneticPr fontId="8"/>
  </si>
  <si>
    <t>（１３）　認知症対応型共同生活介護　（介護保険法）</t>
    <phoneticPr fontId="8"/>
  </si>
  <si>
    <t>すずらん</t>
  </si>
  <si>
    <t>桑名市大山田二丁目７番地11</t>
  </si>
  <si>
    <t>0594-33-3671</t>
  </si>
  <si>
    <t>0594-33-3672</t>
  </si>
  <si>
    <t>有限会社　すずらん</t>
  </si>
  <si>
    <t>H 18. 4. 1</t>
  </si>
  <si>
    <t>すずらん 寿楽の家</t>
  </si>
  <si>
    <t>511-0852</t>
  </si>
  <si>
    <t>桑名市稗田字 柳944番地</t>
  </si>
  <si>
    <t>0594-23-1393</t>
  </si>
  <si>
    <t>桑名市新西方3丁目187番地</t>
  </si>
  <si>
    <t>0594-23-9292</t>
  </si>
  <si>
    <t>社会福祉法人　自立共生会</t>
  </si>
  <si>
    <t>グループホーム こんぺいとう</t>
  </si>
  <si>
    <t>桑名市星見が丘6丁目919番地</t>
    <rPh sb="6" eb="7">
      <t>オカ</t>
    </rPh>
    <phoneticPr fontId="14"/>
  </si>
  <si>
    <t>0594-33-4131</t>
  </si>
  <si>
    <t>0594-33-1801</t>
  </si>
  <si>
    <t>有限会社　ヒューマン・ケア・ステーションみえ</t>
  </si>
  <si>
    <t>グループホーム 竹の子苑</t>
  </si>
  <si>
    <t>桑名市西方斧峠1306番地10</t>
  </si>
  <si>
    <t>0594-25-9222</t>
  </si>
  <si>
    <t>0594-25-9010</t>
  </si>
  <si>
    <t>医療法人社団　青藍会</t>
  </si>
  <si>
    <t>グループホーム内母の里</t>
  </si>
  <si>
    <t>0594-49-3600</t>
  </si>
  <si>
    <t>0594-49-3601</t>
  </si>
  <si>
    <t>有限会社　ＦＵＣＯ</t>
  </si>
  <si>
    <t>かすみそうの家</t>
  </si>
  <si>
    <t>511-0943</t>
  </si>
  <si>
    <t>桑名市森忠字乗越平1728番地4</t>
    <rPh sb="5" eb="6">
      <t>アザ</t>
    </rPh>
    <rPh sb="6" eb="7">
      <t>ノ</t>
    </rPh>
    <rPh sb="7" eb="8">
      <t>コ</t>
    </rPh>
    <rPh sb="8" eb="9">
      <t>ヘイ</t>
    </rPh>
    <phoneticPr fontId="14"/>
  </si>
  <si>
    <t>0594-33-3337</t>
  </si>
  <si>
    <t>0594-33-3347</t>
  </si>
  <si>
    <t>株式会社　ＳＨＩＮＥＩ</t>
  </si>
  <si>
    <t>H 18. 9. 1</t>
  </si>
  <si>
    <t>グループホーム くわなの宿</t>
  </si>
  <si>
    <t>511-0044</t>
  </si>
  <si>
    <t>0594-23-1157</t>
  </si>
  <si>
    <t>0594-24-3215</t>
  </si>
  <si>
    <t>H 19. 9. 1</t>
  </si>
  <si>
    <t>グループホーム ふるさと</t>
  </si>
  <si>
    <t>511-0006</t>
  </si>
  <si>
    <t>桑名市今北町15番地</t>
  </si>
  <si>
    <t>0594-27-7587</t>
  </si>
  <si>
    <t>0594-27-7585</t>
  </si>
  <si>
    <t>有限会社　ふるさと</t>
  </si>
  <si>
    <t>認知症対応型共同生活介護ひなた</t>
  </si>
  <si>
    <t>桑名市長島町横満蔵568番地2</t>
    <rPh sb="7" eb="8">
      <t>マン</t>
    </rPh>
    <phoneticPr fontId="14"/>
  </si>
  <si>
    <t>愛の家グループホーム多度</t>
  </si>
  <si>
    <t>桑名市多度町柚井33番地</t>
  </si>
  <si>
    <t>0594-49-3700</t>
  </si>
  <si>
    <t>0594-49-3701</t>
  </si>
  <si>
    <t>メディカル・ケア・サービス三重株式会社</t>
    <rPh sb="15" eb="17">
      <t>カブシキ</t>
    </rPh>
    <phoneticPr fontId="14"/>
  </si>
  <si>
    <t>ケアパーク和月グループホーム</t>
  </si>
  <si>
    <t>511-0826</t>
  </si>
  <si>
    <t>桑名市大字太夫123番地2</t>
  </si>
  <si>
    <t>0594-27-6610</t>
  </si>
  <si>
    <t>0594-27-6620</t>
  </si>
  <si>
    <t>有限会社　スィート</t>
  </si>
  <si>
    <t xml:space="preserve">H 23. 5. 1 </t>
  </si>
  <si>
    <t>グループホーム ながしま</t>
  </si>
  <si>
    <t>桑名市長島町福吉268番地8</t>
  </si>
  <si>
    <t>社会福祉法人　誠真会</t>
  </si>
  <si>
    <t>マミーハウス介護センター(グループホーム)</t>
    <rPh sb="6" eb="8">
      <t>カイゴ</t>
    </rPh>
    <phoneticPr fontId="14"/>
  </si>
  <si>
    <t>511-0114</t>
  </si>
  <si>
    <t>桑名市多度町中須寺前59</t>
    <rPh sb="0" eb="3">
      <t>クワナシ</t>
    </rPh>
    <rPh sb="3" eb="6">
      <t>タドチョウ</t>
    </rPh>
    <rPh sb="6" eb="8">
      <t>ナカス</t>
    </rPh>
    <rPh sb="8" eb="10">
      <t>テラマエ</t>
    </rPh>
    <phoneticPr fontId="14"/>
  </si>
  <si>
    <t>ニチイケアセンター桑名いずみ</t>
    <rPh sb="9" eb="11">
      <t>クワナ</t>
    </rPh>
    <phoneticPr fontId="14"/>
  </si>
  <si>
    <t>511-0838</t>
  </si>
  <si>
    <t>桑名市大字和泉662-1</t>
    <rPh sb="0" eb="3">
      <t>クワナシ</t>
    </rPh>
    <rPh sb="3" eb="5">
      <t>オオアザ</t>
    </rPh>
    <rPh sb="5" eb="7">
      <t>イズミ</t>
    </rPh>
    <phoneticPr fontId="14"/>
  </si>
  <si>
    <t>0594-27-6310</t>
  </si>
  <si>
    <t>0594-27-6311</t>
  </si>
  <si>
    <t>株式会社　ニチイ学館</t>
    <rPh sb="0" eb="2">
      <t>カブシキ</t>
    </rPh>
    <rPh sb="2" eb="4">
      <t>カイシャ</t>
    </rPh>
    <rPh sb="8" eb="10">
      <t>ガッカン</t>
    </rPh>
    <phoneticPr fontId="14"/>
  </si>
  <si>
    <t>H 26. 7. 1</t>
  </si>
  <si>
    <t>グループホームいなべ</t>
  </si>
  <si>
    <t>511-0216</t>
  </si>
  <si>
    <t>いなべ市員弁町松之木367-1</t>
  </si>
  <si>
    <t>0594-84-0080</t>
  </si>
  <si>
    <t>ヘルスケアサポート株式会社</t>
    <rPh sb="9" eb="13">
      <t>カブシキガイシャ</t>
    </rPh>
    <phoneticPr fontId="14"/>
  </si>
  <si>
    <t>グループホームあおい</t>
  </si>
  <si>
    <t>511‐0274</t>
  </si>
  <si>
    <t>いなべ市大安町大井田2836番地</t>
  </si>
  <si>
    <t>0594‐88‐1130</t>
  </si>
  <si>
    <t>株式会社　キタイセ</t>
  </si>
  <si>
    <t>H 23. 8. 1</t>
  </si>
  <si>
    <t>かりんの家</t>
  </si>
  <si>
    <t>511‐0221</t>
  </si>
  <si>
    <t>いなべ市員弁町下笠田1619番地2</t>
  </si>
  <si>
    <t>0594‐84‐0007</t>
  </si>
  <si>
    <t>0594‐84‐0008</t>
  </si>
  <si>
    <t>株式会社　SHINEI</t>
  </si>
  <si>
    <t>グループホーム　いなべの憩</t>
    <rPh sb="12" eb="13">
      <t>イコ</t>
    </rPh>
    <phoneticPr fontId="14"/>
  </si>
  <si>
    <t>511-0432</t>
  </si>
  <si>
    <t>いなべ市北勢町東村363番地2</t>
    <rPh sb="7" eb="9">
      <t>ヒガシムラ</t>
    </rPh>
    <rPh sb="12" eb="14">
      <t>バンチ</t>
    </rPh>
    <phoneticPr fontId="14"/>
  </si>
  <si>
    <t>0594-72-3733</t>
  </si>
  <si>
    <t>0594-82-0130</t>
  </si>
  <si>
    <t>株式会社　フロンティアの介護</t>
  </si>
  <si>
    <t xml:space="preserve">H 29. 4. 1 </t>
  </si>
  <si>
    <t>なでしこの家</t>
  </si>
  <si>
    <t>員弁郡東員町穴太大谷2578-4</t>
  </si>
  <si>
    <t>0594-33-2222</t>
  </si>
  <si>
    <t>0594-33-2223</t>
  </si>
  <si>
    <t>グループホーム とういん</t>
  </si>
  <si>
    <t>員弁郡東員町大字鳥取1308-1</t>
  </si>
  <si>
    <t>0594-76-7118</t>
  </si>
  <si>
    <t>0594-86-0815</t>
  </si>
  <si>
    <t>有限会社　坂倉</t>
  </si>
  <si>
    <t>H 18.10.10</t>
  </si>
  <si>
    <t>グループホームもも鳥取</t>
    <rPh sb="9" eb="11">
      <t>トットリ</t>
    </rPh>
    <phoneticPr fontId="8"/>
  </si>
  <si>
    <t>員弁郡東員町大字鳥取917-2</t>
    <phoneticPr fontId="8"/>
  </si>
  <si>
    <t>0594-82-6021</t>
    <phoneticPr fontId="8"/>
  </si>
  <si>
    <t>0594-86-1115</t>
    <phoneticPr fontId="8"/>
  </si>
  <si>
    <t>有限会社　だいち</t>
    <phoneticPr fontId="8"/>
  </si>
  <si>
    <t>R　5.8.15</t>
    <phoneticPr fontId="8"/>
  </si>
  <si>
    <t>グループホームあおいの家</t>
    <rPh sb="11" eb="12">
      <t>イエ</t>
    </rPh>
    <phoneticPr fontId="8"/>
  </si>
  <si>
    <t>511-0255</t>
    <phoneticPr fontId="8"/>
  </si>
  <si>
    <t>員弁郡東員町大字長深2127-2</t>
    <rPh sb="0" eb="3">
      <t>イナベグン</t>
    </rPh>
    <rPh sb="3" eb="6">
      <t>トウインチョウ</t>
    </rPh>
    <rPh sb="6" eb="8">
      <t>オオアザ</t>
    </rPh>
    <rPh sb="8" eb="10">
      <t>ナガフケ</t>
    </rPh>
    <phoneticPr fontId="8"/>
  </si>
  <si>
    <t>0594-86-7580</t>
    <phoneticPr fontId="8"/>
  </si>
  <si>
    <t>0594-86-7510</t>
    <phoneticPr fontId="8"/>
  </si>
  <si>
    <t>株式会社　キタイセ</t>
    <rPh sb="0" eb="4">
      <t>カブシキガイシャ</t>
    </rPh>
    <phoneticPr fontId="8"/>
  </si>
  <si>
    <t>色えんぴつ・四日市</t>
  </si>
  <si>
    <t>510-0826</t>
  </si>
  <si>
    <t>四日市市赤堀一丁目6番2号</t>
  </si>
  <si>
    <t>059-350-4165</t>
  </si>
  <si>
    <t>059-350-4166</t>
  </si>
  <si>
    <t>有限会社　日本サポートリンク</t>
  </si>
  <si>
    <t>四郷グループホーム</t>
  </si>
  <si>
    <t>四日市市西日野町小溝野4014</t>
  </si>
  <si>
    <t>059-322-1859</t>
  </si>
  <si>
    <t>059-322-1896</t>
  </si>
  <si>
    <t>小山田グループホーム</t>
  </si>
  <si>
    <t>四日市市山田町5516-1</t>
  </si>
  <si>
    <t>059-328-8027</t>
  </si>
  <si>
    <t>グループホーム ほのぼの</t>
  </si>
  <si>
    <t>四日市市笹川二丁目175番地</t>
  </si>
  <si>
    <t>059-322-3305</t>
  </si>
  <si>
    <t>059-322-3390</t>
  </si>
  <si>
    <t>有限会社　コーブンシャ</t>
  </si>
  <si>
    <t>グループホームほのぼの平尾の家</t>
  </si>
  <si>
    <t>512-1205</t>
  </si>
  <si>
    <t>四日市市平尾町78番12号</t>
    <rPh sb="12" eb="13">
      <t>ゴウ</t>
    </rPh>
    <phoneticPr fontId="8"/>
  </si>
  <si>
    <t>059-325-3771</t>
  </si>
  <si>
    <t>グループホーム四季の郷富田</t>
  </si>
  <si>
    <t>四日市市東茂福町4番4号</t>
  </si>
  <si>
    <t>株式会社　四季の郷</t>
  </si>
  <si>
    <t>グループホームゆう・河原田</t>
    <rPh sb="10" eb="13">
      <t>カワハラダ</t>
    </rPh>
    <phoneticPr fontId="8"/>
  </si>
  <si>
    <t>510-0874</t>
    <phoneticPr fontId="8"/>
  </si>
  <si>
    <t>四日市市河原田町1973番地6</t>
    <rPh sb="0" eb="4">
      <t>ヨッカイチシ</t>
    </rPh>
    <rPh sb="4" eb="7">
      <t>カワハラダ</t>
    </rPh>
    <rPh sb="7" eb="8">
      <t>マチ</t>
    </rPh>
    <rPh sb="12" eb="14">
      <t>バンチ</t>
    </rPh>
    <phoneticPr fontId="8"/>
  </si>
  <si>
    <t>059-347-4165</t>
  </si>
  <si>
    <t>059-347-4167</t>
  </si>
  <si>
    <t>高砂ライフケア株式会社</t>
    <phoneticPr fontId="8"/>
  </si>
  <si>
    <t>グループホーム四季の郷羽津</t>
    <rPh sb="11" eb="12">
      <t>ハ</t>
    </rPh>
    <rPh sb="12" eb="13">
      <t>ツ</t>
    </rPh>
    <phoneticPr fontId="8"/>
  </si>
  <si>
    <t>510-0018</t>
    <phoneticPr fontId="8"/>
  </si>
  <si>
    <t>四日市市白須賀二丁目11-4</t>
    <rPh sb="0" eb="4">
      <t>ヨッカイチシ</t>
    </rPh>
    <rPh sb="4" eb="6">
      <t>シラス</t>
    </rPh>
    <rPh sb="6" eb="7">
      <t>ガ</t>
    </rPh>
    <rPh sb="7" eb="10">
      <t>2チョウメ</t>
    </rPh>
    <phoneticPr fontId="8"/>
  </si>
  <si>
    <t>株式会社　四季の郷</t>
    <rPh sb="0" eb="4">
      <t>カブシキガイシャ</t>
    </rPh>
    <rPh sb="5" eb="7">
      <t>シキ</t>
    </rPh>
    <rPh sb="8" eb="9">
      <t>サト</t>
    </rPh>
    <phoneticPr fontId="8"/>
  </si>
  <si>
    <t>グループホーム織りがみ</t>
  </si>
  <si>
    <t>510-8031</t>
    <phoneticPr fontId="8"/>
  </si>
  <si>
    <t>四日市市川北一丁目11-11</t>
    <phoneticPr fontId="8"/>
  </si>
  <si>
    <t>059-365-4765</t>
  </si>
  <si>
    <t>050-3153-2111</t>
  </si>
  <si>
    <t>株式会社　ライフステージ</t>
    <phoneticPr fontId="8"/>
  </si>
  <si>
    <t>グループホーム渚園四日市</t>
  </si>
  <si>
    <t>512-0911</t>
    <phoneticPr fontId="8"/>
  </si>
  <si>
    <t>四日市市生桑町1863-1</t>
    <phoneticPr fontId="8"/>
  </si>
  <si>
    <t>059-331-2121</t>
  </si>
  <si>
    <t>059-331-2100</t>
  </si>
  <si>
    <t>有限会社　介護センター田中</t>
    <phoneticPr fontId="8"/>
  </si>
  <si>
    <t>グループホーム白砂</t>
  </si>
  <si>
    <t>四日市市天カ須賀一丁目1番17号</t>
    <rPh sb="8" eb="11">
      <t>イッチョウメ</t>
    </rPh>
    <rPh sb="12" eb="13">
      <t>バン</t>
    </rPh>
    <rPh sb="15" eb="16">
      <t>ゴウ</t>
    </rPh>
    <phoneticPr fontId="8"/>
  </si>
  <si>
    <t>059-361-7001</t>
  </si>
  <si>
    <t>社会福祉法人　徳寿会</t>
    <rPh sb="7" eb="8">
      <t>トク</t>
    </rPh>
    <phoneticPr fontId="8"/>
  </si>
  <si>
    <t>H 27. 4. 1</t>
    <phoneticPr fontId="8"/>
  </si>
  <si>
    <t>桜グループホーム</t>
  </si>
  <si>
    <t>512-1212</t>
    <phoneticPr fontId="8"/>
  </si>
  <si>
    <t>四日市市智積町1095番地</t>
    <rPh sb="11" eb="12">
      <t>バン</t>
    </rPh>
    <rPh sb="12" eb="13">
      <t>チ</t>
    </rPh>
    <phoneticPr fontId="8"/>
  </si>
  <si>
    <t>059-318-5671</t>
    <phoneticPr fontId="8"/>
  </si>
  <si>
    <t>059-318-5672</t>
    <phoneticPr fontId="8"/>
  </si>
  <si>
    <t>グループホームおり鶴</t>
  </si>
  <si>
    <t>510-0971</t>
    <phoneticPr fontId="8"/>
  </si>
  <si>
    <t>四日市市南小松町632番地</t>
    <rPh sb="11" eb="13">
      <t>バンチ</t>
    </rPh>
    <phoneticPr fontId="8"/>
  </si>
  <si>
    <t>059-320-3577</t>
  </si>
  <si>
    <t>059-320-3578</t>
  </si>
  <si>
    <t>株式会社　中央ライフサービス</t>
  </si>
  <si>
    <t>うぃるグループホーム山城</t>
  </si>
  <si>
    <t>四日市市山城町1148-1</t>
    <phoneticPr fontId="8"/>
  </si>
  <si>
    <t>059-338-3533</t>
  </si>
  <si>
    <t>059-340-3007</t>
    <phoneticPr fontId="8"/>
  </si>
  <si>
    <t>株式会社　Ｗ</t>
  </si>
  <si>
    <t>グループホーム　織りがみ・川島　</t>
    <rPh sb="8" eb="9">
      <t>オ</t>
    </rPh>
    <rPh sb="13" eb="15">
      <t>カワシマ</t>
    </rPh>
    <phoneticPr fontId="8"/>
  </si>
  <si>
    <t>512-0934</t>
    <phoneticPr fontId="8"/>
  </si>
  <si>
    <t>四日市市川島町6659</t>
    <rPh sb="0" eb="4">
      <t>ヨッカイチシ</t>
    </rPh>
    <rPh sb="4" eb="6">
      <t>カワシマ</t>
    </rPh>
    <rPh sb="6" eb="7">
      <t>マチ</t>
    </rPh>
    <phoneticPr fontId="8"/>
  </si>
  <si>
    <t>059-340-6262</t>
  </si>
  <si>
    <t>059-320-1134</t>
  </si>
  <si>
    <t>株式会社ライフステージ</t>
    <rPh sb="0" eb="4">
      <t>カブシキガイシャ</t>
    </rPh>
    <phoneticPr fontId="8"/>
  </si>
  <si>
    <t>H 27. 9. 1</t>
    <phoneticPr fontId="8"/>
  </si>
  <si>
    <t>うぃるグループホーム尾平</t>
    <rPh sb="10" eb="11">
      <t>オ</t>
    </rPh>
    <rPh sb="11" eb="12">
      <t>タイラ</t>
    </rPh>
    <phoneticPr fontId="8"/>
  </si>
  <si>
    <t>四日市市尾平町3803-11</t>
    <rPh sb="0" eb="4">
      <t>ヨッカイチシ</t>
    </rPh>
    <rPh sb="4" eb="5">
      <t>オ</t>
    </rPh>
    <rPh sb="5" eb="6">
      <t>タイラ</t>
    </rPh>
    <rPh sb="6" eb="7">
      <t>チョウ</t>
    </rPh>
    <phoneticPr fontId="8"/>
  </si>
  <si>
    <t>059-332-4500</t>
  </si>
  <si>
    <t>059-336-5010</t>
    <phoneticPr fontId="8"/>
  </si>
  <si>
    <t>株式会社　W</t>
    <rPh sb="0" eb="4">
      <t>カブシキガイシャ</t>
    </rPh>
    <phoneticPr fontId="8"/>
  </si>
  <si>
    <t>グループホーム楽家生　広永</t>
    <rPh sb="7" eb="8">
      <t>ラク</t>
    </rPh>
    <rPh sb="8" eb="9">
      <t>イエ</t>
    </rPh>
    <rPh sb="9" eb="10">
      <t>セイ</t>
    </rPh>
    <rPh sb="11" eb="13">
      <t>ヒロナガ</t>
    </rPh>
    <phoneticPr fontId="8"/>
  </si>
  <si>
    <t>512-8061</t>
    <phoneticPr fontId="8"/>
  </si>
  <si>
    <t>四日市市広永町1163番地1</t>
    <rPh sb="0" eb="4">
      <t>ヨッカイチシ</t>
    </rPh>
    <rPh sb="4" eb="7">
      <t>ヒロナガチョウ</t>
    </rPh>
    <rPh sb="11" eb="13">
      <t>バンチ</t>
    </rPh>
    <phoneticPr fontId="8"/>
  </si>
  <si>
    <t>059-340-0303</t>
    <phoneticPr fontId="8"/>
  </si>
  <si>
    <t>059-340-0400</t>
    <phoneticPr fontId="8"/>
  </si>
  <si>
    <t>有限会社　メーセーサービス</t>
    <rPh sb="0" eb="4">
      <t>ユウゲンガイシャ</t>
    </rPh>
    <phoneticPr fontId="8"/>
  </si>
  <si>
    <t>うぃるグループホーム泊</t>
    <rPh sb="10" eb="11">
      <t>ト</t>
    </rPh>
    <phoneticPr fontId="8"/>
  </si>
  <si>
    <t>510-0892</t>
    <phoneticPr fontId="8"/>
  </si>
  <si>
    <t>四日市市泊山崎町2番11号</t>
    <rPh sb="0" eb="4">
      <t>ヨッカイチシ</t>
    </rPh>
    <rPh sb="4" eb="5">
      <t>ト</t>
    </rPh>
    <rPh sb="5" eb="7">
      <t>ヤマサキ</t>
    </rPh>
    <rPh sb="7" eb="8">
      <t>チョウ</t>
    </rPh>
    <rPh sb="9" eb="10">
      <t>バン</t>
    </rPh>
    <rPh sb="12" eb="13">
      <t>ゴウ</t>
    </rPh>
    <phoneticPr fontId="8"/>
  </si>
  <si>
    <t>059-345-1611</t>
    <phoneticPr fontId="8"/>
  </si>
  <si>
    <t>グループホームしあわせ</t>
  </si>
  <si>
    <t>四日市市水沢町5137-1</t>
    <phoneticPr fontId="8"/>
  </si>
  <si>
    <t>059-329-2780</t>
  </si>
  <si>
    <t>有限会社しあわせ</t>
  </si>
  <si>
    <t>H 30. 5. 1</t>
    <phoneticPr fontId="8"/>
  </si>
  <si>
    <t>グループホーム花びよりかいぞう</t>
  </si>
  <si>
    <t>510-0815</t>
    <phoneticPr fontId="8"/>
  </si>
  <si>
    <t>四日市市野田二丁目6番12号</t>
    <rPh sb="10" eb="11">
      <t>バン</t>
    </rPh>
    <rPh sb="13" eb="14">
      <t>ゴウ</t>
    </rPh>
    <phoneticPr fontId="8"/>
  </si>
  <si>
    <t>059-340-0888</t>
  </si>
  <si>
    <t>059-327-7555</t>
  </si>
  <si>
    <t>株式会社福村屋</t>
  </si>
  <si>
    <t>けあビジョンホーム四日市</t>
  </si>
  <si>
    <t>四日市市楠町北五味塚914-3</t>
    <phoneticPr fontId="8"/>
  </si>
  <si>
    <t>059-398-0588</t>
  </si>
  <si>
    <t>059-398-0580</t>
  </si>
  <si>
    <t>株式会社ビジュアルビジョン</t>
  </si>
  <si>
    <t>グループホーム桜園三聖</t>
    <rPh sb="7" eb="8">
      <t>サクラ</t>
    </rPh>
    <rPh sb="8" eb="9">
      <t>ソノ</t>
    </rPh>
    <rPh sb="9" eb="10">
      <t>サン</t>
    </rPh>
    <rPh sb="10" eb="11">
      <t>セイ</t>
    </rPh>
    <phoneticPr fontId="23"/>
  </si>
  <si>
    <t>510-0026</t>
  </si>
  <si>
    <t>四日市市高浜町5番7号</t>
    <rPh sb="0" eb="4">
      <t>ヨッカイチシ</t>
    </rPh>
    <rPh sb="4" eb="6">
      <t>タカハマ</t>
    </rPh>
    <rPh sb="6" eb="7">
      <t>チョウ</t>
    </rPh>
    <rPh sb="8" eb="9">
      <t>バン</t>
    </rPh>
    <rPh sb="10" eb="11">
      <t>ゴウ</t>
    </rPh>
    <phoneticPr fontId="23"/>
  </si>
  <si>
    <t>059-330-6665</t>
  </si>
  <si>
    <t>059-330-6669</t>
  </si>
  <si>
    <t>株式会社Loveulumelia</t>
    <rPh sb="0" eb="2">
      <t>カブシキ</t>
    </rPh>
    <rPh sb="2" eb="4">
      <t>カイシャ</t>
    </rPh>
    <phoneticPr fontId="23"/>
  </si>
  <si>
    <t>Ｒ 1. 4. 1</t>
    <phoneticPr fontId="8"/>
  </si>
  <si>
    <t>うぃるグループホーム塩浜</t>
    <rPh sb="10" eb="12">
      <t>シオハマ</t>
    </rPh>
    <phoneticPr fontId="23"/>
  </si>
  <si>
    <t>四日市市塩浜4147-1</t>
    <rPh sb="0" eb="4">
      <t>ヨッカイチシ</t>
    </rPh>
    <rPh sb="4" eb="6">
      <t>シオハマ</t>
    </rPh>
    <phoneticPr fontId="23"/>
  </si>
  <si>
    <t>059-348-6500</t>
  </si>
  <si>
    <t>059-348-6501</t>
  </si>
  <si>
    <t>株式会社　W</t>
    <rPh sb="0" eb="2">
      <t>カブシキ</t>
    </rPh>
    <rPh sb="2" eb="4">
      <t>カイシャ</t>
    </rPh>
    <phoneticPr fontId="23"/>
  </si>
  <si>
    <t>うぃるグループホーム小牧</t>
    <rPh sb="10" eb="12">
      <t>コマキ</t>
    </rPh>
    <phoneticPr fontId="8"/>
  </si>
  <si>
    <t>512-1303</t>
    <phoneticPr fontId="8"/>
  </si>
  <si>
    <t>四日市市小牧町2630-4</t>
    <rPh sb="0" eb="3">
      <t>ヨッカイチ</t>
    </rPh>
    <rPh sb="3" eb="4">
      <t>シ</t>
    </rPh>
    <rPh sb="4" eb="6">
      <t>コマキ</t>
    </rPh>
    <rPh sb="6" eb="7">
      <t>チョウ</t>
    </rPh>
    <phoneticPr fontId="8"/>
  </si>
  <si>
    <t>059-329-7251</t>
    <phoneticPr fontId="8"/>
  </si>
  <si>
    <t>059-329-7252</t>
    <phoneticPr fontId="8"/>
  </si>
  <si>
    <t>株式会社　W</t>
    <phoneticPr fontId="8"/>
  </si>
  <si>
    <t>Ｒ 3. 4. 1</t>
    <phoneticPr fontId="8"/>
  </si>
  <si>
    <t>グループホーム花びよりいなば</t>
    <phoneticPr fontId="8"/>
  </si>
  <si>
    <t>510-0041</t>
    <phoneticPr fontId="8"/>
  </si>
  <si>
    <t>四日市市稲葉町4番25-2号</t>
    <phoneticPr fontId="8"/>
  </si>
  <si>
    <t>059-350-1780</t>
    <phoneticPr fontId="8"/>
  </si>
  <si>
    <t>059-350-1781</t>
    <phoneticPr fontId="8"/>
  </si>
  <si>
    <t>株式会社福村屋</t>
    <phoneticPr fontId="8"/>
  </si>
  <si>
    <t>Ｒ 5. 7. 1</t>
    <phoneticPr fontId="8"/>
  </si>
  <si>
    <t>フレンズハウス菰野</t>
    <rPh sb="7" eb="9">
      <t>コモノ</t>
    </rPh>
    <phoneticPr fontId="8"/>
  </si>
  <si>
    <t>三重郡菰野町菰野2350番地４</t>
    <rPh sb="0" eb="2">
      <t>ミエ</t>
    </rPh>
    <rPh sb="2" eb="3">
      <t>グン</t>
    </rPh>
    <rPh sb="3" eb="6">
      <t>コモノチョウ</t>
    </rPh>
    <rPh sb="12" eb="14">
      <t>バンチ</t>
    </rPh>
    <phoneticPr fontId="24"/>
  </si>
  <si>
    <t>059-392-2525</t>
  </si>
  <si>
    <t>059-318-9397</t>
  </si>
  <si>
    <t>医療法人光煌会</t>
    <rPh sb="0" eb="4">
      <t>イリョウホウジン</t>
    </rPh>
    <rPh sb="4" eb="5">
      <t>ヒカリ</t>
    </rPh>
    <rPh sb="5" eb="6">
      <t>キラ</t>
    </rPh>
    <rPh sb="6" eb="7">
      <t>カイ</t>
    </rPh>
    <phoneticPr fontId="24"/>
  </si>
  <si>
    <t>Ｒ 6. 10. 1</t>
    <phoneticPr fontId="8"/>
  </si>
  <si>
    <t>愛の家グループホーム三重川越町</t>
    <rPh sb="0" eb="1">
      <t>アイ</t>
    </rPh>
    <rPh sb="2" eb="3">
      <t>イエ</t>
    </rPh>
    <rPh sb="10" eb="12">
      <t>ミエ</t>
    </rPh>
    <rPh sb="12" eb="14">
      <t>カワゴエ</t>
    </rPh>
    <rPh sb="14" eb="15">
      <t>チョウ</t>
    </rPh>
    <phoneticPr fontId="14"/>
  </si>
  <si>
    <t>三重郡川越町高松203-2</t>
  </si>
  <si>
    <t>059-363-6515</t>
  </si>
  <si>
    <t>フレンズハウス川越</t>
    <rPh sb="7" eb="9">
      <t>カワゴエ</t>
    </rPh>
    <phoneticPr fontId="8"/>
  </si>
  <si>
    <t>三重郡川越町高松185-1</t>
  </si>
  <si>
    <t>059-365-4165</t>
  </si>
  <si>
    <t>059-365-4171</t>
  </si>
  <si>
    <t>医療法人　光煌会</t>
    <rPh sb="0" eb="2">
      <t>イリョウ</t>
    </rPh>
    <rPh sb="2" eb="4">
      <t>ホウジン</t>
    </rPh>
    <rPh sb="5" eb="8">
      <t>ヒカリコウカイ</t>
    </rPh>
    <phoneticPr fontId="24"/>
  </si>
  <si>
    <t>R  6.10. 1</t>
    <phoneticPr fontId="8"/>
  </si>
  <si>
    <t>グループホームあさひ</t>
  </si>
  <si>
    <t>三重郡朝日町小向2064番地1</t>
  </si>
  <si>
    <t>059-376-3300</t>
  </si>
  <si>
    <t>059-376-3301</t>
  </si>
  <si>
    <t>医療法人　福島会</t>
  </si>
  <si>
    <t>グループホーム マリンの家</t>
  </si>
  <si>
    <t>鈴鹿市中旭が丘1丁目11-8</t>
  </si>
  <si>
    <t>059-387-8600</t>
  </si>
  <si>
    <t>059-387-1811</t>
  </si>
  <si>
    <t>グループホーム 北さんち</t>
  </si>
  <si>
    <t>鈴鹿市中旭が丘4丁目6番8号</t>
  </si>
  <si>
    <t>059-380-1234</t>
  </si>
  <si>
    <t>059-380-1188</t>
  </si>
  <si>
    <t>有限会社　ホワイト介護</t>
  </si>
  <si>
    <t>059-371-6688</t>
  </si>
  <si>
    <t>グループホーム 箕田の北さんち</t>
  </si>
  <si>
    <t>513-0052</t>
  </si>
  <si>
    <t>鈴鹿市下箕田二丁目5番5号</t>
  </si>
  <si>
    <t>059-395-1177</t>
  </si>
  <si>
    <t>059-385-5000</t>
  </si>
  <si>
    <t>色えんぴつ鈴鹿</t>
  </si>
  <si>
    <t>513-1123</t>
  </si>
  <si>
    <t>鈴鹿市下大久保町2290-12</t>
  </si>
  <si>
    <t>059-373-3750</t>
  </si>
  <si>
    <t>059-373-3751</t>
  </si>
  <si>
    <t>グループホーム ほたる</t>
  </si>
  <si>
    <t>513-0032</t>
  </si>
  <si>
    <t>鈴鹿市池田町1335番地の7</t>
  </si>
  <si>
    <t>059-381-5977</t>
  </si>
  <si>
    <t>059-381-5978</t>
  </si>
  <si>
    <t>有限会社　ヘルパーステーション よろこび</t>
  </si>
  <si>
    <t>鈴鹿インター（株）さつきの里 グループホーム</t>
  </si>
  <si>
    <t>519-0323</t>
  </si>
  <si>
    <t>鈴鹿市伊船町北上ノ割2020-3</t>
  </si>
  <si>
    <t>059-371-6300</t>
  </si>
  <si>
    <t>059-371-6311</t>
  </si>
  <si>
    <t>鈴鹿インター株式会社</t>
  </si>
  <si>
    <t>グループホーム　うの花</t>
  </si>
  <si>
    <t>鈴鹿市石薬師町字青木1096</t>
  </si>
  <si>
    <t>059-373-1111</t>
  </si>
  <si>
    <t>059-373-1131</t>
  </si>
  <si>
    <t>医療法人　ほうしょう会</t>
  </si>
  <si>
    <t>グループホーム　太陽の家</t>
  </si>
  <si>
    <t>513-0808</t>
  </si>
  <si>
    <t>鈴鹿市西條町495-1</t>
    <rPh sb="4" eb="5">
      <t>ジョウ</t>
    </rPh>
    <phoneticPr fontId="14"/>
  </si>
  <si>
    <t>059-383-8383</t>
  </si>
  <si>
    <t>059-383-7938</t>
  </si>
  <si>
    <t>有限会社　アルファルファアンドカンパニー</t>
  </si>
  <si>
    <t>グループホーム楽家生</t>
  </si>
  <si>
    <t>鈴鹿市南玉垣町5470番地</t>
  </si>
  <si>
    <t>059-384-3430</t>
  </si>
  <si>
    <t>059-384-3431</t>
  </si>
  <si>
    <t>有限会社　メーセーサービス</t>
  </si>
  <si>
    <t>H 18. 8. 1</t>
  </si>
  <si>
    <t>グループホーム悠久の里</t>
  </si>
  <si>
    <t>鈴鹿市安塚町1350番地の65</t>
  </si>
  <si>
    <t>059-381-4466</t>
  </si>
  <si>
    <t>059-381-4488</t>
  </si>
  <si>
    <t>パシフィック株式会社</t>
  </si>
  <si>
    <t>グループホーム陽だまり長屋鈴鹿</t>
  </si>
  <si>
    <t>鈴鹿市秋永町2092番地</t>
  </si>
  <si>
    <t>059-380-5586</t>
  </si>
  <si>
    <t>特定非営利活動法人　陽だまりの会</t>
    <rPh sb="10" eb="11">
      <t>ヒ</t>
    </rPh>
    <rPh sb="15" eb="16">
      <t>カイ</t>
    </rPh>
    <phoneticPr fontId="14"/>
  </si>
  <si>
    <t>グループホーム 愛すみよし苑</t>
  </si>
  <si>
    <t>513-0826</t>
  </si>
  <si>
    <t>鈴鹿市住吉1丁目23番8号</t>
  </si>
  <si>
    <t>059-378-4838</t>
  </si>
  <si>
    <t>059-378-4839</t>
  </si>
  <si>
    <t>学校法人　鈴鹿文化学園</t>
  </si>
  <si>
    <t>グループホーム くじら</t>
  </si>
  <si>
    <t>513-0042</t>
  </si>
  <si>
    <t>鈴鹿市長太旭町6丁目3番8号</t>
  </si>
  <si>
    <t>059-395-1315</t>
  </si>
  <si>
    <t>059-395-1319</t>
  </si>
  <si>
    <t>グループホーム かなしょうず園</t>
  </si>
  <si>
    <t>鈴鹿市地子町字金生水620番地１</t>
  </si>
  <si>
    <t>059-383-0020</t>
  </si>
  <si>
    <t>H 23. 3.14</t>
  </si>
  <si>
    <t>グループホームひまわりの家</t>
  </si>
  <si>
    <t>513-0036</t>
  </si>
  <si>
    <t>鈴鹿市矢橋3丁目16番13号</t>
    <rPh sb="13" eb="14">
      <t>ゴウ</t>
    </rPh>
    <phoneticPr fontId="14"/>
  </si>
  <si>
    <t>059‐384‐5300</t>
  </si>
  <si>
    <t>愛の家グループホーム国府</t>
    <rPh sb="0" eb="1">
      <t>アイ</t>
    </rPh>
    <rPh sb="2" eb="3">
      <t>イエ</t>
    </rPh>
    <phoneticPr fontId="14"/>
  </si>
  <si>
    <t>513‐0836</t>
  </si>
  <si>
    <t>鈴鹿市国府町字西ノ野13番10</t>
    <rPh sb="5" eb="6">
      <t>マチ</t>
    </rPh>
    <phoneticPr fontId="14"/>
  </si>
  <si>
    <t>059‐375‐1616</t>
  </si>
  <si>
    <t>059‐375‐1615</t>
  </si>
  <si>
    <t>H 24. 6. 9</t>
  </si>
  <si>
    <t>グループホームくすのき園</t>
    <rPh sb="11" eb="12">
      <t>エン</t>
    </rPh>
    <phoneticPr fontId="14"/>
  </si>
  <si>
    <t>513-0055</t>
  </si>
  <si>
    <t>鈴鹿市上箕田町2638番8</t>
    <rPh sb="0" eb="3">
      <t>スズカシ</t>
    </rPh>
    <rPh sb="3" eb="4">
      <t>カミ</t>
    </rPh>
    <rPh sb="4" eb="6">
      <t>ミノダ</t>
    </rPh>
    <rPh sb="6" eb="7">
      <t>チョウ</t>
    </rPh>
    <rPh sb="11" eb="12">
      <t>バン</t>
    </rPh>
    <phoneticPr fontId="14"/>
  </si>
  <si>
    <t>社会福祉法人　慈童会</t>
    <rPh sb="0" eb="2">
      <t>シャカイ</t>
    </rPh>
    <rPh sb="2" eb="4">
      <t>フクシ</t>
    </rPh>
    <rPh sb="4" eb="6">
      <t>ホウジン</t>
    </rPh>
    <rPh sb="7" eb="8">
      <t>メグム</t>
    </rPh>
    <rPh sb="8" eb="9">
      <t>ワラベ</t>
    </rPh>
    <rPh sb="9" eb="10">
      <t>カイ</t>
    </rPh>
    <phoneticPr fontId="14"/>
  </si>
  <si>
    <t>認知症対応型グループホーム鈴鹿シルバーケア豊壽園</t>
    <rPh sb="0" eb="3">
      <t>ニンチショウ</t>
    </rPh>
    <rPh sb="3" eb="6">
      <t>タイオウガタ</t>
    </rPh>
    <rPh sb="13" eb="15">
      <t>スズカ</t>
    </rPh>
    <rPh sb="22" eb="23">
      <t>ジュ</t>
    </rPh>
    <phoneticPr fontId="14"/>
  </si>
  <si>
    <t>鈴鹿市東磯山二丁目5番1号</t>
    <rPh sb="0" eb="3">
      <t>スズカシ</t>
    </rPh>
    <rPh sb="3" eb="4">
      <t>ヒガシ</t>
    </rPh>
    <rPh sb="4" eb="6">
      <t>イソヤマ</t>
    </rPh>
    <rPh sb="6" eb="9">
      <t>２チョウメ</t>
    </rPh>
    <rPh sb="10" eb="11">
      <t>バン</t>
    </rPh>
    <rPh sb="12" eb="13">
      <t>ゴウ</t>
    </rPh>
    <phoneticPr fontId="14"/>
  </si>
  <si>
    <t>059-380-6507</t>
  </si>
  <si>
    <t>059-380-6510</t>
  </si>
  <si>
    <t>社会福祉法人　洗心福祉会</t>
    <rPh sb="0" eb="2">
      <t>シャカイ</t>
    </rPh>
    <rPh sb="2" eb="4">
      <t>フクシ</t>
    </rPh>
    <rPh sb="4" eb="6">
      <t>ホウジン</t>
    </rPh>
    <phoneticPr fontId="14"/>
  </si>
  <si>
    <t>H 25. 7. 1</t>
  </si>
  <si>
    <t>虹の丘グループホーム</t>
  </si>
  <si>
    <t>510-0201</t>
  </si>
  <si>
    <t>鈴鹿市稲生町字北野5545番地</t>
  </si>
  <si>
    <t>059-324-5519</t>
  </si>
  <si>
    <t>059-324-3277</t>
  </si>
  <si>
    <t>社会福祉法人　夏秀会</t>
  </si>
  <si>
    <t>H 30. 9. 1</t>
  </si>
  <si>
    <t>グループホーム悠々</t>
    <rPh sb="7" eb="9">
      <t>ユウユウ</t>
    </rPh>
    <phoneticPr fontId="23"/>
  </si>
  <si>
    <t>鈴鹿市伊船町2943番地の4</t>
    <rPh sb="0" eb="3">
      <t>スズカシ</t>
    </rPh>
    <rPh sb="3" eb="6">
      <t>イフナチョウ</t>
    </rPh>
    <rPh sb="10" eb="12">
      <t>バンチ</t>
    </rPh>
    <phoneticPr fontId="23"/>
  </si>
  <si>
    <t>059-371-8100</t>
  </si>
  <si>
    <t>059-371-8102</t>
  </si>
  <si>
    <t>グループホームまごころ</t>
    <phoneticPr fontId="8"/>
  </si>
  <si>
    <t>510‐0265</t>
  </si>
  <si>
    <t>株式会社　まごころ</t>
    <rPh sb="0" eb="4">
      <t>カブシキガイシャ</t>
    </rPh>
    <phoneticPr fontId="8"/>
  </si>
  <si>
    <t>愛の家グループホーム 亀山</t>
    <rPh sb="0" eb="1">
      <t>アイ</t>
    </rPh>
    <rPh sb="2" eb="3">
      <t>イエ</t>
    </rPh>
    <phoneticPr fontId="14"/>
  </si>
  <si>
    <t>亀山市川崎町字貢1586番1</t>
  </si>
  <si>
    <t>0595-85-8858</t>
  </si>
  <si>
    <t>0595-85-8859</t>
  </si>
  <si>
    <t>グループホーム 花しょうぶ苑</t>
  </si>
  <si>
    <t>亀山市本町１丁目２番12号</t>
  </si>
  <si>
    <t>0595-84-2215</t>
  </si>
  <si>
    <t>0595-83-3622</t>
  </si>
  <si>
    <t>有限会社　花しょうぶ苑</t>
  </si>
  <si>
    <t>グループホーム　宝寿の郷</t>
  </si>
  <si>
    <t>亀山市和田町南谷1534-1</t>
  </si>
  <si>
    <t>0595-82-7740</t>
  </si>
  <si>
    <t>0595-84-1728</t>
  </si>
  <si>
    <t>有限会社　シルバーサポートわたなべ</t>
  </si>
  <si>
    <t>うさぎ亀山　グループホーム</t>
  </si>
  <si>
    <t>亀山市川合町1119番地38</t>
    <rPh sb="10" eb="12">
      <t>バンチ</t>
    </rPh>
    <phoneticPr fontId="14"/>
  </si>
  <si>
    <t>Ｋ＆Ｋサポート株式会社</t>
  </si>
  <si>
    <t>グループホーム小春日和</t>
  </si>
  <si>
    <t>519-0156</t>
  </si>
  <si>
    <t>亀山市南野町12番13号</t>
  </si>
  <si>
    <t>0595-82-1948</t>
  </si>
  <si>
    <t>0595-82-1949</t>
  </si>
  <si>
    <t>有限会社　小春日和</t>
  </si>
  <si>
    <t>はなの家</t>
  </si>
  <si>
    <t>亀山市関町木崎1234番地</t>
  </si>
  <si>
    <t>0595-96-0217</t>
  </si>
  <si>
    <t>0595-97-8223</t>
  </si>
  <si>
    <t>株式会社　ソウセン</t>
  </si>
  <si>
    <t>グループホームあおぞら</t>
  </si>
  <si>
    <t>亀山市羽若町834-41</t>
  </si>
  <si>
    <t>0595-87-0635</t>
  </si>
  <si>
    <t>0595-87-0636</t>
  </si>
  <si>
    <t>H 21.12. 1</t>
  </si>
  <si>
    <t>グループホーム白鳥</t>
  </si>
  <si>
    <t>519-0212</t>
  </si>
  <si>
    <t>亀山市能褒野町82番地１</t>
  </si>
  <si>
    <t>0595-85-8610</t>
  </si>
  <si>
    <t>0595-85-8611</t>
  </si>
  <si>
    <t>株式会社　シルバーアシストのぼの</t>
  </si>
  <si>
    <t>H 23.1. 11</t>
  </si>
  <si>
    <t>グループホームなごみ亀山</t>
  </si>
  <si>
    <t>519‐0163</t>
  </si>
  <si>
    <t>亀山市亀田町字眞船336番地10</t>
  </si>
  <si>
    <t>0595‐83‐5533</t>
  </si>
  <si>
    <t>0595‐83‐1100</t>
  </si>
  <si>
    <t>有限会社　甚目</t>
  </si>
  <si>
    <t>グループホーム安全の里</t>
  </si>
  <si>
    <t>亀山市住山町590番地1</t>
  </si>
  <si>
    <t>0595-83-1295</t>
  </si>
  <si>
    <t>0595-83-1950</t>
  </si>
  <si>
    <t>グループホームあんぜんの丘</t>
    <rPh sb="12" eb="13">
      <t>オカ</t>
    </rPh>
    <phoneticPr fontId="8"/>
  </si>
  <si>
    <t>亀山市田茂町500番地</t>
    <phoneticPr fontId="8"/>
  </si>
  <si>
    <t>0595-96-8325</t>
    <phoneticPr fontId="8"/>
  </si>
  <si>
    <t>0595-96-8326</t>
    <phoneticPr fontId="8"/>
  </si>
  <si>
    <t>地域総合ケアセンター認知症対応型グループホームシルバーケア豊壽園</t>
  </si>
  <si>
    <t>津市高茶屋小森町字瓦ヶ野4159番地</t>
  </si>
  <si>
    <t>059-235-5660</t>
  </si>
  <si>
    <t>おもいやり介護の会グループホームつくしんぼ</t>
  </si>
  <si>
    <t>津市片田志袋町300番地の181</t>
  </si>
  <si>
    <t>059-237-5301</t>
  </si>
  <si>
    <t>特定非営利活動法人　おもいやり介護の会つくしんぼ</t>
  </si>
  <si>
    <t>グループホーム 渚園</t>
  </si>
  <si>
    <t>津市柳山津興382番地の4</t>
  </si>
  <si>
    <t>059-227-7737</t>
  </si>
  <si>
    <t>059-225-9192</t>
  </si>
  <si>
    <t>有限会社　介護センター田中</t>
  </si>
  <si>
    <t>高齢者グループホーム 水仙の家</t>
  </si>
  <si>
    <t>津市高洲町33番6号</t>
    <rPh sb="9" eb="10">
      <t>ゴウ</t>
    </rPh>
    <phoneticPr fontId="14"/>
  </si>
  <si>
    <t>059-227-1114</t>
  </si>
  <si>
    <t>社会福祉法人　ちどり会</t>
  </si>
  <si>
    <t>八幡園 グループホーム</t>
  </si>
  <si>
    <t>津市津興2947番地</t>
  </si>
  <si>
    <t>059-213-7535</t>
  </si>
  <si>
    <t>059-228-3070</t>
  </si>
  <si>
    <t>グループホーム たんぽぽ</t>
  </si>
  <si>
    <t>津市津興140番地6</t>
  </si>
  <si>
    <t>059-223-6677</t>
  </si>
  <si>
    <t>059-223-6678</t>
  </si>
  <si>
    <t>有限会社　ウェルフェア三重</t>
  </si>
  <si>
    <t>なごみ苑</t>
  </si>
  <si>
    <t>津市豊が丘二丁目4番5号</t>
  </si>
  <si>
    <t>059-230-7171</t>
  </si>
  <si>
    <t>059-230-7172</t>
  </si>
  <si>
    <t>合資会社　三重福祉会</t>
  </si>
  <si>
    <t>H 22. 6. 1</t>
  </si>
  <si>
    <t>安東苑</t>
  </si>
  <si>
    <t>514-0058</t>
  </si>
  <si>
    <t>津市安東町2004番地</t>
    <rPh sb="9" eb="11">
      <t>バンチ</t>
    </rPh>
    <phoneticPr fontId="14"/>
  </si>
  <si>
    <t>059-246-8246</t>
  </si>
  <si>
    <t>グループホーム潮風</t>
  </si>
  <si>
    <t>514-0811</t>
  </si>
  <si>
    <t>津市阿漕町津興214番地2</t>
  </si>
  <si>
    <t>059-246-8800</t>
  </si>
  <si>
    <t>グループホーム　コロナ</t>
  </si>
  <si>
    <t>津市大里窪田町1706番地26</t>
    <rPh sb="11" eb="13">
      <t>バンチ</t>
    </rPh>
    <phoneticPr fontId="14"/>
  </si>
  <si>
    <t>059-231-7890</t>
  </si>
  <si>
    <t>059-231-7870</t>
  </si>
  <si>
    <t>有限会社　二神</t>
  </si>
  <si>
    <t>グループホームとのむら</t>
  </si>
  <si>
    <t>津市殿村井戸1553番地</t>
  </si>
  <si>
    <t>059-237-3450</t>
  </si>
  <si>
    <t>059-237-3485</t>
  </si>
  <si>
    <t>地域ケア株式会社</t>
    <rPh sb="4" eb="8">
      <t>カブシキガイシャ</t>
    </rPh>
    <phoneticPr fontId="14"/>
  </si>
  <si>
    <t>グループホームなのはな</t>
  </si>
  <si>
    <t>津市柳山津興3306番地</t>
  </si>
  <si>
    <t>059-221-5600</t>
  </si>
  <si>
    <t>059-221-5601</t>
  </si>
  <si>
    <t>株式会社　厚生会</t>
    <rPh sb="0" eb="2">
      <t>カブシキ</t>
    </rPh>
    <phoneticPr fontId="14"/>
  </si>
  <si>
    <t>高齢者グループホーム　あじさいの家</t>
  </si>
  <si>
    <t>津市高洲町17番17号</t>
    <rPh sb="10" eb="11">
      <t>ゴウ</t>
    </rPh>
    <phoneticPr fontId="14"/>
  </si>
  <si>
    <t>059-228-1117</t>
  </si>
  <si>
    <t>059-223-1118</t>
  </si>
  <si>
    <t>グループホームつくしんぼ一色</t>
  </si>
  <si>
    <t>514-0057</t>
  </si>
  <si>
    <t>津市一色町240番地</t>
  </si>
  <si>
    <t>059-228-0715</t>
  </si>
  <si>
    <t>グループホーム青い鳥</t>
  </si>
  <si>
    <t>津市豊が丘2丁目38番6号</t>
    <rPh sb="2" eb="3">
      <t>ユタカ</t>
    </rPh>
    <rPh sb="4" eb="5">
      <t>オカ</t>
    </rPh>
    <rPh sb="6" eb="8">
      <t>チョウメ</t>
    </rPh>
    <rPh sb="10" eb="11">
      <t>バン</t>
    </rPh>
    <rPh sb="12" eb="13">
      <t>ゴウ</t>
    </rPh>
    <phoneticPr fontId="14"/>
  </si>
  <si>
    <t>059-230-2381</t>
  </si>
  <si>
    <t>ケア・サポート青い鳥有限会社</t>
  </si>
  <si>
    <t>グループホーム　おたっしゃ長屋</t>
  </si>
  <si>
    <t>津市野田165番地</t>
  </si>
  <si>
    <t>059-239-1977</t>
  </si>
  <si>
    <t>059-239-1978</t>
  </si>
  <si>
    <t>有限会社　ふるかね屋</t>
  </si>
  <si>
    <t>グループホーム　白山</t>
  </si>
  <si>
    <t>515-2611</t>
  </si>
  <si>
    <t>津市白山町南出954番地</t>
  </si>
  <si>
    <t>059-262-5230</t>
  </si>
  <si>
    <t>シルバータウン新町　グループホーム</t>
  </si>
  <si>
    <t>津市南丸之内222番地21号</t>
  </si>
  <si>
    <t>059-225-0131</t>
  </si>
  <si>
    <t>059-225-0135</t>
  </si>
  <si>
    <t>グループホーム 萩の家</t>
  </si>
  <si>
    <t>津市久居井戸山町751番地の1</t>
  </si>
  <si>
    <t>059-259-2888</t>
  </si>
  <si>
    <t>津市戸木町多度4113番地56</t>
    <rPh sb="11" eb="13">
      <t>バンチ</t>
    </rPh>
    <phoneticPr fontId="14"/>
  </si>
  <si>
    <t>059-255-8828</t>
  </si>
  <si>
    <t>059-256-4411</t>
  </si>
  <si>
    <t>サントラフィック株式会社</t>
  </si>
  <si>
    <t>シルバータウン久居　寿梨庵</t>
  </si>
  <si>
    <t>津市久居明神町1553番地10</t>
    <rPh sb="11" eb="13">
      <t>バンチ</t>
    </rPh>
    <phoneticPr fontId="14"/>
  </si>
  <si>
    <t>059-254-0111</t>
  </si>
  <si>
    <t>059-254-0112</t>
  </si>
  <si>
    <t>グループホームひまわり</t>
  </si>
  <si>
    <t>津市戸木町4113番地11</t>
    <rPh sb="9" eb="11">
      <t>バンチ</t>
    </rPh>
    <phoneticPr fontId="14"/>
  </si>
  <si>
    <t>059-254-0606</t>
  </si>
  <si>
    <t>059-254-0607</t>
  </si>
  <si>
    <t>伊勢温泉観光株式会社</t>
  </si>
  <si>
    <t>グループホーム　にのみの家</t>
  </si>
  <si>
    <t>514-1116</t>
  </si>
  <si>
    <t>津市新家町1488番地</t>
    <rPh sb="9" eb="11">
      <t>バンチ</t>
    </rPh>
    <phoneticPr fontId="14"/>
  </si>
  <si>
    <t>059-254-1616</t>
  </si>
  <si>
    <t>059-254-1617</t>
  </si>
  <si>
    <t>医療法人 緑の風グループホーム くつろぎの家</t>
  </si>
  <si>
    <t>津市河芸町東千里13番地の2</t>
  </si>
  <si>
    <t>059-245-6065</t>
  </si>
  <si>
    <t>059-245-6793</t>
  </si>
  <si>
    <t>グループホームはつらつ</t>
  </si>
  <si>
    <t>津市芸濃町椋本5481番地2</t>
  </si>
  <si>
    <t>059-266-1888</t>
  </si>
  <si>
    <t>059-265-6181</t>
  </si>
  <si>
    <t>日本理化ＧＲＯＵＰ株式会社</t>
  </si>
  <si>
    <t>シルバータウンあのうグループホーム</t>
  </si>
  <si>
    <t>津市安濃町田端上野892番地1</t>
    <rPh sb="12" eb="14">
      <t>バンチ</t>
    </rPh>
    <phoneticPr fontId="14"/>
  </si>
  <si>
    <t>059-268-5500</t>
  </si>
  <si>
    <t>059-268-3939</t>
  </si>
  <si>
    <t>グループホームフルハウス</t>
  </si>
  <si>
    <t>059-292-8545</t>
  </si>
  <si>
    <t>059-292-4175</t>
  </si>
  <si>
    <t>愛の家グループホーム一志</t>
  </si>
  <si>
    <t>515-2523</t>
  </si>
  <si>
    <t>津市一志町井生220番地1</t>
  </si>
  <si>
    <t>059-293-0005</t>
  </si>
  <si>
    <t>059-293-0510</t>
  </si>
  <si>
    <t>H 20.10. 1</t>
  </si>
  <si>
    <t>しおりの里グループホーム</t>
  </si>
  <si>
    <t>059-239-1318</t>
  </si>
  <si>
    <t>グループホームレモンの里</t>
    <rPh sb="11" eb="12">
      <t>サト</t>
    </rPh>
    <phoneticPr fontId="14"/>
  </si>
  <si>
    <t>津市加納418番地1</t>
    <rPh sb="0" eb="2">
      <t>ツシ</t>
    </rPh>
    <rPh sb="2" eb="4">
      <t>カノウ</t>
    </rPh>
    <rPh sb="7" eb="9">
      <t>バンチ</t>
    </rPh>
    <phoneticPr fontId="14"/>
  </si>
  <si>
    <t>株式会社レモンの里で暮らす会</t>
    <rPh sb="0" eb="2">
      <t>カブシキ</t>
    </rPh>
    <rPh sb="2" eb="4">
      <t>カイシャ</t>
    </rPh>
    <rPh sb="8" eb="9">
      <t>サト</t>
    </rPh>
    <rPh sb="10" eb="11">
      <t>ク</t>
    </rPh>
    <rPh sb="13" eb="14">
      <t>カイ</t>
    </rPh>
    <phoneticPr fontId="14"/>
  </si>
  <si>
    <t>グループホーム 嘉祥苑</t>
  </si>
  <si>
    <t>松阪市鎌田町233番地の8</t>
  </si>
  <si>
    <t>0598-51-7331</t>
  </si>
  <si>
    <t>医療法人　社団 嘉祥会</t>
  </si>
  <si>
    <t>グループホームさくら</t>
  </si>
  <si>
    <t>松阪市下蛸路町376番地1</t>
  </si>
  <si>
    <t>0598-60-0068</t>
  </si>
  <si>
    <t>0598-60-0069</t>
    <phoneticPr fontId="8"/>
  </si>
  <si>
    <t>社会福祉法人　慈徳会</t>
    <rPh sb="7" eb="8">
      <t>ジ</t>
    </rPh>
    <rPh sb="8" eb="9">
      <t>トク</t>
    </rPh>
    <rPh sb="9" eb="10">
      <t>カイ</t>
    </rPh>
    <phoneticPr fontId="8"/>
  </si>
  <si>
    <t>H 23. 7. 1</t>
    <phoneticPr fontId="8"/>
  </si>
  <si>
    <t>グループホーム やまぶき</t>
  </si>
  <si>
    <t>松阪市駅部田町473番地</t>
  </si>
  <si>
    <t>0598-26-2357</t>
  </si>
  <si>
    <t>0598-26-2353</t>
    <phoneticPr fontId="8"/>
  </si>
  <si>
    <t>グループホームこころ</t>
  </si>
  <si>
    <t>0598-63-0987</t>
  </si>
  <si>
    <t>0598-63-0988</t>
    <phoneticPr fontId="8"/>
  </si>
  <si>
    <t>有限会社　こころ</t>
  </si>
  <si>
    <t>グループホーム木もれび</t>
  </si>
  <si>
    <t>515-0833</t>
  </si>
  <si>
    <t>0598-58-3630</t>
  </si>
  <si>
    <t>0598-58-3635</t>
  </si>
  <si>
    <t>西野苑有限会社</t>
  </si>
  <si>
    <t>うさぎ　グループホーム</t>
  </si>
  <si>
    <t>519-2145</t>
  </si>
  <si>
    <t>松阪市射和町644-2</t>
  </si>
  <si>
    <t>0598-60-1510</t>
  </si>
  <si>
    <t>0598-60-1511</t>
  </si>
  <si>
    <t>株式会社　ライフケア</t>
  </si>
  <si>
    <t>グループホーム むつみ園</t>
  </si>
  <si>
    <t>515-2331</t>
  </si>
  <si>
    <t>0598-48-0800</t>
  </si>
  <si>
    <t>0598-48-0880</t>
  </si>
  <si>
    <t>グループホーム 西井</t>
  </si>
  <si>
    <t>松阪市曽原町813番地1</t>
  </si>
  <si>
    <t>0598-56-7758</t>
  </si>
  <si>
    <t>医療法人　西井医院</t>
    <rPh sb="7" eb="9">
      <t>イイン</t>
    </rPh>
    <phoneticPr fontId="8"/>
  </si>
  <si>
    <t>グループホーム　なごやか</t>
  </si>
  <si>
    <t>松阪市垣鼻町1638-15</t>
  </si>
  <si>
    <t>0598-25-6551</t>
  </si>
  <si>
    <t>0598-25-1132</t>
  </si>
  <si>
    <t>H 21. 1.10</t>
  </si>
  <si>
    <t>グループホームなでしこ苑</t>
    <rPh sb="11" eb="12">
      <t>エン</t>
    </rPh>
    <phoneticPr fontId="14"/>
  </si>
  <si>
    <t>松阪市川井町中道53-4</t>
    <rPh sb="0" eb="3">
      <t>マツサカシ</t>
    </rPh>
    <rPh sb="3" eb="4">
      <t>カワ</t>
    </rPh>
    <rPh sb="4" eb="6">
      <t>イマチ</t>
    </rPh>
    <rPh sb="6" eb="8">
      <t>ナカミチ</t>
    </rPh>
    <phoneticPr fontId="14"/>
  </si>
  <si>
    <t>0598-22-1815</t>
  </si>
  <si>
    <t>0598-22-1816</t>
  </si>
  <si>
    <t>社会福祉法人　長寿会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カイ</t>
    </rPh>
    <phoneticPr fontId="14"/>
  </si>
  <si>
    <t>うぃるグループホーム飯高</t>
  </si>
  <si>
    <t>515-1615</t>
  </si>
  <si>
    <t>松阪市飯高町森2126番地1</t>
  </si>
  <si>
    <t>0598-45-8730</t>
  </si>
  <si>
    <t>株式会社W</t>
    <rPh sb="0" eb="2">
      <t>カブシキ</t>
    </rPh>
    <rPh sb="2" eb="4">
      <t>カイシャ</t>
    </rPh>
    <phoneticPr fontId="14"/>
  </si>
  <si>
    <t>グループホーム まごころ</t>
  </si>
  <si>
    <t>松阪市垣鼻町1638-52</t>
  </si>
  <si>
    <t>0598-25-6555</t>
  </si>
  <si>
    <t>0598-25-6556</t>
  </si>
  <si>
    <t>グループホームゆう</t>
  </si>
  <si>
    <t>多気郡明和町斎宮3816番地24</t>
  </si>
  <si>
    <t>0596-53-1165</t>
  </si>
  <si>
    <t>0596-53-1166</t>
  </si>
  <si>
    <t>高砂ライフケア株式会社</t>
  </si>
  <si>
    <t>グループホーム桜木さん・明和</t>
  </si>
  <si>
    <t>多気郡明和町大字佐田沼2055番地</t>
  </si>
  <si>
    <t>0596-55-8811</t>
  </si>
  <si>
    <t>グループホーム桜木さん・第二明和</t>
  </si>
  <si>
    <t>多気郡明和町佐田沼2055番地</t>
  </si>
  <si>
    <t>0598-55-8822</t>
  </si>
  <si>
    <t>H 22. 9. 1</t>
  </si>
  <si>
    <t>グループホームゆう　きの家</t>
  </si>
  <si>
    <t>グループホーム　桜木さん</t>
  </si>
  <si>
    <t>多気郡多気町仁田字ヲシ山670-20</t>
  </si>
  <si>
    <t>0598-39-6262</t>
  </si>
  <si>
    <t>0598-37-2070</t>
  </si>
  <si>
    <t>愛の家グループホーム大台</t>
  </si>
  <si>
    <t>多気郡大台町栃原1147番地2</t>
  </si>
  <si>
    <t>0598-84-6200</t>
  </si>
  <si>
    <t>0598-84-6201</t>
  </si>
  <si>
    <t>グループホームたきの憩</t>
    <rPh sb="10" eb="11">
      <t>イコイ</t>
    </rPh>
    <phoneticPr fontId="14"/>
  </si>
  <si>
    <t>519-2502</t>
  </si>
  <si>
    <t>多気郡大台町上真手405番地</t>
  </si>
  <si>
    <t>0598-76-1196</t>
  </si>
  <si>
    <t>0598-76-1226</t>
  </si>
  <si>
    <t>H 25. 9. 1</t>
  </si>
  <si>
    <t>認知症対応型共同生活介護事業所グループホーム若の山荘</t>
  </si>
  <si>
    <t>0596-23-9090</t>
  </si>
  <si>
    <t>H 12. 3. 31</t>
  </si>
  <si>
    <t>グループホーム いせ</t>
  </si>
  <si>
    <t>伊勢市一之木4丁目11番31号</t>
  </si>
  <si>
    <t>0596-20-6565</t>
  </si>
  <si>
    <t>0596-20-6591</t>
  </si>
  <si>
    <t>有限会社　エフ</t>
  </si>
  <si>
    <t>H 14. 11. 20</t>
  </si>
  <si>
    <t>グループホーム正邦苑城田</t>
  </si>
  <si>
    <t>伊勢市中須町402</t>
  </si>
  <si>
    <t>0596-20-8787</t>
  </si>
  <si>
    <t>0596-20-8786</t>
  </si>
  <si>
    <t>H 15. 3. 1</t>
  </si>
  <si>
    <t>グループホーム　くらたやま</t>
  </si>
  <si>
    <t>伊勢市黒瀬町863-1</t>
  </si>
  <si>
    <t>0596-21-1113</t>
  </si>
  <si>
    <t>0596-21-1114</t>
  </si>
  <si>
    <t>H 17. 5. 1</t>
  </si>
  <si>
    <t>伊勢市小俣町明野1308番地</t>
  </si>
  <si>
    <t>0596-20-5100</t>
  </si>
  <si>
    <t>0596-20-5107</t>
  </si>
  <si>
    <t>株式会社　森伸</t>
  </si>
  <si>
    <t>H 18. 3. 1</t>
  </si>
  <si>
    <t>グループホーム　ふたみ</t>
  </si>
  <si>
    <t>519-0601</t>
  </si>
  <si>
    <t>伊勢市二見町松下1349-64</t>
  </si>
  <si>
    <t>0596-44-0066</t>
  </si>
  <si>
    <t>0596-44-0067</t>
  </si>
  <si>
    <t>H 16. 12. 1</t>
  </si>
  <si>
    <t>グループホームみそのむら</t>
  </si>
  <si>
    <t>伊勢市御薗町高向481番地</t>
  </si>
  <si>
    <t>0596-29-2827</t>
  </si>
  <si>
    <t>0596-29-2822</t>
  </si>
  <si>
    <t>有限会社　くろべ</t>
  </si>
  <si>
    <t>H 17. 3. 1</t>
  </si>
  <si>
    <t>グループホームあした葉結の家みやがわ</t>
    <rPh sb="10" eb="11">
      <t>バ</t>
    </rPh>
    <rPh sb="11" eb="12">
      <t>ユイ</t>
    </rPh>
    <rPh sb="13" eb="14">
      <t>イエ</t>
    </rPh>
    <phoneticPr fontId="14"/>
  </si>
  <si>
    <t>伊勢市佐八町712-1</t>
    <rPh sb="0" eb="3">
      <t>イセシ</t>
    </rPh>
    <rPh sb="3" eb="4">
      <t>サ</t>
    </rPh>
    <rPh sb="4" eb="5">
      <t>ハチ</t>
    </rPh>
    <rPh sb="5" eb="6">
      <t>チョウ</t>
    </rPh>
    <phoneticPr fontId="14"/>
  </si>
  <si>
    <t>0596-39-6789</t>
  </si>
  <si>
    <t>0596-39-8188</t>
  </si>
  <si>
    <t>株式会社　明日葉</t>
    <rPh sb="0" eb="4">
      <t>カブシキガイシャ</t>
    </rPh>
    <rPh sb="5" eb="7">
      <t>アシタ</t>
    </rPh>
    <rPh sb="7" eb="8">
      <t>バ</t>
    </rPh>
    <phoneticPr fontId="14"/>
  </si>
  <si>
    <t>伊勢市小俣町明野1324番地1</t>
    <rPh sb="0" eb="3">
      <t>イセシ</t>
    </rPh>
    <phoneticPr fontId="14"/>
  </si>
  <si>
    <t>0596-65-6330</t>
  </si>
  <si>
    <t>0596-65-6331</t>
  </si>
  <si>
    <t>H 28. 5. 1</t>
  </si>
  <si>
    <t>グループホーム伊勢かわさき</t>
    <rPh sb="7" eb="9">
      <t>イセ</t>
    </rPh>
    <phoneticPr fontId="14"/>
  </si>
  <si>
    <t>伊勢市河崎3丁目756番６</t>
    <rPh sb="0" eb="3">
      <t>イセシ</t>
    </rPh>
    <rPh sb="3" eb="5">
      <t>カワサキ</t>
    </rPh>
    <rPh sb="6" eb="8">
      <t>チョウメ</t>
    </rPh>
    <rPh sb="11" eb="12">
      <t>バン</t>
    </rPh>
    <phoneticPr fontId="14"/>
  </si>
  <si>
    <t>0596-21-3465</t>
  </si>
  <si>
    <t>0596-20-3465</t>
  </si>
  <si>
    <t>株式会社　みえ親孝行</t>
    <rPh sb="0" eb="4">
      <t>カブシキガイシャ</t>
    </rPh>
    <rPh sb="7" eb="10">
      <t>オヤコウコウ</t>
    </rPh>
    <phoneticPr fontId="14"/>
  </si>
  <si>
    <t>鳥羽市安楽島町1439-4</t>
  </si>
  <si>
    <t>0599-26-7877</t>
  </si>
  <si>
    <t>有限会社　ひまわり</t>
  </si>
  <si>
    <t>グループホーム　あらしま</t>
  </si>
  <si>
    <t>鳥羽市安楽島町高山1075番地29</t>
  </si>
  <si>
    <t>0599-26-7200</t>
  </si>
  <si>
    <t>0599-26-7500</t>
  </si>
  <si>
    <t>医療法人豊和会グループホームやまもも</t>
  </si>
  <si>
    <t>志摩市阿児町国府字南草1061-153</t>
  </si>
  <si>
    <t>0599-46-1127</t>
  </si>
  <si>
    <t>グループホーム 第２やまもも</t>
  </si>
  <si>
    <t>志摩市阿児町鵜方2555-9</t>
  </si>
  <si>
    <t>0599-44-1220</t>
  </si>
  <si>
    <t>0599-44-1221</t>
  </si>
  <si>
    <t>グループホーム　サンライズ志摩</t>
  </si>
  <si>
    <t>志摩市阿児町甲賀3387番地2</t>
  </si>
  <si>
    <t>0599-45-5065</t>
  </si>
  <si>
    <t>サンライズケア株式会社</t>
    <rPh sb="7" eb="9">
      <t>カブシキ</t>
    </rPh>
    <rPh sb="9" eb="11">
      <t>カイシャ</t>
    </rPh>
    <phoneticPr fontId="14"/>
  </si>
  <si>
    <t>H 26. 9. 1</t>
  </si>
  <si>
    <t>グループホーム　なのはな</t>
  </si>
  <si>
    <t>志摩市志摩町越賀158-4</t>
  </si>
  <si>
    <t>0599-85-0001</t>
  </si>
  <si>
    <t>有限会社　なのはな</t>
  </si>
  <si>
    <t>大王認知症対応型グループホームシルバーケア豊壽園</t>
  </si>
  <si>
    <t>志摩市大王町波切字小成滝2981番地2</t>
    <rPh sb="16" eb="18">
      <t>バンチ</t>
    </rPh>
    <phoneticPr fontId="14"/>
  </si>
  <si>
    <t>0599-73-0011</t>
  </si>
  <si>
    <t>0599-73-0015</t>
  </si>
  <si>
    <t>浜島認知症対応型グループホームシルバーケア豊壽園</t>
  </si>
  <si>
    <t>517-0405</t>
  </si>
  <si>
    <t>志摩市浜島町南張字東太夫1816</t>
  </si>
  <si>
    <t>0599-54-0050</t>
  </si>
  <si>
    <t>0599-54-0053</t>
  </si>
  <si>
    <t>グループホームしまの憩</t>
    <rPh sb="10" eb="11">
      <t>イコイ</t>
    </rPh>
    <phoneticPr fontId="24"/>
  </si>
  <si>
    <t>517-0209</t>
  </si>
  <si>
    <t>志摩市磯部町恵利原126番地16</t>
    <rPh sb="12" eb="14">
      <t>バンチ</t>
    </rPh>
    <phoneticPr fontId="18"/>
  </si>
  <si>
    <t>0599-55-4165</t>
  </si>
  <si>
    <t>0599-55-4166</t>
  </si>
  <si>
    <t>株式会社フロンティアの介護</t>
    <rPh sb="0" eb="2">
      <t>カブシキ</t>
    </rPh>
    <rPh sb="2" eb="4">
      <t>カイシャ</t>
    </rPh>
    <rPh sb="11" eb="13">
      <t>カイゴ</t>
    </rPh>
    <phoneticPr fontId="24"/>
  </si>
  <si>
    <t>Ｒ 2. 1. 1</t>
  </si>
  <si>
    <t>グループホーム　わたらい</t>
  </si>
  <si>
    <t>516-2117</t>
  </si>
  <si>
    <t>度会郡度会町麻加江516-1</t>
  </si>
  <si>
    <t>0596-64-1010</t>
  </si>
  <si>
    <t>0596-64-1015</t>
  </si>
  <si>
    <t>医療法人　吉創会</t>
  </si>
  <si>
    <t>H 22. 7.29</t>
  </si>
  <si>
    <t>グループホームこかげ</t>
  </si>
  <si>
    <t>度会郡度会町棚橋198</t>
    <rPh sb="0" eb="3">
      <t>ワタライグン</t>
    </rPh>
    <rPh sb="3" eb="6">
      <t>ワタライチョウ</t>
    </rPh>
    <rPh sb="6" eb="8">
      <t>タナハシ</t>
    </rPh>
    <phoneticPr fontId="14"/>
  </si>
  <si>
    <t>0596-62-1878</t>
  </si>
  <si>
    <t>0596-62-2550</t>
  </si>
  <si>
    <t>社会福祉法人　司会</t>
    <rPh sb="0" eb="2">
      <t>シャカイ</t>
    </rPh>
    <rPh sb="2" eb="4">
      <t>フクシ</t>
    </rPh>
    <rPh sb="4" eb="6">
      <t>ホウジン</t>
    </rPh>
    <rPh sb="7" eb="8">
      <t>ツカサ</t>
    </rPh>
    <rPh sb="8" eb="9">
      <t>カイ</t>
    </rPh>
    <phoneticPr fontId="14"/>
  </si>
  <si>
    <t>H 26. 2. 1</t>
  </si>
  <si>
    <t>グループホーム　桜の里</t>
  </si>
  <si>
    <t>519-0435</t>
  </si>
  <si>
    <t>度会郡玉城町矢野字上荒木139番地3</t>
  </si>
  <si>
    <t>0596-58-8288</t>
  </si>
  <si>
    <t>0596-58-8289</t>
  </si>
  <si>
    <t>有限会社　桜の里</t>
  </si>
  <si>
    <t>特定非営利活動法人グループホーム滝原</t>
  </si>
  <si>
    <t>度会郡大紀町滝原830番地1</t>
  </si>
  <si>
    <t>0598-84-8088</t>
  </si>
  <si>
    <t>特定非営利活動法人　グループホーム滝原</t>
  </si>
  <si>
    <t>なでしこ大紀</t>
  </si>
  <si>
    <t>度会郡大紀町崎181番地4</t>
  </si>
  <si>
    <t>0598-74-0745</t>
  </si>
  <si>
    <t>0598-74-2074</t>
  </si>
  <si>
    <t>中央ケアサービス株式会社</t>
  </si>
  <si>
    <t>愛の家グループホーム五ヶ所</t>
  </si>
  <si>
    <t>度会郡南伊勢町五ケ所浦4024-2</t>
  </si>
  <si>
    <t>0599-66-1881</t>
  </si>
  <si>
    <t>0599-66-1889</t>
  </si>
  <si>
    <t>グループホームぱれっと</t>
  </si>
  <si>
    <t>516‐1421</t>
  </si>
  <si>
    <t>度会郡南伊勢町河内字杉生地520番地</t>
  </si>
  <si>
    <t>0596‐76‐1801</t>
  </si>
  <si>
    <t>株式会社　ライフスケット</t>
  </si>
  <si>
    <t>H 24. 3. 1</t>
  </si>
  <si>
    <t>グループホーム ゆめが丘</t>
  </si>
  <si>
    <t>伊賀市ゆめが丘4丁目2番1</t>
  </si>
  <si>
    <t>0595-23-6122</t>
  </si>
  <si>
    <t>0595-23-6187</t>
  </si>
  <si>
    <t>株式会社　パル</t>
  </si>
  <si>
    <t>グループホームホコホコ</t>
  </si>
  <si>
    <t>518-0101</t>
  </si>
  <si>
    <t>伊賀市依那具1004</t>
  </si>
  <si>
    <t>0595-23-7389</t>
  </si>
  <si>
    <t>有限会社　希ぼうの里</t>
  </si>
  <si>
    <t>グループホームはあとの杜上野</t>
  </si>
  <si>
    <t>伊賀市緑ケ丘本町1606</t>
  </si>
  <si>
    <t>0595-26-0501</t>
  </si>
  <si>
    <t>0595-26-0503</t>
  </si>
  <si>
    <t>一般財団法人　信貴山病院</t>
    <rPh sb="0" eb="2">
      <t>イッパン</t>
    </rPh>
    <phoneticPr fontId="14"/>
  </si>
  <si>
    <t>グループホーム 森の里</t>
  </si>
  <si>
    <t>伊賀市腰山1135番地</t>
  </si>
  <si>
    <t>0595-54-8001</t>
  </si>
  <si>
    <t>グループホームはあとの杜千歳</t>
  </si>
  <si>
    <t>518-0002</t>
  </si>
  <si>
    <t>伊賀市千歳字清水682-1</t>
  </si>
  <si>
    <t>0595-22-8001</t>
  </si>
  <si>
    <t>0595-22-8010</t>
  </si>
  <si>
    <t>グループホームはあとの杜友生</t>
  </si>
  <si>
    <t>518-0816</t>
  </si>
  <si>
    <t>伊賀市中友生字後殿1341-1</t>
  </si>
  <si>
    <t>0595-22-8005</t>
  </si>
  <si>
    <t>0595-22-8025</t>
  </si>
  <si>
    <t>グループホーム大山田いこいの里</t>
  </si>
  <si>
    <t>伊賀市真泥字瀧ノ谷2695番地の4</t>
  </si>
  <si>
    <t>0595-46-1322</t>
  </si>
  <si>
    <t>0595-46-1323</t>
  </si>
  <si>
    <t>株式会社　インテック三重</t>
  </si>
  <si>
    <t>グループホーム伊賀まちいこいの里</t>
  </si>
  <si>
    <t>519-1405</t>
  </si>
  <si>
    <t>伊賀市野村字安田129番地の1</t>
  </si>
  <si>
    <t>0595-45-1501</t>
  </si>
  <si>
    <t>0595-45-1502</t>
  </si>
  <si>
    <t>グループホーム「あんだんて」</t>
  </si>
  <si>
    <t>518‐1145</t>
  </si>
  <si>
    <t>伊賀市安場1617番地7</t>
  </si>
  <si>
    <t>0595‐39‐1900</t>
  </si>
  <si>
    <t>0595‐39‐1901</t>
  </si>
  <si>
    <t>株式会社　キタモリ</t>
  </si>
  <si>
    <t>認知症対応型グループホーム伊賀シルバーケア豊壽園</t>
    <rPh sb="22" eb="23">
      <t>ジュ</t>
    </rPh>
    <phoneticPr fontId="14"/>
  </si>
  <si>
    <t>518‐0843</t>
  </si>
  <si>
    <t>伊賀市久米町字大木872番地1</t>
  </si>
  <si>
    <t>0595‐23‐6571</t>
  </si>
  <si>
    <t>0595‐23‐6539</t>
  </si>
  <si>
    <t>グループホームはあとの杜緑ヶ丘</t>
    <rPh sb="12" eb="15">
      <t>ミドリガオカ</t>
    </rPh>
    <phoneticPr fontId="14"/>
  </si>
  <si>
    <t>0595-41-1200</t>
  </si>
  <si>
    <t>0595-41-1201</t>
  </si>
  <si>
    <t>グループホームはあとの杜本町</t>
    <rPh sb="11" eb="12">
      <t>モリ</t>
    </rPh>
    <rPh sb="12" eb="14">
      <t>ホンマチ</t>
    </rPh>
    <phoneticPr fontId="24"/>
  </si>
  <si>
    <t>伊賀市緑ヶ丘本町1606</t>
    <rPh sb="0" eb="3">
      <t>イガシ</t>
    </rPh>
    <rPh sb="3" eb="6">
      <t>ミドリガオカ</t>
    </rPh>
    <rPh sb="6" eb="8">
      <t>ホンマチ</t>
    </rPh>
    <phoneticPr fontId="24"/>
  </si>
  <si>
    <t>0595-54-6011</t>
  </si>
  <si>
    <t>0595-54-6123</t>
  </si>
  <si>
    <t>一般社団法人　信貴山病院</t>
    <rPh sb="0" eb="2">
      <t>イッパン</t>
    </rPh>
    <rPh sb="2" eb="4">
      <t>シャダン</t>
    </rPh>
    <rPh sb="4" eb="6">
      <t>ホウジン</t>
    </rPh>
    <rPh sb="7" eb="8">
      <t>シン</t>
    </rPh>
    <rPh sb="8" eb="9">
      <t>キ</t>
    </rPh>
    <rPh sb="9" eb="10">
      <t>ヤマ</t>
    </rPh>
    <rPh sb="10" eb="12">
      <t>ビョウイン</t>
    </rPh>
    <phoneticPr fontId="24"/>
  </si>
  <si>
    <t>認知症対応型共同生活介護事業所グループホームあやま</t>
    <rPh sb="0" eb="6">
      <t>ニンチショウタイオウガタ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4"/>
  </si>
  <si>
    <t>伊賀市馬場1128番地</t>
    <rPh sb="0" eb="3">
      <t>イガシ</t>
    </rPh>
    <rPh sb="3" eb="5">
      <t>ババ</t>
    </rPh>
    <rPh sb="9" eb="11">
      <t>バンチ</t>
    </rPh>
    <phoneticPr fontId="14"/>
  </si>
  <si>
    <t>0595-43-9110</t>
  </si>
  <si>
    <t>0595-43-1825</t>
  </si>
  <si>
    <t>社会福祉法人　あやまユートピア</t>
    <rPh sb="0" eb="6">
      <t>シャカイフクシホウジン</t>
    </rPh>
    <phoneticPr fontId="14"/>
  </si>
  <si>
    <t>愛の家グループホーム伊賀</t>
    <rPh sb="0" eb="1">
      <t>アイ</t>
    </rPh>
    <rPh sb="2" eb="3">
      <t>イエ</t>
    </rPh>
    <rPh sb="10" eb="12">
      <t>イガ</t>
    </rPh>
    <phoneticPr fontId="8"/>
  </si>
  <si>
    <t>伊賀市四十九町2450番地の７</t>
    <rPh sb="0" eb="3">
      <t>イガシ</t>
    </rPh>
    <rPh sb="3" eb="7">
      <t>シジュクチョウ</t>
    </rPh>
    <rPh sb="11" eb="13">
      <t>バンチ</t>
    </rPh>
    <phoneticPr fontId="8"/>
  </si>
  <si>
    <t>0595-48-7622</t>
    <phoneticPr fontId="8"/>
  </si>
  <si>
    <t>0595-48-7623</t>
    <phoneticPr fontId="8"/>
  </si>
  <si>
    <t>メディカル・ケア・サービス関西株式会社</t>
    <rPh sb="13" eb="19">
      <t>カンサイカブシキガイシャ</t>
    </rPh>
    <phoneticPr fontId="8"/>
  </si>
  <si>
    <t>けあビジョンホーム伊賀</t>
    <rPh sb="9" eb="11">
      <t>イガ</t>
    </rPh>
    <phoneticPr fontId="8"/>
  </si>
  <si>
    <t>519-1404</t>
    <phoneticPr fontId="8"/>
  </si>
  <si>
    <t>伊賀市中柘植144番1</t>
    <rPh sb="0" eb="3">
      <t>イガシ</t>
    </rPh>
    <rPh sb="3" eb="6">
      <t>ナカツゲ</t>
    </rPh>
    <rPh sb="9" eb="10">
      <t>バン</t>
    </rPh>
    <phoneticPr fontId="8"/>
  </si>
  <si>
    <t>0595-45-8080</t>
    <phoneticPr fontId="8"/>
  </si>
  <si>
    <t>0595-45-8686</t>
    <phoneticPr fontId="8"/>
  </si>
  <si>
    <t>株式会社ビジュアルビジョン</t>
    <rPh sb="0" eb="4">
      <t>カブシキガイシャ</t>
    </rPh>
    <phoneticPr fontId="8"/>
  </si>
  <si>
    <t>グループホーム あみーご奈垣せせらぎ</t>
  </si>
  <si>
    <t>518-0505</t>
  </si>
  <si>
    <t>0595-68-6548</t>
  </si>
  <si>
    <t>0595-68-6833</t>
  </si>
  <si>
    <t>株式会社　センチュリークリエイティブ</t>
  </si>
  <si>
    <t>グループホームグリーントピア名張</t>
  </si>
  <si>
    <t>グループホーム「はなの里」</t>
  </si>
  <si>
    <t>名張市西田原2094番地1</t>
  </si>
  <si>
    <t>0595-66-5554</t>
  </si>
  <si>
    <t>グループホーム あみーご鴻之台</t>
  </si>
  <si>
    <t>518-0705</t>
  </si>
  <si>
    <t>0595-62-3344</t>
  </si>
  <si>
    <t>0595-62-3346</t>
  </si>
  <si>
    <t>H 19. 5. 1</t>
  </si>
  <si>
    <t>グループホームみずひき</t>
  </si>
  <si>
    <t>518-0465</t>
  </si>
  <si>
    <t>名張市赤目町丈六243番地9</t>
  </si>
  <si>
    <t>0595-62-2626</t>
  </si>
  <si>
    <t>株式会社　おりがみ</t>
  </si>
  <si>
    <t>グループホーム福ふく</t>
    <rPh sb="7" eb="8">
      <t>フク</t>
    </rPh>
    <phoneticPr fontId="14"/>
  </si>
  <si>
    <t>名張市赤目町丈六243番地1</t>
  </si>
  <si>
    <t>グループホームあみーご奈垣さえずり</t>
  </si>
  <si>
    <t>0595-51-0502</t>
  </si>
  <si>
    <t>グループホーム奏</t>
    <rPh sb="7" eb="8">
      <t>カナ</t>
    </rPh>
    <phoneticPr fontId="14"/>
  </si>
  <si>
    <t>0595-64-7015</t>
  </si>
  <si>
    <t>0595-64-7017</t>
  </si>
  <si>
    <t>株式会社　オルゴール</t>
    <rPh sb="0" eb="4">
      <t>カブシキガイシャ</t>
    </rPh>
    <phoneticPr fontId="14"/>
  </si>
  <si>
    <t>グループホーム寿の家名張</t>
    <rPh sb="7" eb="8">
      <t>コトブキ</t>
    </rPh>
    <rPh sb="9" eb="10">
      <t>イエ</t>
    </rPh>
    <rPh sb="10" eb="12">
      <t>ナバリ</t>
    </rPh>
    <phoneticPr fontId="14"/>
  </si>
  <si>
    <t>518-0406</t>
  </si>
  <si>
    <t>0595-48-6544</t>
  </si>
  <si>
    <t>0595-48-6584</t>
  </si>
  <si>
    <t>有限会社　徳寿苑</t>
    <rPh sb="0" eb="4">
      <t>ユウゲンガイシャ</t>
    </rPh>
    <rPh sb="5" eb="6">
      <t>トク</t>
    </rPh>
    <rPh sb="6" eb="7">
      <t>ジュ</t>
    </rPh>
    <rPh sb="7" eb="8">
      <t>エン</t>
    </rPh>
    <phoneticPr fontId="14"/>
  </si>
  <si>
    <t>H 25. 5.10</t>
  </si>
  <si>
    <t>グループホーム新</t>
    <rPh sb="7" eb="8">
      <t>シン</t>
    </rPh>
    <phoneticPr fontId="14"/>
  </si>
  <si>
    <t>0595-48-7313</t>
  </si>
  <si>
    <t>0595-48-7141</t>
  </si>
  <si>
    <t>社会福祉法人　こもはら福祉会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4"/>
  </si>
  <si>
    <t>高齢者グループホームひかり</t>
    <rPh sb="0" eb="3">
      <t>コウレイシャ</t>
    </rPh>
    <phoneticPr fontId="14"/>
  </si>
  <si>
    <t>0595-65-6766</t>
  </si>
  <si>
    <t>0595-65-6722</t>
  </si>
  <si>
    <t>社会福祉法人　名張育成会</t>
    <rPh sb="0" eb="2">
      <t>シャカイ</t>
    </rPh>
    <rPh sb="2" eb="4">
      <t>フクシ</t>
    </rPh>
    <rPh sb="4" eb="6">
      <t>ホウジン</t>
    </rPh>
    <rPh sb="7" eb="9">
      <t>ナバリ</t>
    </rPh>
    <rPh sb="9" eb="12">
      <t>イクセイカイ</t>
    </rPh>
    <phoneticPr fontId="14"/>
  </si>
  <si>
    <t>グループホーム寿の家希央台</t>
    <rPh sb="7" eb="8">
      <t>コトブキ</t>
    </rPh>
    <rPh sb="9" eb="10">
      <t>イエ</t>
    </rPh>
    <rPh sb="10" eb="11">
      <t>マレ</t>
    </rPh>
    <rPh sb="11" eb="12">
      <t>オウ</t>
    </rPh>
    <rPh sb="12" eb="13">
      <t>ダイ</t>
    </rPh>
    <phoneticPr fontId="14"/>
  </si>
  <si>
    <t>名張市希央台5番町112番地</t>
    <rPh sb="0" eb="3">
      <t>ナバリシ</t>
    </rPh>
    <rPh sb="3" eb="4">
      <t>マレ</t>
    </rPh>
    <rPh sb="4" eb="5">
      <t>オウ</t>
    </rPh>
    <rPh sb="5" eb="6">
      <t>ダイ</t>
    </rPh>
    <rPh sb="7" eb="9">
      <t>バンチョウ</t>
    </rPh>
    <rPh sb="12" eb="14">
      <t>バンチ</t>
    </rPh>
    <phoneticPr fontId="14"/>
  </si>
  <si>
    <t>0595-48-6116</t>
  </si>
  <si>
    <t>0595-41-0321</t>
  </si>
  <si>
    <t>有限会社　徳寿苑</t>
    <rPh sb="0" eb="4">
      <t>ユウゲンガイシャ</t>
    </rPh>
    <rPh sb="5" eb="6">
      <t>トク</t>
    </rPh>
    <rPh sb="6" eb="7">
      <t>コトブキ</t>
    </rPh>
    <rPh sb="7" eb="8">
      <t>エン</t>
    </rPh>
    <phoneticPr fontId="14"/>
  </si>
  <si>
    <t>グループホームつつじが丘サテライト</t>
    <rPh sb="11" eb="12">
      <t>オカ</t>
    </rPh>
    <phoneticPr fontId="14"/>
  </si>
  <si>
    <t>518-0435</t>
  </si>
  <si>
    <t>名張市つつじが丘北5番町162番地</t>
    <rPh sb="0" eb="3">
      <t>ナバリシ</t>
    </rPh>
    <rPh sb="7" eb="8">
      <t>オカ</t>
    </rPh>
    <rPh sb="8" eb="9">
      <t>キタ</t>
    </rPh>
    <rPh sb="10" eb="12">
      <t>バンチョウ</t>
    </rPh>
    <rPh sb="15" eb="17">
      <t>バンチ</t>
    </rPh>
    <phoneticPr fontId="14"/>
  </si>
  <si>
    <t>0595-41-2005</t>
  </si>
  <si>
    <t>0595-41-2010</t>
  </si>
  <si>
    <t>グループホームとんぼ池</t>
    <rPh sb="10" eb="11">
      <t>イケ</t>
    </rPh>
    <phoneticPr fontId="8"/>
  </si>
  <si>
    <t>518-0737</t>
    <phoneticPr fontId="8"/>
  </si>
  <si>
    <t>名張市安部田1175番地4</t>
    <rPh sb="0" eb="3">
      <t>ナバリシ</t>
    </rPh>
    <rPh sb="3" eb="6">
      <t>アベタ</t>
    </rPh>
    <rPh sb="10" eb="12">
      <t>バンチ</t>
    </rPh>
    <phoneticPr fontId="8"/>
  </si>
  <si>
    <t>0595-51-7301</t>
    <phoneticPr fontId="8"/>
  </si>
  <si>
    <t>特定非営利活動法人とんぼ池山荘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イケ</t>
    </rPh>
    <rPh sb="13" eb="15">
      <t>サンソウ</t>
    </rPh>
    <phoneticPr fontId="8"/>
  </si>
  <si>
    <t>グループホームわらべ長寿園</t>
  </si>
  <si>
    <t>尾鷲市南浦古里の上4689-1</t>
  </si>
  <si>
    <t>0597-25-2502</t>
  </si>
  <si>
    <t>0597-25-2501</t>
  </si>
  <si>
    <t>グループホームあいあい</t>
  </si>
  <si>
    <t>尾鷲市矢浜一丁目15番45号</t>
  </si>
  <si>
    <t>0597-23-3015</t>
  </si>
  <si>
    <t>0597-23-3035</t>
  </si>
  <si>
    <t>519-3923</t>
  </si>
  <si>
    <t>尾鷲市梶賀町6番地3</t>
  </si>
  <si>
    <t>0597-27-8500</t>
  </si>
  <si>
    <t>0597-27-8501</t>
  </si>
  <si>
    <t>有限会社　 しあわせ</t>
  </si>
  <si>
    <t>あいあい日向グループホーム</t>
  </si>
  <si>
    <t>519-3625</t>
  </si>
  <si>
    <t>尾鷲市向井133番地9</t>
  </si>
  <si>
    <t>0597-23-3075</t>
  </si>
  <si>
    <t>0597-23-3045</t>
  </si>
  <si>
    <t>あいあい日和グループホーム</t>
  </si>
  <si>
    <t>尾鷲市大字向井132番地の2</t>
  </si>
  <si>
    <t>海岸通りグループホーム南風</t>
  </si>
  <si>
    <t>519‐3638</t>
  </si>
  <si>
    <t>尾鷲市新田町21番地5号</t>
  </si>
  <si>
    <t>0597-25-1131</t>
  </si>
  <si>
    <t>0597-25-1132</t>
  </si>
  <si>
    <t>有限会社　福祉オフィス中村</t>
  </si>
  <si>
    <t>グループホーム たいき</t>
  </si>
  <si>
    <t>北牟婁郡紀北町三浦705番地2</t>
  </si>
  <si>
    <t>05974-6-1488</t>
  </si>
  <si>
    <t>05974-6-1489</t>
  </si>
  <si>
    <t>有限会社　かとう</t>
  </si>
  <si>
    <t>H 20. 1. 1</t>
  </si>
  <si>
    <t>グループホーム ゆりかご</t>
    <phoneticPr fontId="8"/>
  </si>
  <si>
    <t>519-3405</t>
  </si>
  <si>
    <t>北牟婁郡紀北町船津1218番地</t>
  </si>
  <si>
    <t>0597-35-1220</t>
  </si>
  <si>
    <t>0597-35-1221</t>
  </si>
  <si>
    <t>株式会社　紫宝創建</t>
  </si>
  <si>
    <t>H 23. 3. 14</t>
  </si>
  <si>
    <t>グループホームどんぐり</t>
  </si>
  <si>
    <t>519‐3401</t>
  </si>
  <si>
    <t>北牟婁郡紀北町馬瀬字広田1635番2</t>
  </si>
  <si>
    <t>0597‐33‐1130</t>
  </si>
  <si>
    <t>0597‐36‐1120</t>
  </si>
  <si>
    <t>519‐3204</t>
  </si>
  <si>
    <t>北牟婁郡紀北町東長島1075-6</t>
  </si>
  <si>
    <t>0597‐47‐4346</t>
  </si>
  <si>
    <t>医療法人　誠山会</t>
  </si>
  <si>
    <t>グループホーム みつわ</t>
  </si>
  <si>
    <t>南牟婁郡御浜町志原1698-50</t>
  </si>
  <si>
    <t>05979-2-4055</t>
  </si>
  <si>
    <t>05979-3-0132</t>
  </si>
  <si>
    <t>有限会社　介護センターみつわ</t>
  </si>
  <si>
    <t>グループホーム ひぐらし</t>
  </si>
  <si>
    <t>南牟婁郡御浜町神木23番地</t>
  </si>
  <si>
    <t>グループホーム　楽らく</t>
  </si>
  <si>
    <t>南牟婁郡紀宝町成川1076-5</t>
  </si>
  <si>
    <t>0735-28-1221</t>
  </si>
  <si>
    <t>0735-28-1235</t>
  </si>
  <si>
    <t>有限会社　楽らく</t>
  </si>
  <si>
    <t>５　障害福祉サービス事業所</t>
  </si>
  <si>
    <t>障害者支援施設　くわのみ</t>
  </si>
  <si>
    <t>511-0801</t>
  </si>
  <si>
    <t>桑名市今島字江向1820</t>
  </si>
  <si>
    <t>0594-29-3811</t>
  </si>
  <si>
    <t>0594-29-3812</t>
  </si>
  <si>
    <t>社会福祉法人　九華福祉会</t>
    <rPh sb="7" eb="8">
      <t>キュウ</t>
    </rPh>
    <rPh sb="8" eb="9">
      <t>ハナ</t>
    </rPh>
    <rPh sb="9" eb="11">
      <t>フクシ</t>
    </rPh>
    <rPh sb="11" eb="12">
      <t>カイ</t>
    </rPh>
    <phoneticPr fontId="8"/>
  </si>
  <si>
    <t>障害者支援施設　エビノ園</t>
    <rPh sb="0" eb="2">
      <t>ショウガイ</t>
    </rPh>
    <rPh sb="2" eb="3">
      <t>シャ</t>
    </rPh>
    <rPh sb="3" eb="5">
      <t>シエン</t>
    </rPh>
    <rPh sb="5" eb="7">
      <t>シセツ</t>
    </rPh>
    <rPh sb="11" eb="12">
      <t>エン</t>
    </rPh>
    <phoneticPr fontId="8"/>
  </si>
  <si>
    <t>四日市市智積町大谷2896-1</t>
  </si>
  <si>
    <t>059-326-5088</t>
  </si>
  <si>
    <t>059-326-7248</t>
  </si>
  <si>
    <t>社会福祉法人　永甲会</t>
    <rPh sb="7" eb="8">
      <t>エイ</t>
    </rPh>
    <rPh sb="8" eb="9">
      <t>コウ</t>
    </rPh>
    <rPh sb="9" eb="10">
      <t>カイ</t>
    </rPh>
    <phoneticPr fontId="8"/>
  </si>
  <si>
    <t>指定障害者支援施設　聖母の家</t>
    <rPh sb="0" eb="2">
      <t>シテイ</t>
    </rPh>
    <rPh sb="2" eb="5">
      <t>ショウガイシャ</t>
    </rPh>
    <rPh sb="5" eb="7">
      <t>シエン</t>
    </rPh>
    <rPh sb="7" eb="9">
      <t>シセツ</t>
    </rPh>
    <rPh sb="10" eb="12">
      <t>セイボ</t>
    </rPh>
    <rPh sb="13" eb="14">
      <t>イエ</t>
    </rPh>
    <phoneticPr fontId="8"/>
  </si>
  <si>
    <t>社会福祉法人　聖母の家</t>
    <rPh sb="7" eb="9">
      <t>セイボ</t>
    </rPh>
    <rPh sb="10" eb="11">
      <t>イエ</t>
    </rPh>
    <phoneticPr fontId="8"/>
  </si>
  <si>
    <t>小山田苑生活介護</t>
    <rPh sb="0" eb="3">
      <t>オヤマダ</t>
    </rPh>
    <rPh sb="3" eb="4">
      <t>エン</t>
    </rPh>
    <rPh sb="4" eb="6">
      <t>セイカツ</t>
    </rPh>
    <rPh sb="6" eb="8">
      <t>カイゴ</t>
    </rPh>
    <phoneticPr fontId="8"/>
  </si>
  <si>
    <t>四日市市山田町5500-3</t>
  </si>
  <si>
    <t>059-328-2150</t>
  </si>
  <si>
    <t>社会福祉法人　青山里会</t>
    <rPh sb="7" eb="8">
      <t>アオ</t>
    </rPh>
    <rPh sb="8" eb="9">
      <t>ヤマ</t>
    </rPh>
    <rPh sb="9" eb="10">
      <t>サト</t>
    </rPh>
    <rPh sb="10" eb="11">
      <t>カイ</t>
    </rPh>
    <phoneticPr fontId="8"/>
  </si>
  <si>
    <t>垂坂山ブルーミングハウス</t>
    <rPh sb="0" eb="1">
      <t>タレ</t>
    </rPh>
    <rPh sb="1" eb="2">
      <t>サカ</t>
    </rPh>
    <rPh sb="2" eb="3">
      <t>ヤマ</t>
    </rPh>
    <phoneticPr fontId="8"/>
  </si>
  <si>
    <t>510-0007</t>
  </si>
  <si>
    <t>四日市市別名3丁目3番10号</t>
  </si>
  <si>
    <t>059-331-8660</t>
  </si>
  <si>
    <t>059-331-3371</t>
  </si>
  <si>
    <t>社会福祉法人　四日市福祉会</t>
    <rPh sb="7" eb="10">
      <t>ヨッカイチ</t>
    </rPh>
    <rPh sb="10" eb="12">
      <t>フクシ</t>
    </rPh>
    <rPh sb="12" eb="13">
      <t>カイ</t>
    </rPh>
    <phoneticPr fontId="8"/>
  </si>
  <si>
    <t>清和苑</t>
    <rPh sb="0" eb="1">
      <t>キヨ</t>
    </rPh>
    <rPh sb="1" eb="2">
      <t>ワ</t>
    </rPh>
    <rPh sb="2" eb="3">
      <t>エン</t>
    </rPh>
    <phoneticPr fontId="8"/>
  </si>
  <si>
    <t>四日市市西坂部町1138-1</t>
  </si>
  <si>
    <t>059-330-0610</t>
  </si>
  <si>
    <t>059-330-0613</t>
  </si>
  <si>
    <t>社会福祉法人　清和会</t>
    <rPh sb="7" eb="8">
      <t>キヨ</t>
    </rPh>
    <rPh sb="8" eb="9">
      <t>ワ</t>
    </rPh>
    <rPh sb="9" eb="10">
      <t>カイ</t>
    </rPh>
    <phoneticPr fontId="8"/>
  </si>
  <si>
    <t>あさけ学園</t>
    <rPh sb="3" eb="5">
      <t>ガクエン</t>
    </rPh>
    <phoneticPr fontId="8"/>
  </si>
  <si>
    <t>三重郡菰野町杉谷1573</t>
  </si>
  <si>
    <t>059-394-1595</t>
  </si>
  <si>
    <t>059-394-1985</t>
  </si>
  <si>
    <t>社会福祉法人　檜の里</t>
    <rPh sb="7" eb="8">
      <t>ヒノキ</t>
    </rPh>
    <rPh sb="9" eb="10">
      <t>サト</t>
    </rPh>
    <phoneticPr fontId="8"/>
  </si>
  <si>
    <t>障害者支援施設　菰野聖十字の家</t>
    <rPh sb="0" eb="3">
      <t>ショウガイシャ</t>
    </rPh>
    <rPh sb="3" eb="5">
      <t>シエン</t>
    </rPh>
    <rPh sb="5" eb="7">
      <t>シセツ</t>
    </rPh>
    <rPh sb="8" eb="10">
      <t>コモノ</t>
    </rPh>
    <rPh sb="10" eb="11">
      <t>セイ</t>
    </rPh>
    <rPh sb="11" eb="13">
      <t>ジュウジ</t>
    </rPh>
    <rPh sb="14" eb="15">
      <t>イエ</t>
    </rPh>
    <phoneticPr fontId="8"/>
  </si>
  <si>
    <t>社会福祉法人　鈴鹿聖十字会</t>
    <rPh sb="7" eb="9">
      <t>スズカ</t>
    </rPh>
    <rPh sb="9" eb="10">
      <t>セイ</t>
    </rPh>
    <rPh sb="10" eb="12">
      <t>ジュウジ</t>
    </rPh>
    <rPh sb="12" eb="13">
      <t>カイ</t>
    </rPh>
    <phoneticPr fontId="8"/>
  </si>
  <si>
    <t>八野生活介護センター</t>
    <rPh sb="0" eb="1">
      <t>ハチ</t>
    </rPh>
    <rPh sb="1" eb="2">
      <t>ノ</t>
    </rPh>
    <rPh sb="2" eb="4">
      <t>セイカツ</t>
    </rPh>
    <rPh sb="4" eb="6">
      <t>カイゴ</t>
    </rPh>
    <phoneticPr fontId="8"/>
  </si>
  <si>
    <t>513-0837</t>
  </si>
  <si>
    <t>鈴鹿市八野町４２８－１</t>
  </si>
  <si>
    <t>059-378-8881</t>
  </si>
  <si>
    <t>059-379-3223</t>
  </si>
  <si>
    <t>社会福祉法人　伊勢亀鈴会</t>
  </si>
  <si>
    <t>和順寮</t>
    <rPh sb="0" eb="1">
      <t>ワ</t>
    </rPh>
    <rPh sb="1" eb="2">
      <t>ジュン</t>
    </rPh>
    <rPh sb="2" eb="3">
      <t>リョウ</t>
    </rPh>
    <phoneticPr fontId="8"/>
  </si>
  <si>
    <t>513-0018</t>
  </si>
  <si>
    <t>鈴鹿市上田町1285</t>
  </si>
  <si>
    <t>059-374-3333</t>
  </si>
  <si>
    <t>059-374-3334</t>
  </si>
  <si>
    <t>社会福祉法人　和順会</t>
    <rPh sb="7" eb="8">
      <t>ワ</t>
    </rPh>
    <rPh sb="8" eb="9">
      <t>ジュン</t>
    </rPh>
    <rPh sb="9" eb="10">
      <t>カイ</t>
    </rPh>
    <phoneticPr fontId="8"/>
  </si>
  <si>
    <t>鈴鹿和順学園</t>
    <rPh sb="0" eb="2">
      <t>スズカ</t>
    </rPh>
    <rPh sb="2" eb="3">
      <t>ワ</t>
    </rPh>
    <rPh sb="3" eb="4">
      <t>ジュン</t>
    </rPh>
    <rPh sb="4" eb="6">
      <t>ガクエン</t>
    </rPh>
    <phoneticPr fontId="8"/>
  </si>
  <si>
    <t>障害者支援施設　しらさぎ園</t>
    <rPh sb="12" eb="13">
      <t>エン</t>
    </rPh>
    <phoneticPr fontId="8"/>
  </si>
  <si>
    <t>鈴鹿市地子町600</t>
  </si>
  <si>
    <t>059-383-9190</t>
  </si>
  <si>
    <t>059-383-9193</t>
  </si>
  <si>
    <t>社会福祉法人　三鈴会</t>
    <rPh sb="7" eb="8">
      <t>サン</t>
    </rPh>
    <rPh sb="8" eb="9">
      <t>スズ</t>
    </rPh>
    <rPh sb="9" eb="10">
      <t>カイ</t>
    </rPh>
    <phoneticPr fontId="8"/>
  </si>
  <si>
    <t>三重県身体障害者総合福祉センター</t>
  </si>
  <si>
    <t>514-0113</t>
  </si>
  <si>
    <t>津市一身田大古曽６７０－２</t>
  </si>
  <si>
    <t>059-231-0155</t>
  </si>
  <si>
    <t>059-231-0356</t>
  </si>
  <si>
    <t>社会福祉法人　三重県厚生事業団</t>
    <rPh sb="7" eb="10">
      <t>ミエケン</t>
    </rPh>
    <rPh sb="10" eb="12">
      <t>コウセイ</t>
    </rPh>
    <rPh sb="12" eb="15">
      <t>ジギョウダン</t>
    </rPh>
    <phoneticPr fontId="8"/>
  </si>
  <si>
    <t>城山れんげの里</t>
    <rPh sb="0" eb="2">
      <t>シロヤマ</t>
    </rPh>
    <rPh sb="6" eb="7">
      <t>サト</t>
    </rPh>
    <phoneticPr fontId="8"/>
  </si>
  <si>
    <t>津市城山１－１２－２</t>
  </si>
  <si>
    <t>059-238-0001</t>
  </si>
  <si>
    <t>059-234-6144</t>
  </si>
  <si>
    <t>社会福祉法人　おおすぎ</t>
  </si>
  <si>
    <t>障害者支援施設まもり苑</t>
    <rPh sb="0" eb="3">
      <t>ショウガイシャ</t>
    </rPh>
    <rPh sb="3" eb="5">
      <t>シエン</t>
    </rPh>
    <rPh sb="5" eb="7">
      <t>シセツ</t>
    </rPh>
    <rPh sb="10" eb="11">
      <t>エン</t>
    </rPh>
    <phoneticPr fontId="8"/>
  </si>
  <si>
    <t>津市安濃町今徳２４７</t>
  </si>
  <si>
    <t>059-268-1115</t>
  </si>
  <si>
    <t>社会福祉法人　真盛学園</t>
    <rPh sb="7" eb="8">
      <t>マ</t>
    </rPh>
    <rPh sb="8" eb="9">
      <t>セイ</t>
    </rPh>
    <rPh sb="9" eb="11">
      <t>ガクエン</t>
    </rPh>
    <phoneticPr fontId="8"/>
  </si>
  <si>
    <t>三重県いなば園　すぎのき寮</t>
    <rPh sb="0" eb="3">
      <t>ミエケン</t>
    </rPh>
    <rPh sb="6" eb="7">
      <t>エン</t>
    </rPh>
    <rPh sb="12" eb="13">
      <t>リョウ</t>
    </rPh>
    <phoneticPr fontId="8"/>
  </si>
  <si>
    <t>津市稲葉町3989</t>
  </si>
  <si>
    <t>三重県いなば園　かしのき寮</t>
    <rPh sb="0" eb="3">
      <t>ミエケン</t>
    </rPh>
    <rPh sb="6" eb="7">
      <t>エン</t>
    </rPh>
    <rPh sb="12" eb="13">
      <t>リョウ</t>
    </rPh>
    <phoneticPr fontId="8"/>
  </si>
  <si>
    <t>三重県いなば園　もみのき寮</t>
    <rPh sb="0" eb="3">
      <t>ミエケン</t>
    </rPh>
    <rPh sb="6" eb="7">
      <t>エン</t>
    </rPh>
    <rPh sb="12" eb="13">
      <t>リョウ</t>
    </rPh>
    <phoneticPr fontId="8"/>
  </si>
  <si>
    <t>障害者支援施設　聖マッテヤ心豊苑</t>
    <rPh sb="0" eb="2">
      <t>ショウガイ</t>
    </rPh>
    <rPh sb="2" eb="3">
      <t>シャ</t>
    </rPh>
    <rPh sb="3" eb="5">
      <t>シエン</t>
    </rPh>
    <rPh sb="5" eb="7">
      <t>シセツ</t>
    </rPh>
    <rPh sb="8" eb="9">
      <t>セイ</t>
    </rPh>
    <rPh sb="13" eb="14">
      <t>ココロ</t>
    </rPh>
    <rPh sb="14" eb="15">
      <t>ユタ</t>
    </rPh>
    <rPh sb="15" eb="16">
      <t>エン</t>
    </rPh>
    <phoneticPr fontId="8"/>
  </si>
  <si>
    <t>津市産品字中之谷７３２－１</t>
  </si>
  <si>
    <t>059-239-0275</t>
  </si>
  <si>
    <t>059-239-0276</t>
  </si>
  <si>
    <t>社会福祉法人　聖マッテヤ会</t>
    <rPh sb="7" eb="8">
      <t>セイ</t>
    </rPh>
    <rPh sb="12" eb="13">
      <t>カイ</t>
    </rPh>
    <phoneticPr fontId="8"/>
  </si>
  <si>
    <t>障害者支援施設津長谷山学園</t>
    <rPh sb="0" eb="3">
      <t>ショウガイシャ</t>
    </rPh>
    <rPh sb="3" eb="5">
      <t>シエン</t>
    </rPh>
    <rPh sb="5" eb="7">
      <t>シセツ</t>
    </rPh>
    <rPh sb="7" eb="8">
      <t>ツ</t>
    </rPh>
    <rPh sb="8" eb="11">
      <t>ハセヤマ</t>
    </rPh>
    <rPh sb="11" eb="13">
      <t>ガクエン</t>
    </rPh>
    <phoneticPr fontId="8"/>
  </si>
  <si>
    <t>津市片田長谷町226</t>
  </si>
  <si>
    <t>059-237-1055</t>
  </si>
  <si>
    <t>059-237-2537</t>
  </si>
  <si>
    <t>社会福祉法人　敬愛会</t>
    <rPh sb="7" eb="9">
      <t>ケイアイ</t>
    </rPh>
    <rPh sb="9" eb="10">
      <t>カイ</t>
    </rPh>
    <phoneticPr fontId="8"/>
  </si>
  <si>
    <t>障害者支援施設長谷山寮</t>
    <rPh sb="0" eb="3">
      <t>ショウガイシャ</t>
    </rPh>
    <rPh sb="3" eb="5">
      <t>シエン</t>
    </rPh>
    <rPh sb="5" eb="7">
      <t>シセツ</t>
    </rPh>
    <rPh sb="7" eb="10">
      <t>ハセヤマ</t>
    </rPh>
    <rPh sb="10" eb="11">
      <t>リョウ</t>
    </rPh>
    <phoneticPr fontId="8"/>
  </si>
  <si>
    <t>津市片田長谷町140-16</t>
  </si>
  <si>
    <t>059-237-3220</t>
  </si>
  <si>
    <t>059-237-0980</t>
  </si>
  <si>
    <t>障害者支援施設カザハヤ園</t>
    <rPh sb="0" eb="3">
      <t>ショウガイシャ</t>
    </rPh>
    <rPh sb="3" eb="5">
      <t>シエン</t>
    </rPh>
    <rPh sb="5" eb="7">
      <t>シセツ</t>
    </rPh>
    <rPh sb="11" eb="12">
      <t>エン</t>
    </rPh>
    <phoneticPr fontId="8"/>
  </si>
  <si>
    <t>津市戸木町4169-8</t>
  </si>
  <si>
    <t>059-254-6200</t>
  </si>
  <si>
    <t>059-256-2228</t>
  </si>
  <si>
    <t>社会福祉法人　正寿会</t>
    <rPh sb="7" eb="8">
      <t>セイ</t>
    </rPh>
    <rPh sb="8" eb="9">
      <t>ジュ</t>
    </rPh>
    <rPh sb="9" eb="10">
      <t>カイ</t>
    </rPh>
    <phoneticPr fontId="8"/>
  </si>
  <si>
    <t>嬉野カトリックの家</t>
    <rPh sb="0" eb="2">
      <t>ウレシノ</t>
    </rPh>
    <rPh sb="8" eb="9">
      <t>イエ</t>
    </rPh>
    <phoneticPr fontId="8"/>
  </si>
  <si>
    <t>515-2402</t>
  </si>
  <si>
    <t>松阪市嬉野森本町字斧トキ１５５６</t>
  </si>
  <si>
    <t>0598-43-7222</t>
  </si>
  <si>
    <t>0598-43-2100</t>
  </si>
  <si>
    <t>社会福祉法人　カトリック三重カリタス会</t>
    <rPh sb="12" eb="14">
      <t>ミエ</t>
    </rPh>
    <rPh sb="18" eb="19">
      <t>カイ</t>
    </rPh>
    <phoneticPr fontId="8"/>
  </si>
  <si>
    <t>こいしろの里</t>
    <rPh sb="5" eb="6">
      <t>サト</t>
    </rPh>
    <phoneticPr fontId="8"/>
  </si>
  <si>
    <t>515-0212</t>
  </si>
  <si>
    <t>松阪市稲木町1008</t>
  </si>
  <si>
    <t>0598-28-4835</t>
  </si>
  <si>
    <t>0598-28-4895</t>
  </si>
  <si>
    <t>社会福祉法人　ベテスタ</t>
  </si>
  <si>
    <t>障害者支援施設凛生園</t>
    <rPh sb="0" eb="3">
      <t>ショウガイシャ</t>
    </rPh>
    <rPh sb="3" eb="5">
      <t>シエン</t>
    </rPh>
    <rPh sb="5" eb="7">
      <t>シセツ</t>
    </rPh>
    <rPh sb="7" eb="8">
      <t>リン</t>
    </rPh>
    <rPh sb="8" eb="9">
      <t>セイ</t>
    </rPh>
    <rPh sb="9" eb="10">
      <t>エン</t>
    </rPh>
    <phoneticPr fontId="8"/>
  </si>
  <si>
    <t>松阪市飯南町粥見1249-1</t>
  </si>
  <si>
    <t>0598-32-8028</t>
  </si>
  <si>
    <t>0598-32-8026</t>
  </si>
  <si>
    <t>社会福祉法人　三央会</t>
    <rPh sb="7" eb="8">
      <t>サン</t>
    </rPh>
    <rPh sb="8" eb="9">
      <t>オウ</t>
    </rPh>
    <rPh sb="9" eb="10">
      <t>カイ</t>
    </rPh>
    <phoneticPr fontId="8"/>
  </si>
  <si>
    <t>風の丘</t>
    <rPh sb="0" eb="1">
      <t>カゼ</t>
    </rPh>
    <rPh sb="2" eb="3">
      <t>オカ</t>
    </rPh>
    <phoneticPr fontId="8"/>
  </si>
  <si>
    <t>519-2181</t>
  </si>
  <si>
    <t>多気郡多気町相可字風子1863-1</t>
    <rPh sb="0" eb="3">
      <t>タキグン</t>
    </rPh>
    <phoneticPr fontId="8"/>
  </si>
  <si>
    <t>0598-38-2402</t>
  </si>
  <si>
    <t>0598-38-1031</t>
  </si>
  <si>
    <t>社会福祉法人　敬真福祉会</t>
    <rPh sb="7" eb="8">
      <t>ケイ</t>
    </rPh>
    <rPh sb="8" eb="9">
      <t>マ</t>
    </rPh>
    <rPh sb="9" eb="11">
      <t>フクシ</t>
    </rPh>
    <rPh sb="11" eb="12">
      <t>カイ</t>
    </rPh>
    <phoneticPr fontId="8"/>
  </si>
  <si>
    <t>指定障害者支援施設聖愛園</t>
    <rPh sb="0" eb="2">
      <t>シテイ</t>
    </rPh>
    <rPh sb="2" eb="5">
      <t>ショウガイシャ</t>
    </rPh>
    <rPh sb="5" eb="7">
      <t>シエン</t>
    </rPh>
    <rPh sb="7" eb="9">
      <t>シセツ</t>
    </rPh>
    <rPh sb="9" eb="10">
      <t>ヒジリ</t>
    </rPh>
    <rPh sb="10" eb="11">
      <t>アイ</t>
    </rPh>
    <rPh sb="11" eb="12">
      <t>エン</t>
    </rPh>
    <phoneticPr fontId="8"/>
  </si>
  <si>
    <t>519-2211</t>
  </si>
  <si>
    <t>多気郡多気町丹生4701</t>
  </si>
  <si>
    <t>0598-49-3115</t>
  </si>
  <si>
    <t>0598-49-3783</t>
  </si>
  <si>
    <t>社会福祉法人　聖和福祉会</t>
    <rPh sb="7" eb="8">
      <t>ヒジリ</t>
    </rPh>
    <rPh sb="8" eb="9">
      <t>ワ</t>
    </rPh>
    <rPh sb="9" eb="11">
      <t>フクシ</t>
    </rPh>
    <rPh sb="11" eb="12">
      <t>カイ</t>
    </rPh>
    <phoneticPr fontId="8"/>
  </si>
  <si>
    <t>済美寮</t>
    <rPh sb="0" eb="1">
      <t>サイ</t>
    </rPh>
    <rPh sb="1" eb="2">
      <t>ビ</t>
    </rPh>
    <rPh sb="2" eb="3">
      <t>リョウ</t>
    </rPh>
    <phoneticPr fontId="8"/>
  </si>
  <si>
    <t>伊勢市辻久留3-17-5</t>
  </si>
  <si>
    <t>社会福祉法人　三重済美学院</t>
    <rPh sb="7" eb="9">
      <t>ミエ</t>
    </rPh>
    <rPh sb="9" eb="10">
      <t>サイ</t>
    </rPh>
    <rPh sb="10" eb="11">
      <t>ビ</t>
    </rPh>
    <rPh sb="11" eb="13">
      <t>ガクイン</t>
    </rPh>
    <phoneticPr fontId="8"/>
  </si>
  <si>
    <t>ルーベンハイム志摩</t>
    <rPh sb="7" eb="9">
      <t>シマ</t>
    </rPh>
    <phoneticPr fontId="8"/>
  </si>
  <si>
    <t>志摩市阿児町鵜方字奥ノ野477-24</t>
  </si>
  <si>
    <t>0599-43-7101</t>
  </si>
  <si>
    <t>0599-43-7107</t>
  </si>
  <si>
    <t>指定生活介護事業所　宮の里ミタスメモリアルホーム</t>
    <rPh sb="10" eb="11">
      <t>ミヤ</t>
    </rPh>
    <rPh sb="12" eb="13">
      <t>サト</t>
    </rPh>
    <phoneticPr fontId="8"/>
  </si>
  <si>
    <t>度会郡玉城町宮古７２８－１８</t>
  </si>
  <si>
    <t>0596-58-5030</t>
  </si>
  <si>
    <t>0596-58-5033</t>
  </si>
  <si>
    <t>れんげの里</t>
    <rPh sb="4" eb="5">
      <t>サト</t>
    </rPh>
    <phoneticPr fontId="8"/>
  </si>
  <si>
    <t>度会郡大紀町滝原１１９５－１</t>
    <rPh sb="0" eb="3">
      <t>ワタライグン</t>
    </rPh>
    <phoneticPr fontId="8"/>
  </si>
  <si>
    <t>0598-86-3911</t>
  </si>
  <si>
    <t>0598-86-3322</t>
  </si>
  <si>
    <t>身体障害者支援施設梨丘園</t>
    <rPh sb="0" eb="2">
      <t>シンタイ</t>
    </rPh>
    <rPh sb="2" eb="5">
      <t>ショウガイシャ</t>
    </rPh>
    <rPh sb="5" eb="7">
      <t>シエン</t>
    </rPh>
    <rPh sb="7" eb="9">
      <t>シセツ</t>
    </rPh>
    <rPh sb="9" eb="10">
      <t>ナシ</t>
    </rPh>
    <rPh sb="10" eb="11">
      <t>オカ</t>
    </rPh>
    <rPh sb="11" eb="12">
      <t>エン</t>
    </rPh>
    <phoneticPr fontId="8"/>
  </si>
  <si>
    <t>伊賀市朝屋725-1</t>
  </si>
  <si>
    <t>0595-26-1121</t>
  </si>
  <si>
    <t>0595-26-7600</t>
  </si>
  <si>
    <t>社会福祉法人　伊賀市社会事業協会</t>
    <rPh sb="7" eb="10">
      <t>イガシ</t>
    </rPh>
    <rPh sb="10" eb="12">
      <t>シャカイ</t>
    </rPh>
    <rPh sb="12" eb="14">
      <t>ジギョウ</t>
    </rPh>
    <rPh sb="14" eb="16">
      <t>キョウカイ</t>
    </rPh>
    <phoneticPr fontId="8"/>
  </si>
  <si>
    <t>指定障害者支援施設「身体障害者支援施設　はなの里」</t>
  </si>
  <si>
    <t>名張市西田原2000</t>
  </si>
  <si>
    <t>名張育成園成峯</t>
    <rPh sb="0" eb="2">
      <t>ナバリ</t>
    </rPh>
    <rPh sb="2" eb="4">
      <t>イクセイ</t>
    </rPh>
    <rPh sb="4" eb="5">
      <t>エン</t>
    </rPh>
    <rPh sb="5" eb="6">
      <t>セイ</t>
    </rPh>
    <rPh sb="6" eb="7">
      <t>ミネ</t>
    </rPh>
    <phoneticPr fontId="8"/>
  </si>
  <si>
    <t>0595-65-0868</t>
  </si>
  <si>
    <t>0595-65-2936</t>
  </si>
  <si>
    <t>社会福祉法人　名張育成会</t>
    <rPh sb="7" eb="9">
      <t>ナバリ</t>
    </rPh>
    <rPh sb="9" eb="11">
      <t>イクセイ</t>
    </rPh>
    <rPh sb="11" eb="12">
      <t>カイ</t>
    </rPh>
    <phoneticPr fontId="8"/>
  </si>
  <si>
    <t>名張育成園成美</t>
    <rPh sb="0" eb="2">
      <t>ナバリ</t>
    </rPh>
    <rPh sb="2" eb="4">
      <t>イクセイ</t>
    </rPh>
    <rPh sb="4" eb="5">
      <t>エン</t>
    </rPh>
    <rPh sb="5" eb="6">
      <t>セイ</t>
    </rPh>
    <rPh sb="6" eb="7">
      <t>ビ</t>
    </rPh>
    <phoneticPr fontId="8"/>
  </si>
  <si>
    <t>0595-65-4518</t>
  </si>
  <si>
    <t>0595-66-0587</t>
  </si>
  <si>
    <t>ライフステップ　ぽぷら</t>
  </si>
  <si>
    <t>桃朋園</t>
    <rPh sb="0" eb="1">
      <t>モモ</t>
    </rPh>
    <rPh sb="1" eb="2">
      <t>ホウ</t>
    </rPh>
    <rPh sb="2" eb="3">
      <t>エン</t>
    </rPh>
    <phoneticPr fontId="8"/>
  </si>
  <si>
    <t>北牟婁郡紀北町上里227-1</t>
    <rPh sb="0" eb="4">
      <t>キタムログン</t>
    </rPh>
    <phoneticPr fontId="8"/>
  </si>
  <si>
    <t>0597-33-1800</t>
  </si>
  <si>
    <t>0597-33-1801</t>
  </si>
  <si>
    <t>身体障害者支援施設　ケアホーム熊南</t>
    <rPh sb="0" eb="2">
      <t>シンタイ</t>
    </rPh>
    <rPh sb="2" eb="4">
      <t>ショウガイ</t>
    </rPh>
    <rPh sb="4" eb="5">
      <t>シャ</t>
    </rPh>
    <rPh sb="5" eb="7">
      <t>シエン</t>
    </rPh>
    <rPh sb="7" eb="9">
      <t>シセツ</t>
    </rPh>
    <rPh sb="15" eb="16">
      <t>クマ</t>
    </rPh>
    <rPh sb="16" eb="17">
      <t>ミナミ</t>
    </rPh>
    <phoneticPr fontId="8"/>
  </si>
  <si>
    <t>0597-97-0005</t>
  </si>
  <si>
    <t>0597-97-0015</t>
  </si>
  <si>
    <t>社会福祉法人　紀和会</t>
    <rPh sb="7" eb="9">
      <t>ノリカズ</t>
    </rPh>
    <rPh sb="9" eb="10">
      <t>カイ</t>
    </rPh>
    <phoneticPr fontId="8"/>
  </si>
  <si>
    <t>紀南ひかり園</t>
    <rPh sb="0" eb="1">
      <t>オサム</t>
    </rPh>
    <rPh sb="1" eb="2">
      <t>ミナミ</t>
    </rPh>
    <rPh sb="5" eb="6">
      <t>エン</t>
    </rPh>
    <phoneticPr fontId="8"/>
  </si>
  <si>
    <t>熊野市有馬町4520-329</t>
  </si>
  <si>
    <t>0597-89-4375</t>
  </si>
  <si>
    <t>0597-89-0375</t>
  </si>
  <si>
    <t>社会福祉法人　清光会</t>
    <rPh sb="7" eb="8">
      <t>キヨ</t>
    </rPh>
    <rPh sb="8" eb="9">
      <t>ヒカリ</t>
    </rPh>
    <rPh sb="9" eb="10">
      <t>カイ</t>
    </rPh>
    <phoneticPr fontId="8"/>
  </si>
  <si>
    <t>社会福祉法人　おおすぎ</t>
    <rPh sb="0" eb="2">
      <t>シャカイ</t>
    </rPh>
    <rPh sb="2" eb="4">
      <t>フクシ</t>
    </rPh>
    <rPh sb="4" eb="6">
      <t>ホウジン</t>
    </rPh>
    <phoneticPr fontId="8"/>
  </si>
  <si>
    <t>津市一身田大古曽６７０－２</t>
    <rPh sb="0" eb="2">
      <t>ツシ</t>
    </rPh>
    <phoneticPr fontId="8"/>
  </si>
  <si>
    <t>障害者支援施設 小山田苑</t>
    <rPh sb="8" eb="11">
      <t>オヤマダ</t>
    </rPh>
    <rPh sb="11" eb="12">
      <t>エン</t>
    </rPh>
    <phoneticPr fontId="8"/>
  </si>
  <si>
    <t>三重郡菰野町杉谷１５７３</t>
  </si>
  <si>
    <t>三重郡菰野町宿野1433-69</t>
    <rPh sb="0" eb="2">
      <t>ミエ</t>
    </rPh>
    <rPh sb="2" eb="3">
      <t>グン</t>
    </rPh>
    <phoneticPr fontId="8"/>
  </si>
  <si>
    <t>社会福祉法人　伊勢亀鈴会</t>
    <rPh sb="7" eb="9">
      <t>イセ</t>
    </rPh>
    <rPh sb="9" eb="10">
      <t>カメ</t>
    </rPh>
    <rPh sb="10" eb="11">
      <t>スズ</t>
    </rPh>
    <rPh sb="11" eb="12">
      <t>カイ</t>
    </rPh>
    <phoneticPr fontId="8"/>
  </si>
  <si>
    <t>三重県いなば園すぎのき寮</t>
    <rPh sb="0" eb="3">
      <t>ミエケン</t>
    </rPh>
    <rPh sb="6" eb="7">
      <t>エン</t>
    </rPh>
    <rPh sb="11" eb="12">
      <t>リョウ</t>
    </rPh>
    <phoneticPr fontId="8"/>
  </si>
  <si>
    <t>三重県いなば園かしのき寮</t>
    <rPh sb="0" eb="3">
      <t>ミエケン</t>
    </rPh>
    <rPh sb="6" eb="7">
      <t>エン</t>
    </rPh>
    <rPh sb="11" eb="12">
      <t>リョウ</t>
    </rPh>
    <phoneticPr fontId="8"/>
  </si>
  <si>
    <t>三重県いなば園もみのき寮</t>
    <rPh sb="0" eb="3">
      <t>ミエケン</t>
    </rPh>
    <rPh sb="6" eb="7">
      <t>エン</t>
    </rPh>
    <rPh sb="11" eb="12">
      <t>リョウ</t>
    </rPh>
    <phoneticPr fontId="8"/>
  </si>
  <si>
    <t>059-237-5000</t>
  </si>
  <si>
    <t>059-237-5078</t>
  </si>
  <si>
    <t>障害者支援施設凜生園</t>
    <rPh sb="0" eb="3">
      <t>ショウガイシャ</t>
    </rPh>
    <rPh sb="3" eb="5">
      <t>シエン</t>
    </rPh>
    <rPh sb="5" eb="7">
      <t>シセツ</t>
    </rPh>
    <rPh sb="7" eb="8">
      <t>リン</t>
    </rPh>
    <rPh sb="8" eb="9">
      <t>セイ</t>
    </rPh>
    <rPh sb="9" eb="10">
      <t>エン</t>
    </rPh>
    <phoneticPr fontId="8"/>
  </si>
  <si>
    <t>指定障害者支援施設　宮の里ミタスメモリアルホーム</t>
    <rPh sb="0" eb="2">
      <t>シテイ</t>
    </rPh>
    <rPh sb="2" eb="5">
      <t>ショウガイシャ</t>
    </rPh>
    <rPh sb="5" eb="7">
      <t>シエン</t>
    </rPh>
    <rPh sb="7" eb="9">
      <t>シセツ</t>
    </rPh>
    <rPh sb="10" eb="11">
      <t>ミヤ</t>
    </rPh>
    <rPh sb="12" eb="13">
      <t>サト</t>
    </rPh>
    <phoneticPr fontId="8"/>
  </si>
  <si>
    <t>（６）　療養介護　（障害者総合支援法）</t>
    <phoneticPr fontId="8"/>
  </si>
  <si>
    <t>済生会明和病院 なでしこ障害福祉サービス事業所</t>
    <rPh sb="12" eb="14">
      <t>ショウガイ</t>
    </rPh>
    <rPh sb="14" eb="16">
      <t>フクシ</t>
    </rPh>
    <rPh sb="20" eb="23">
      <t>ジギョウショ</t>
    </rPh>
    <phoneticPr fontId="8"/>
  </si>
  <si>
    <t>（７）　生活介護　（障害者総合支援法）</t>
    <phoneticPr fontId="8"/>
  </si>
  <si>
    <t>障がい者サポートセンターのぞみの里</t>
    <rPh sb="0" eb="1">
      <t>サワ</t>
    </rPh>
    <rPh sb="3" eb="4">
      <t>シャ</t>
    </rPh>
    <rPh sb="16" eb="17">
      <t>サト</t>
    </rPh>
    <phoneticPr fontId="8"/>
  </si>
  <si>
    <t>511-1125</t>
    <phoneticPr fontId="8"/>
  </si>
  <si>
    <t>桑名市長島町源部外面３３０番地</t>
  </si>
  <si>
    <t>0594-42-4561</t>
    <phoneticPr fontId="8"/>
  </si>
  <si>
    <t>0594-42-4563</t>
    <phoneticPr fontId="8"/>
  </si>
  <si>
    <t>夢の風</t>
    <rPh sb="0" eb="1">
      <t>ユメ</t>
    </rPh>
    <rPh sb="2" eb="3">
      <t>カゼ</t>
    </rPh>
    <phoneticPr fontId="8"/>
  </si>
  <si>
    <t>511-0841</t>
    <phoneticPr fontId="8"/>
  </si>
  <si>
    <t>桑名市大字小貝須１２５７番地１</t>
  </si>
  <si>
    <t>0594-23-7192</t>
    <phoneticPr fontId="8"/>
  </si>
  <si>
    <t>0594-23-7199</t>
    <phoneticPr fontId="8"/>
  </si>
  <si>
    <t>広陽園</t>
    <rPh sb="0" eb="1">
      <t>ヒロ</t>
    </rPh>
    <rPh sb="1" eb="2">
      <t>ヨウ</t>
    </rPh>
    <rPh sb="2" eb="3">
      <t>エン</t>
    </rPh>
    <phoneticPr fontId="8"/>
  </si>
  <si>
    <t>511-0867　</t>
    <phoneticPr fontId="8"/>
  </si>
  <si>
    <t>桑名市陽だまりの丘三丁目３０２番地</t>
  </si>
  <si>
    <t>0594-31-8151</t>
    <phoneticPr fontId="8"/>
  </si>
  <si>
    <t>0594-31-8152</t>
    <phoneticPr fontId="8"/>
  </si>
  <si>
    <t>バオバブの樹</t>
    <rPh sb="5" eb="6">
      <t>ジュ</t>
    </rPh>
    <phoneticPr fontId="8"/>
  </si>
  <si>
    <t>桑名市星川字掛木１８０９</t>
  </si>
  <si>
    <t>0594-33-2000</t>
    <phoneticPr fontId="8"/>
  </si>
  <si>
    <t>0594-33-2001</t>
    <phoneticPr fontId="8"/>
  </si>
  <si>
    <t>つなで</t>
    <phoneticPr fontId="8"/>
  </si>
  <si>
    <t>桑名市小貝須１２４１－１</t>
  </si>
  <si>
    <t>0594-25-1322</t>
    <phoneticPr fontId="8"/>
  </si>
  <si>
    <t>0594-73-1042</t>
    <phoneticPr fontId="8"/>
  </si>
  <si>
    <t>株式会社暖手</t>
    <rPh sb="0" eb="4">
      <t>カブシキガイシャ</t>
    </rPh>
    <rPh sb="4" eb="5">
      <t>アタタ</t>
    </rPh>
    <rPh sb="5" eb="6">
      <t>テ</t>
    </rPh>
    <phoneticPr fontId="8"/>
  </si>
  <si>
    <t>あかつき</t>
    <phoneticPr fontId="8"/>
  </si>
  <si>
    <t>桑名市大字東方3054番地</t>
    <rPh sb="0" eb="3">
      <t>クワナシ</t>
    </rPh>
    <rPh sb="5" eb="6">
      <t>ヒガシ</t>
    </rPh>
    <rPh sb="6" eb="7">
      <t>カタ</t>
    </rPh>
    <rPh sb="11" eb="13">
      <t>バンチ</t>
    </rPh>
    <phoneticPr fontId="8"/>
  </si>
  <si>
    <t>0594-73-7507</t>
    <phoneticPr fontId="8"/>
  </si>
  <si>
    <t>0594-73-2368</t>
    <phoneticPr fontId="8"/>
  </si>
  <si>
    <t>一般社団法人ブルースター</t>
    <rPh sb="0" eb="2">
      <t>イッパン</t>
    </rPh>
    <rPh sb="2" eb="4">
      <t>シャダン</t>
    </rPh>
    <rPh sb="4" eb="6">
      <t>ホウジン</t>
    </rPh>
    <phoneticPr fontId="8"/>
  </si>
  <si>
    <t>くるみ</t>
    <phoneticPr fontId="8"/>
  </si>
  <si>
    <t>511-0922</t>
    <phoneticPr fontId="8"/>
  </si>
  <si>
    <t>桑名市西金井545番地2</t>
    <rPh sb="0" eb="3">
      <t>クワナシ</t>
    </rPh>
    <rPh sb="3" eb="6">
      <t>ニシカナイ</t>
    </rPh>
    <rPh sb="9" eb="11">
      <t>バンチ</t>
    </rPh>
    <phoneticPr fontId="8"/>
  </si>
  <si>
    <t>0594-23-6100</t>
    <phoneticPr fontId="8"/>
  </si>
  <si>
    <t>0594-84-7768</t>
    <phoneticPr fontId="8"/>
  </si>
  <si>
    <t>ひだまり</t>
  </si>
  <si>
    <t>511-1124</t>
  </si>
  <si>
    <t>桑名市葭ヶ須字ろの割415</t>
  </si>
  <si>
    <t>0594-42-4561</t>
  </si>
  <si>
    <t>0594-42-4563</t>
  </si>
  <si>
    <t>生活介護事業所　あじさいの家</t>
    <phoneticPr fontId="8"/>
  </si>
  <si>
    <t>511-0426</t>
    <phoneticPr fontId="8"/>
  </si>
  <si>
    <t>いなべ市北勢町其原８２３－３</t>
  </si>
  <si>
    <t>0594-72-7228</t>
  </si>
  <si>
    <t>社会福祉法人　あじさいの家</t>
    <rPh sb="12" eb="13">
      <t>イエ</t>
    </rPh>
    <phoneticPr fontId="8"/>
  </si>
  <si>
    <t>山郷重度障害者生活支援センター</t>
    <phoneticPr fontId="8"/>
  </si>
  <si>
    <t>いなべ市北勢町其原７８４番地１</t>
  </si>
  <si>
    <t>0594-82-0301</t>
    <phoneticPr fontId="8"/>
  </si>
  <si>
    <t>0594-82-0302</t>
    <phoneticPr fontId="8"/>
  </si>
  <si>
    <t>いなべ市障害者活動支援センター</t>
    <rPh sb="3" eb="4">
      <t>シ</t>
    </rPh>
    <rPh sb="4" eb="7">
      <t>ショウガイシャ</t>
    </rPh>
    <rPh sb="7" eb="9">
      <t>カツドウ</t>
    </rPh>
    <rPh sb="9" eb="11">
      <t>シエン</t>
    </rPh>
    <phoneticPr fontId="8"/>
  </si>
  <si>
    <t>511-0205</t>
    <phoneticPr fontId="8"/>
  </si>
  <si>
    <t>いなべ市大安町大井田２６６９－５</t>
  </si>
  <si>
    <t>0594-88-0612</t>
    <phoneticPr fontId="8"/>
  </si>
  <si>
    <t>0594-78-3265</t>
    <phoneticPr fontId="8"/>
  </si>
  <si>
    <t>オレンジ工房あげき</t>
    <rPh sb="4" eb="6">
      <t>コウボウ</t>
    </rPh>
    <phoneticPr fontId="8"/>
  </si>
  <si>
    <t>511-0428　</t>
  </si>
  <si>
    <t>いなべ市北勢町阿下喜２６２４番地２</t>
  </si>
  <si>
    <t>0594-72-5130</t>
    <phoneticPr fontId="8"/>
  </si>
  <si>
    <t>0594-72-5162</t>
    <phoneticPr fontId="8"/>
  </si>
  <si>
    <t>生活介護ルアナ</t>
    <rPh sb="0" eb="2">
      <t>セイカツ</t>
    </rPh>
    <rPh sb="2" eb="4">
      <t>カイゴ</t>
    </rPh>
    <phoneticPr fontId="8"/>
  </si>
  <si>
    <t>511-0515</t>
    <phoneticPr fontId="8"/>
  </si>
  <si>
    <t>いなべ市大安町門前字西谷2336番地13</t>
    <rPh sb="3" eb="4">
      <t>シ</t>
    </rPh>
    <rPh sb="4" eb="7">
      <t>ダイアンチョウ</t>
    </rPh>
    <rPh sb="7" eb="9">
      <t>モンゼン</t>
    </rPh>
    <rPh sb="9" eb="10">
      <t>ジ</t>
    </rPh>
    <rPh sb="10" eb="12">
      <t>ニシタニ</t>
    </rPh>
    <rPh sb="16" eb="18">
      <t>バンチ</t>
    </rPh>
    <phoneticPr fontId="8"/>
  </si>
  <si>
    <t>0594-87-6600</t>
    <phoneticPr fontId="8"/>
  </si>
  <si>
    <t>0594-87-6611</t>
    <phoneticPr fontId="8"/>
  </si>
  <si>
    <t>合同会社五光機工</t>
    <rPh sb="0" eb="2">
      <t>ゴウドウ</t>
    </rPh>
    <rPh sb="2" eb="4">
      <t>ガイシャ</t>
    </rPh>
    <rPh sb="4" eb="5">
      <t>ゴ</t>
    </rPh>
    <rPh sb="5" eb="6">
      <t>ヒカリ</t>
    </rPh>
    <rPh sb="6" eb="7">
      <t>キ</t>
    </rPh>
    <rPh sb="7" eb="8">
      <t>コウ</t>
    </rPh>
    <phoneticPr fontId="8"/>
  </si>
  <si>
    <t>生活介護ステーションＴＯＩＮあーち</t>
    <rPh sb="0" eb="2">
      <t>セイカツ</t>
    </rPh>
    <rPh sb="2" eb="4">
      <t>カイゴ</t>
    </rPh>
    <phoneticPr fontId="8"/>
  </si>
  <si>
    <t>511-0257</t>
    <phoneticPr fontId="8"/>
  </si>
  <si>
    <t>員弁郡東員町北大社字前川原139</t>
  </si>
  <si>
    <t>0594-84-5011</t>
    <phoneticPr fontId="8"/>
  </si>
  <si>
    <t>0594-84-5012</t>
    <phoneticPr fontId="8"/>
  </si>
  <si>
    <t>きぼう</t>
  </si>
  <si>
    <t>桑名市東汰上北185</t>
    <rPh sb="0" eb="3">
      <t>クワナシ</t>
    </rPh>
    <rPh sb="3" eb="4">
      <t>ヒガシ</t>
    </rPh>
    <rPh sb="4" eb="5">
      <t>タ</t>
    </rPh>
    <rPh sb="5" eb="6">
      <t>ウエ</t>
    </rPh>
    <rPh sb="6" eb="7">
      <t>キタ</t>
    </rPh>
    <phoneticPr fontId="12"/>
  </si>
  <si>
    <t>0594-41-2672</t>
    <phoneticPr fontId="8"/>
  </si>
  <si>
    <t>0594-41-2674</t>
    <phoneticPr fontId="8"/>
  </si>
  <si>
    <t>有限会社すずらん</t>
    <rPh sb="0" eb="2">
      <t>ユウゲン</t>
    </rPh>
    <rPh sb="2" eb="4">
      <t>ガイシャ</t>
    </rPh>
    <phoneticPr fontId="12"/>
  </si>
  <si>
    <t>ナーシングセンターらいむの丘</t>
    <rPh sb="13" eb="14">
      <t>オカ</t>
    </rPh>
    <phoneticPr fontId="12"/>
  </si>
  <si>
    <t>桑名市大字星川2239番地1</t>
    <rPh sb="0" eb="3">
      <t>クワナシ</t>
    </rPh>
    <rPh sb="3" eb="5">
      <t>オオアザ</t>
    </rPh>
    <rPh sb="5" eb="7">
      <t>ホシカワ</t>
    </rPh>
    <rPh sb="11" eb="13">
      <t>バンチ</t>
    </rPh>
    <phoneticPr fontId="12"/>
  </si>
  <si>
    <t>0594-41-3826</t>
  </si>
  <si>
    <t>0594-41-3828</t>
  </si>
  <si>
    <t>生活介護事業所　はねくじら</t>
  </si>
  <si>
    <t>桑名市今北町21</t>
    <rPh sb="0" eb="3">
      <t>クワナシ</t>
    </rPh>
    <rPh sb="3" eb="5">
      <t>イマキタ</t>
    </rPh>
    <rPh sb="5" eb="6">
      <t>チョウ</t>
    </rPh>
    <phoneticPr fontId="12"/>
  </si>
  <si>
    <t>0594-82-7200</t>
  </si>
  <si>
    <t>0594-82-7201</t>
  </si>
  <si>
    <t>特定非営利活動法人はねのもと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</si>
  <si>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障害者自立支援施設たんぽぽ</t>
    <rPh sb="0" eb="3">
      <t>ショウガイシャ</t>
    </rPh>
    <rPh sb="3" eb="5">
      <t>ジリツ</t>
    </rPh>
    <rPh sb="5" eb="7">
      <t>シエン</t>
    </rPh>
    <rPh sb="7" eb="9">
      <t>シセツ</t>
    </rPh>
    <phoneticPr fontId="8"/>
  </si>
  <si>
    <t>四日市市西日野町4070-1</t>
  </si>
  <si>
    <t>059-322-5567</t>
    <phoneticPr fontId="8"/>
  </si>
  <si>
    <t>059-321-8561</t>
    <phoneticPr fontId="8"/>
  </si>
  <si>
    <t>生活介護事業所　サクラノ園</t>
    <rPh sb="0" eb="2">
      <t>セイカツ</t>
    </rPh>
    <rPh sb="2" eb="4">
      <t>カイゴ</t>
    </rPh>
    <rPh sb="4" eb="7">
      <t>ジギョウショ</t>
    </rPh>
    <rPh sb="12" eb="13">
      <t>ソノ</t>
    </rPh>
    <phoneticPr fontId="8"/>
  </si>
  <si>
    <t>514-1212</t>
  </si>
  <si>
    <t>四日市市智積町字大谷2908</t>
  </si>
  <si>
    <t>059-327-1556</t>
    <phoneticPr fontId="8"/>
  </si>
  <si>
    <t>059-327-1557</t>
    <phoneticPr fontId="8"/>
  </si>
  <si>
    <t>コミュニティハウス・オレゴン</t>
    <phoneticPr fontId="8"/>
  </si>
  <si>
    <t>四日市市川島町1026-1</t>
  </si>
  <si>
    <t>059-322-4481</t>
    <phoneticPr fontId="8"/>
  </si>
  <si>
    <t>059-322-6833</t>
    <phoneticPr fontId="8"/>
  </si>
  <si>
    <t>ゆったりクラブ</t>
    <phoneticPr fontId="8"/>
  </si>
  <si>
    <t>510-0084</t>
    <phoneticPr fontId="8"/>
  </si>
  <si>
    <t>四日市市栄町８－９</t>
  </si>
  <si>
    <t>059-356-0034</t>
    <phoneticPr fontId="8"/>
  </si>
  <si>
    <t>社会福祉法人　四季の里</t>
    <rPh sb="0" eb="2">
      <t>シャカイ</t>
    </rPh>
    <rPh sb="2" eb="4">
      <t>フクシ</t>
    </rPh>
    <rPh sb="4" eb="6">
      <t>ホウジン</t>
    </rPh>
    <rPh sb="7" eb="9">
      <t>シキ</t>
    </rPh>
    <rPh sb="10" eb="11">
      <t>サト</t>
    </rPh>
    <phoneticPr fontId="8"/>
  </si>
  <si>
    <t>あおぞらワーク</t>
    <phoneticPr fontId="8"/>
  </si>
  <si>
    <t>512-1111</t>
    <phoneticPr fontId="8"/>
  </si>
  <si>
    <t>四日市市山田町８３６－１</t>
  </si>
  <si>
    <t>059-328-3110</t>
    <phoneticPr fontId="8"/>
  </si>
  <si>
    <t>059-328-2940</t>
    <phoneticPr fontId="8"/>
  </si>
  <si>
    <t>サポートセンターあいぷろ</t>
    <phoneticPr fontId="8"/>
  </si>
  <si>
    <t>四日市市生桑町549番地1</t>
  </si>
  <si>
    <t>059-358-0064</t>
    <phoneticPr fontId="8"/>
  </si>
  <si>
    <t>オンリーワン</t>
    <phoneticPr fontId="8"/>
  </si>
  <si>
    <t>510-8016</t>
    <phoneticPr fontId="8"/>
  </si>
  <si>
    <t>四日市市富洲原町27-3</t>
  </si>
  <si>
    <t>059-365-1682</t>
    <phoneticPr fontId="8"/>
  </si>
  <si>
    <t>特定非営利活動法人障害者支援グループ・ピラミッド</t>
    <rPh sb="7" eb="9">
      <t>ホウジン</t>
    </rPh>
    <rPh sb="9" eb="12">
      <t>ショウガイシャ</t>
    </rPh>
    <rPh sb="12" eb="14">
      <t>シエン</t>
    </rPh>
    <phoneticPr fontId="8"/>
  </si>
  <si>
    <t>わかたけ萩の里</t>
    <rPh sb="4" eb="5">
      <t>ハギ</t>
    </rPh>
    <rPh sb="6" eb="7">
      <t>サト</t>
    </rPh>
    <phoneticPr fontId="8"/>
  </si>
  <si>
    <t>510-0961</t>
    <phoneticPr fontId="8"/>
  </si>
  <si>
    <t>四日市市波木町１３３５－１</t>
  </si>
  <si>
    <t>059-321-4149</t>
    <phoneticPr fontId="8"/>
  </si>
  <si>
    <t>059-321-4167</t>
    <phoneticPr fontId="8"/>
  </si>
  <si>
    <t>ブランチ スプリング</t>
    <phoneticPr fontId="8"/>
  </si>
  <si>
    <t>510-0007</t>
    <phoneticPr fontId="8"/>
  </si>
  <si>
    <t>四日市市別名３丁目２番１２号</t>
  </si>
  <si>
    <t>059-331-8660</t>
    <phoneticPr fontId="8"/>
  </si>
  <si>
    <t>059-331-3371</t>
    <phoneticPr fontId="8"/>
  </si>
  <si>
    <t>ブルーミング阿倉川サービスステーション</t>
    <rPh sb="6" eb="9">
      <t>アクラガワ</t>
    </rPh>
    <phoneticPr fontId="8"/>
  </si>
  <si>
    <t>510-0803</t>
    <phoneticPr fontId="8"/>
  </si>
  <si>
    <t>四日市市阿倉川町8-7</t>
  </si>
  <si>
    <t>かすみヶ浦ブルーミングハウス</t>
    <rPh sb="4" eb="5">
      <t>ウラ</t>
    </rPh>
    <phoneticPr fontId="8"/>
  </si>
  <si>
    <t>510-0013</t>
    <phoneticPr fontId="8"/>
  </si>
  <si>
    <t>四日市市富士町8番5号</t>
    <rPh sb="4" eb="7">
      <t>フジチョウ</t>
    </rPh>
    <rPh sb="8" eb="9">
      <t>バン</t>
    </rPh>
    <rPh sb="10" eb="11">
      <t>ゴウ</t>
    </rPh>
    <phoneticPr fontId="8"/>
  </si>
  <si>
    <t>059-330-0327</t>
    <phoneticPr fontId="8"/>
  </si>
  <si>
    <t>059-330-0328</t>
    <phoneticPr fontId="8"/>
  </si>
  <si>
    <t>「風の家」</t>
    <rPh sb="1" eb="2">
      <t>カゼ</t>
    </rPh>
    <rPh sb="3" eb="4">
      <t>イエ</t>
    </rPh>
    <phoneticPr fontId="8"/>
  </si>
  <si>
    <t>510-0805</t>
    <phoneticPr fontId="8"/>
  </si>
  <si>
    <t>四日市市東阿倉川８３５－６</t>
  </si>
  <si>
    <t>059-331-7768</t>
    <phoneticPr fontId="8"/>
  </si>
  <si>
    <t>059-336-4004</t>
    <phoneticPr fontId="8"/>
  </si>
  <si>
    <t>特定非営利活動法人風の家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カゼ</t>
    </rPh>
    <rPh sb="11" eb="12">
      <t>イエ</t>
    </rPh>
    <phoneticPr fontId="8"/>
  </si>
  <si>
    <t>風っこ</t>
    <rPh sb="0" eb="1">
      <t>カゼ</t>
    </rPh>
    <phoneticPr fontId="8"/>
  </si>
  <si>
    <t>510-0125</t>
    <phoneticPr fontId="8"/>
  </si>
  <si>
    <t>四日市市大字羽津乙873番地11</t>
  </si>
  <si>
    <t>059-363-3577</t>
    <phoneticPr fontId="8"/>
  </si>
  <si>
    <t>ぷらま</t>
    <phoneticPr fontId="8"/>
  </si>
  <si>
    <t>512-0905</t>
    <phoneticPr fontId="8"/>
  </si>
  <si>
    <t>四日市市坂部が丘一丁目1667番地113</t>
  </si>
  <si>
    <t>059-333-5530</t>
    <phoneticPr fontId="8"/>
  </si>
  <si>
    <t>059-324-7477</t>
    <phoneticPr fontId="8"/>
  </si>
  <si>
    <t>特定非営利活動法人Ｌｉｎｏ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</si>
  <si>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生活介護事業所　かすみの里</t>
    <rPh sb="0" eb="2">
      <t>セイカツ</t>
    </rPh>
    <rPh sb="2" eb="3">
      <t>カイ</t>
    </rPh>
    <rPh sb="3" eb="4">
      <t>ゴ</t>
    </rPh>
    <rPh sb="12" eb="13">
      <t>サト</t>
    </rPh>
    <phoneticPr fontId="8"/>
  </si>
  <si>
    <t>四日市市白須賀1－12－8</t>
  </si>
  <si>
    <t>059-334-1135</t>
    <phoneticPr fontId="8"/>
  </si>
  <si>
    <t>059-334-1136</t>
    <phoneticPr fontId="8"/>
  </si>
  <si>
    <t>社会福祉法人　永甲会</t>
    <rPh sb="0" eb="2">
      <t>シャカイ</t>
    </rPh>
    <rPh sb="2" eb="4">
      <t>フクシ</t>
    </rPh>
    <rPh sb="4" eb="6">
      <t>ホウジ</t>
    </rPh>
    <rPh sb="7" eb="8">
      <t>エイ</t>
    </rPh>
    <rPh sb="8" eb="9">
      <t>コウ</t>
    </rPh>
    <rPh sb="9" eb="10">
      <t>カイ</t>
    </rPh>
    <phoneticPr fontId="8"/>
  </si>
  <si>
    <t>ピアステーションあゆみ</t>
    <phoneticPr fontId="8"/>
  </si>
  <si>
    <t>510-0243</t>
    <phoneticPr fontId="8"/>
  </si>
  <si>
    <t>四日市市西坂部町1004番地1</t>
  </si>
  <si>
    <t>059-334-1591</t>
    <phoneticPr fontId="8"/>
  </si>
  <si>
    <t>059-329-7733</t>
    <phoneticPr fontId="8"/>
  </si>
  <si>
    <t>生活介護事業所ほーぷ</t>
    <rPh sb="0" eb="2">
      <t>セイカツ</t>
    </rPh>
    <rPh sb="2" eb="4">
      <t>カイゴ</t>
    </rPh>
    <rPh sb="4" eb="7">
      <t>ジギョウショ</t>
    </rPh>
    <phoneticPr fontId="8"/>
  </si>
  <si>
    <t>四日市市西日野町4448番地</t>
    <rPh sb="0" eb="4">
      <t>ヨッカイチシ</t>
    </rPh>
    <rPh sb="12" eb="14">
      <t>バンチ</t>
    </rPh>
    <phoneticPr fontId="8"/>
  </si>
  <si>
    <t>059-324-6736</t>
    <phoneticPr fontId="8"/>
  </si>
  <si>
    <t>059-324-3513</t>
    <phoneticPr fontId="8"/>
  </si>
  <si>
    <t>特定非営利活動法人ぴーす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</si>
  <si>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ラポールブルーミング</t>
    <phoneticPr fontId="8"/>
  </si>
  <si>
    <t>四日市市四日市市大字羽津乙129－2</t>
  </si>
  <si>
    <t>059-329-7531</t>
  </si>
  <si>
    <t>059-329-7532</t>
  </si>
  <si>
    <t>社会福祉法人　四日市福祉会</t>
    <rPh sb="0" eb="2">
      <t>シャカイ</t>
    </rPh>
    <rPh sb="2" eb="4">
      <t>フクシ</t>
    </rPh>
    <rPh sb="4" eb="6">
      <t>ホウジン</t>
    </rPh>
    <rPh sb="7" eb="10">
      <t>ヨッカイチ</t>
    </rPh>
    <rPh sb="10" eb="12">
      <t>フクシ</t>
    </rPh>
    <rPh sb="12" eb="13">
      <t>カイ</t>
    </rPh>
    <phoneticPr fontId="8"/>
  </si>
  <si>
    <t>生活介護事業所Ｌｅａｆ</t>
    <rPh sb="0" eb="2">
      <t>セイカツ</t>
    </rPh>
    <rPh sb="2" eb="4">
      <t>カイゴ</t>
    </rPh>
    <rPh sb="4" eb="7">
      <t>ジギョウショ</t>
    </rPh>
    <phoneticPr fontId="8"/>
  </si>
  <si>
    <t>四日市市下海老町桜谷383番地17　</t>
    <phoneticPr fontId="8"/>
  </si>
  <si>
    <t>0594-84-6900</t>
  </si>
  <si>
    <t>0594-84-6921</t>
  </si>
  <si>
    <t>株式会社ＦＬＡＴ</t>
    <rPh sb="0" eb="4">
      <t>カブシキガイシャ</t>
    </rPh>
    <phoneticPr fontId="8"/>
  </si>
  <si>
    <t>生活介護事業所Ｌｅａｆ桑名</t>
    <rPh sb="0" eb="2">
      <t>セイカツ</t>
    </rPh>
    <rPh sb="2" eb="4">
      <t>カイゴ</t>
    </rPh>
    <rPh sb="4" eb="7">
      <t>ジギョウショ</t>
    </rPh>
    <rPh sb="11" eb="13">
      <t>クワナ</t>
    </rPh>
    <phoneticPr fontId="8"/>
  </si>
  <si>
    <t>四日市市笹川三丁目94-10</t>
    <rPh sb="0" eb="4">
      <t>ヨッカイチシ</t>
    </rPh>
    <rPh sb="6" eb="9">
      <t>サンチョウメ</t>
    </rPh>
    <phoneticPr fontId="8"/>
  </si>
  <si>
    <t>059-325-6117</t>
    <phoneticPr fontId="8"/>
  </si>
  <si>
    <t>059-325-6881</t>
    <phoneticPr fontId="8"/>
  </si>
  <si>
    <t>重症心身障がい者生活介護レーヴ</t>
    <rPh sb="0" eb="2">
      <t>ジュウショウ</t>
    </rPh>
    <rPh sb="2" eb="4">
      <t>シンシン</t>
    </rPh>
    <rPh sb="4" eb="5">
      <t>ショウ</t>
    </rPh>
    <rPh sb="7" eb="8">
      <t>シャ</t>
    </rPh>
    <rPh sb="8" eb="10">
      <t>セイカツ</t>
    </rPh>
    <rPh sb="10" eb="12">
      <t>カイゴ</t>
    </rPh>
    <phoneticPr fontId="8"/>
  </si>
  <si>
    <t>四日市市小林町3018-271</t>
    <rPh sb="0" eb="4">
      <t>ヨッカイチシ</t>
    </rPh>
    <rPh sb="4" eb="7">
      <t>コバヤシチョウ</t>
    </rPh>
    <phoneticPr fontId="8"/>
  </si>
  <si>
    <t>059-329-5262</t>
    <phoneticPr fontId="8"/>
  </si>
  <si>
    <t>059-329-5263</t>
    <phoneticPr fontId="8"/>
  </si>
  <si>
    <t>特定非営利活動法人なちゅらん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</si>
  <si>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のんきっず</t>
  </si>
  <si>
    <t>四日市市大宮町21番6-2号</t>
    <rPh sb="0" eb="4">
      <t>ヨッカイチシ</t>
    </rPh>
    <rPh sb="4" eb="7">
      <t>オオミヤチョウ</t>
    </rPh>
    <rPh sb="9" eb="10">
      <t>バン</t>
    </rPh>
    <rPh sb="13" eb="14">
      <t>ゴウ</t>
    </rPh>
    <phoneticPr fontId="12"/>
  </si>
  <si>
    <t>059-331-2380</t>
  </si>
  <si>
    <t>059-332-8827</t>
  </si>
  <si>
    <t>元気じるし株式会社</t>
    <rPh sb="0" eb="2">
      <t>ゲンキ</t>
    </rPh>
    <rPh sb="5" eb="7">
      <t>カブシキ</t>
    </rPh>
    <rPh sb="7" eb="9">
      <t>カイシャ</t>
    </rPh>
    <phoneticPr fontId="12"/>
  </si>
  <si>
    <t>のんきびより</t>
    <phoneticPr fontId="8"/>
  </si>
  <si>
    <t>四日市市笹川9丁目13-16</t>
    <rPh sb="0" eb="4">
      <t>ヨッカイチシ</t>
    </rPh>
    <rPh sb="4" eb="6">
      <t>ササガワ</t>
    </rPh>
    <rPh sb="7" eb="9">
      <t>チョウメ</t>
    </rPh>
    <phoneticPr fontId="8"/>
  </si>
  <si>
    <t>059-324-7469</t>
    <phoneticPr fontId="8"/>
  </si>
  <si>
    <t>059-324-8060</t>
    <phoneticPr fontId="8"/>
  </si>
  <si>
    <t>生活介護事業所Leaf高角</t>
    <rPh sb="0" eb="2">
      <t>セイカツ</t>
    </rPh>
    <rPh sb="2" eb="4">
      <t>カイゴ</t>
    </rPh>
    <rPh sb="4" eb="7">
      <t>ジギョウショ</t>
    </rPh>
    <rPh sb="11" eb="13">
      <t>タカツノ</t>
    </rPh>
    <phoneticPr fontId="12"/>
  </si>
  <si>
    <t>四日市市高角町字宮の前640番地1</t>
    <rPh sb="0" eb="4">
      <t>ヨッカイチシ</t>
    </rPh>
    <rPh sb="4" eb="6">
      <t>タカツノ</t>
    </rPh>
    <rPh sb="6" eb="7">
      <t>チョウ</t>
    </rPh>
    <rPh sb="7" eb="8">
      <t>アザ</t>
    </rPh>
    <rPh sb="8" eb="9">
      <t>ミヤ</t>
    </rPh>
    <rPh sb="10" eb="11">
      <t>マエ</t>
    </rPh>
    <rPh sb="14" eb="16">
      <t>バンチ</t>
    </rPh>
    <phoneticPr fontId="12"/>
  </si>
  <si>
    <t>059-329-6911</t>
  </si>
  <si>
    <t>059-329-6921</t>
  </si>
  <si>
    <t>株式会社ＦＬＡＴ</t>
    <rPh sb="0" eb="4">
      <t>カブシキガイシャ</t>
    </rPh>
    <phoneticPr fontId="12"/>
  </si>
  <si>
    <t>生活介護ひかりこねくと</t>
    <rPh sb="0" eb="2">
      <t>セイカツ</t>
    </rPh>
    <rPh sb="2" eb="4">
      <t>カイゴ</t>
    </rPh>
    <phoneticPr fontId="12"/>
  </si>
  <si>
    <t>510-0024</t>
  </si>
  <si>
    <t>四日市市新浜町11-7</t>
    <rPh sb="0" eb="4">
      <t>ヨッカイチシ</t>
    </rPh>
    <rPh sb="4" eb="7">
      <t>シンハマチョウ</t>
    </rPh>
    <phoneticPr fontId="12"/>
  </si>
  <si>
    <t>059-315-0971</t>
  </si>
  <si>
    <t>059-390-3979</t>
  </si>
  <si>
    <t>株式会社グリーンプラン</t>
    <rPh sb="0" eb="4">
      <t>カブシキガイシャ</t>
    </rPh>
    <phoneticPr fontId="12"/>
  </si>
  <si>
    <t>作業所来夢</t>
  </si>
  <si>
    <t>510-0835</t>
  </si>
  <si>
    <t>四日市市大井手三丁目１５番１９号</t>
  </si>
  <si>
    <t>059-355-1515</t>
  </si>
  <si>
    <t>089-355-1515</t>
  </si>
  <si>
    <t>特定非営利活動法人呼夢・フレンズ</t>
    <phoneticPr fontId="8"/>
  </si>
  <si>
    <t>わかば四日市いくわ</t>
  </si>
  <si>
    <t>四日市市生桑町２０７番地１号</t>
  </si>
  <si>
    <t>059-329-6189</t>
  </si>
  <si>
    <t>059-329-6185</t>
  </si>
  <si>
    <t>株式会社ワンプレイス</t>
    <phoneticPr fontId="8"/>
  </si>
  <si>
    <t>ワークセンターひのき</t>
    <phoneticPr fontId="8"/>
  </si>
  <si>
    <t>510-1326</t>
    <phoneticPr fontId="8"/>
  </si>
  <si>
    <t>059-394-1595</t>
    <phoneticPr fontId="8"/>
  </si>
  <si>
    <t>059-394-1985</t>
    <phoneticPr fontId="8"/>
  </si>
  <si>
    <t>社会福祉法人　檜の里</t>
    <rPh sb="0" eb="2">
      <t>シャカイ</t>
    </rPh>
    <rPh sb="2" eb="4">
      <t>フクシ</t>
    </rPh>
    <rPh sb="4" eb="6">
      <t>ホウジン</t>
    </rPh>
    <rPh sb="7" eb="8">
      <t>ヒノキ</t>
    </rPh>
    <rPh sb="9" eb="10">
      <t>サト</t>
    </rPh>
    <phoneticPr fontId="8"/>
  </si>
  <si>
    <t>グリーンランド</t>
    <phoneticPr fontId="8"/>
  </si>
  <si>
    <t>三重郡菰野町菰野8350-2</t>
  </si>
  <si>
    <t>059-391-2311</t>
    <phoneticPr fontId="8"/>
  </si>
  <si>
    <t>059-393-5688</t>
    <phoneticPr fontId="8"/>
  </si>
  <si>
    <t>重症心身障がい者生活介護　どりーむ</t>
    <rPh sb="0" eb="2">
      <t>ジュウショウ</t>
    </rPh>
    <rPh sb="2" eb="4">
      <t>シンシン</t>
    </rPh>
    <rPh sb="4" eb="5">
      <t>ショウ</t>
    </rPh>
    <rPh sb="7" eb="8">
      <t>シャ</t>
    </rPh>
    <rPh sb="8" eb="10">
      <t>セイカツ</t>
    </rPh>
    <rPh sb="10" eb="12">
      <t>カイゴ</t>
    </rPh>
    <phoneticPr fontId="8"/>
  </si>
  <si>
    <t>510-1224</t>
  </si>
  <si>
    <t>三重郡菰野町川北４７－１</t>
  </si>
  <si>
    <t>059-340-6533</t>
  </si>
  <si>
    <t>059-393-2200</t>
  </si>
  <si>
    <t>特定非営利活動法人　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</si>
  <si>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菰野町わかば作業所</t>
    <rPh sb="0" eb="3">
      <t>コモノチョウ</t>
    </rPh>
    <rPh sb="6" eb="8">
      <t>サギョウ</t>
    </rPh>
    <rPh sb="8" eb="9">
      <t>ショ</t>
    </rPh>
    <phoneticPr fontId="8"/>
  </si>
  <si>
    <t>三重郡菰野町菰野1227-1</t>
  </si>
  <si>
    <t>059-394-3421</t>
    <phoneticPr fontId="8"/>
  </si>
  <si>
    <t>059-394-3426</t>
    <phoneticPr fontId="8"/>
  </si>
  <si>
    <t>社会福祉法人　菰野町社会福祉協議会</t>
    <rPh sb="0" eb="2">
      <t>シャカイ</t>
    </rPh>
    <rPh sb="2" eb="4">
      <t>フクシ</t>
    </rPh>
    <rPh sb="4" eb="6">
      <t>ホウジン</t>
    </rPh>
    <rPh sb="7" eb="10">
      <t>コモノチョウ</t>
    </rPh>
    <rPh sb="10" eb="12">
      <t>シャカイ</t>
    </rPh>
    <rPh sb="12" eb="14">
      <t>フクシ</t>
    </rPh>
    <rPh sb="14" eb="17">
      <t>キョウギカイ</t>
    </rPh>
    <phoneticPr fontId="7"/>
  </si>
  <si>
    <t>よつばの里</t>
    <rPh sb="4" eb="5">
      <t>サト</t>
    </rPh>
    <phoneticPr fontId="8"/>
  </si>
  <si>
    <t>510-8114</t>
    <phoneticPr fontId="8"/>
  </si>
  <si>
    <t>三重郡川越町亀崎新田字里中２１－１１</t>
  </si>
  <si>
    <t>059-364-4288</t>
    <phoneticPr fontId="8"/>
  </si>
  <si>
    <t>059-364-4289</t>
    <phoneticPr fontId="8"/>
  </si>
  <si>
    <t>社会福祉法人　よつば会</t>
    <rPh sb="0" eb="2">
      <t>シャカイ</t>
    </rPh>
    <rPh sb="2" eb="4">
      <t>フクシ</t>
    </rPh>
    <rPh sb="4" eb="6">
      <t>ホウジン</t>
    </rPh>
    <rPh sb="10" eb="11">
      <t>カイ</t>
    </rPh>
    <phoneticPr fontId="8"/>
  </si>
  <si>
    <t>重症心身障がい者生活介護　クム・短期入所　クム</t>
  </si>
  <si>
    <t>三重郡川越町亀崎新田5１－１4</t>
  </si>
  <si>
    <t>059-337-8195</t>
  </si>
  <si>
    <t>059-337-8196</t>
  </si>
  <si>
    <t>あさひ　よつばの里　ひまわり作業所</t>
    <phoneticPr fontId="8"/>
  </si>
  <si>
    <t>510-8103</t>
    <phoneticPr fontId="8"/>
  </si>
  <si>
    <t>三重郡朝日町杮字熊之田618番1</t>
  </si>
  <si>
    <t>059-324-8956</t>
  </si>
  <si>
    <t>059-324-9393</t>
  </si>
  <si>
    <t>生活介護事業所かしの木</t>
    <rPh sb="0" eb="2">
      <t>セイカツ</t>
    </rPh>
    <rPh sb="2" eb="4">
      <t>カイゴ</t>
    </rPh>
    <rPh sb="4" eb="7">
      <t>ジギョウショ</t>
    </rPh>
    <rPh sb="10" eb="11">
      <t>キ</t>
    </rPh>
    <phoneticPr fontId="12"/>
  </si>
  <si>
    <t>四日市市笹川6丁目28番7</t>
    <rPh sb="0" eb="4">
      <t>ヨッカイチシ</t>
    </rPh>
    <rPh sb="4" eb="6">
      <t>ササガワ</t>
    </rPh>
    <rPh sb="7" eb="9">
      <t>チョウメ</t>
    </rPh>
    <rPh sb="11" eb="12">
      <t>バン</t>
    </rPh>
    <phoneticPr fontId="12"/>
  </si>
  <si>
    <t>059-315-0314</t>
    <phoneticPr fontId="8"/>
  </si>
  <si>
    <t>059-315-0314</t>
  </si>
  <si>
    <t>アップ</t>
    <phoneticPr fontId="8"/>
  </si>
  <si>
    <t>510-0822</t>
    <phoneticPr fontId="8"/>
  </si>
  <si>
    <t>四日市市芝田2丁目115番地1</t>
    <rPh sb="0" eb="4">
      <t>ヨッカイチシ</t>
    </rPh>
    <rPh sb="4" eb="6">
      <t>シバタ</t>
    </rPh>
    <rPh sb="7" eb="9">
      <t>チョウメ</t>
    </rPh>
    <rPh sb="12" eb="14">
      <t>バンチ</t>
    </rPh>
    <phoneticPr fontId="8"/>
  </si>
  <si>
    <t>059-324-4821</t>
    <phoneticPr fontId="8"/>
  </si>
  <si>
    <t>生活介護事業所ぱれっと</t>
    <rPh sb="0" eb="2">
      <t>セイカツ</t>
    </rPh>
    <rPh sb="2" eb="4">
      <t>カイゴ</t>
    </rPh>
    <rPh sb="4" eb="7">
      <t>ジギョウショ</t>
    </rPh>
    <phoneticPr fontId="12"/>
  </si>
  <si>
    <t>510-0085</t>
  </si>
  <si>
    <t>四日市市諏訪町10番9号</t>
    <rPh sb="4" eb="7">
      <t>スワチョウ</t>
    </rPh>
    <rPh sb="9" eb="10">
      <t>バン</t>
    </rPh>
    <rPh sb="11" eb="12">
      <t>ゴウ</t>
    </rPh>
    <phoneticPr fontId="12"/>
  </si>
  <si>
    <t>059-352-1170</t>
  </si>
  <si>
    <t>059-352-1171</t>
  </si>
  <si>
    <t>NPO法人プラグ</t>
    <rPh sb="3" eb="5">
      <t>ホウジン</t>
    </rPh>
    <phoneticPr fontId="12"/>
  </si>
  <si>
    <t>生活介護事業所　Link</t>
    <rPh sb="0" eb="4">
      <t>セイカツカイゴ</t>
    </rPh>
    <rPh sb="4" eb="7">
      <t>ジギョウショ</t>
    </rPh>
    <phoneticPr fontId="12"/>
  </si>
  <si>
    <t>510-0001</t>
  </si>
  <si>
    <t>四日市市八田一丁目8番20号</t>
    <rPh sb="0" eb="4">
      <t>ヨッカイチシ</t>
    </rPh>
    <rPh sb="4" eb="6">
      <t>ハッタ</t>
    </rPh>
    <rPh sb="6" eb="9">
      <t>イッチョウメ</t>
    </rPh>
    <rPh sb="10" eb="11">
      <t>バン</t>
    </rPh>
    <rPh sb="13" eb="14">
      <t>ゴウ</t>
    </rPh>
    <phoneticPr fontId="12"/>
  </si>
  <si>
    <t>059-318-9826</t>
  </si>
  <si>
    <t>059-318-9827</t>
  </si>
  <si>
    <t>わかば四日市</t>
  </si>
  <si>
    <t>510-0892</t>
  </si>
  <si>
    <t>四日市市泊山崎町9番42号</t>
    <rPh sb="0" eb="4">
      <t>ヨッカイチシ</t>
    </rPh>
    <rPh sb="4" eb="5">
      <t>トマリ</t>
    </rPh>
    <rPh sb="5" eb="7">
      <t>ヤマサキ</t>
    </rPh>
    <rPh sb="7" eb="8">
      <t>チョウ</t>
    </rPh>
    <rPh sb="9" eb="10">
      <t>バン</t>
    </rPh>
    <rPh sb="12" eb="13">
      <t>ゴウ</t>
    </rPh>
    <phoneticPr fontId="12"/>
  </si>
  <si>
    <t>059-340-0697</t>
  </si>
  <si>
    <t>059-340-0698</t>
  </si>
  <si>
    <t>株式会社ワンプレイス</t>
    <rPh sb="0" eb="4">
      <t>カブシキガイシャ</t>
    </rPh>
    <phoneticPr fontId="12"/>
  </si>
  <si>
    <t>生活介護tetote</t>
    <rPh sb="0" eb="2">
      <t>セイカツ</t>
    </rPh>
    <rPh sb="2" eb="4">
      <t>カイゴ</t>
    </rPh>
    <phoneticPr fontId="6"/>
  </si>
  <si>
    <t>四日市市富田１－２６－２６</t>
    <rPh sb="0" eb="4">
      <t>ヨッカイチシ</t>
    </rPh>
    <rPh sb="4" eb="6">
      <t>トミダ</t>
    </rPh>
    <phoneticPr fontId="6"/>
  </si>
  <si>
    <t>059-393-6163</t>
  </si>
  <si>
    <t>株式会社イノベーションケア</t>
    <rPh sb="0" eb="4">
      <t>カ</t>
    </rPh>
    <phoneticPr fontId="6"/>
  </si>
  <si>
    <t>清和ライフみたち</t>
    <rPh sb="0" eb="2">
      <t>セイワ</t>
    </rPh>
    <phoneticPr fontId="6"/>
  </si>
  <si>
    <t>四日市市西坂部町5316-1</t>
  </si>
  <si>
    <t>059-337-9393</t>
  </si>
  <si>
    <t>生活介護事業所　聖母の家</t>
  </si>
  <si>
    <t>四日市市楠町北五味塚1972-34</t>
    <phoneticPr fontId="25"/>
  </si>
  <si>
    <t>障がい者生活介護センター鈴鹿けやき苑</t>
    <phoneticPr fontId="8"/>
  </si>
  <si>
    <t>513-0012</t>
    <phoneticPr fontId="8"/>
  </si>
  <si>
    <t>鈴鹿市石薬師町字寺東452-68</t>
  </si>
  <si>
    <t>059-373-2222</t>
    <phoneticPr fontId="8"/>
  </si>
  <si>
    <t>059-73-2556</t>
    <phoneticPr fontId="8"/>
  </si>
  <si>
    <t>八野就労支援センター</t>
    <rPh sb="0" eb="1">
      <t>ハチ</t>
    </rPh>
    <rPh sb="1" eb="2">
      <t>ノ</t>
    </rPh>
    <rPh sb="2" eb="4">
      <t>シュウロウ</t>
    </rPh>
    <rPh sb="4" eb="6">
      <t>シエン</t>
    </rPh>
    <phoneticPr fontId="8"/>
  </si>
  <si>
    <t>510-0387</t>
    <phoneticPr fontId="8"/>
  </si>
  <si>
    <t>鈴鹿市八野町２２－１</t>
  </si>
  <si>
    <t>059-378-6622</t>
    <phoneticPr fontId="8"/>
  </si>
  <si>
    <t>059-378-5335</t>
    <phoneticPr fontId="8"/>
  </si>
  <si>
    <t>社会福祉法人　伊勢亀鈴会</t>
    <phoneticPr fontId="8"/>
  </si>
  <si>
    <t>鈴鹿生活介護センター</t>
    <rPh sb="0" eb="2">
      <t>スズカ</t>
    </rPh>
    <rPh sb="2" eb="4">
      <t>セイカツ</t>
    </rPh>
    <rPh sb="4" eb="6">
      <t>カイゴ</t>
    </rPh>
    <phoneticPr fontId="8"/>
  </si>
  <si>
    <t>513-0041</t>
    <phoneticPr fontId="8"/>
  </si>
  <si>
    <t>鈴鹿市長太新町2-25-1</t>
  </si>
  <si>
    <t>059-395-0333</t>
    <phoneticPr fontId="8"/>
  </si>
  <si>
    <t>059-395-0335</t>
    <phoneticPr fontId="8"/>
  </si>
  <si>
    <t>パートナー</t>
    <phoneticPr fontId="8"/>
  </si>
  <si>
    <t>鈴鹿市下大久保町字釣場1725-1</t>
  </si>
  <si>
    <t>059-373-2511</t>
    <phoneticPr fontId="8"/>
  </si>
  <si>
    <t>059-374-3556</t>
    <phoneticPr fontId="8"/>
  </si>
  <si>
    <t>メロディー</t>
    <phoneticPr fontId="8"/>
  </si>
  <si>
    <t>鈴鹿市下大久保町字大坂新田1789‐1</t>
  </si>
  <si>
    <t>059-373-7780</t>
    <phoneticPr fontId="8"/>
  </si>
  <si>
    <t>059-374-7781</t>
    <phoneticPr fontId="8"/>
  </si>
  <si>
    <t>ハッピータウン農場と福祉工場</t>
    <rPh sb="7" eb="9">
      <t>ノウジョウ</t>
    </rPh>
    <rPh sb="10" eb="12">
      <t>フクシ</t>
    </rPh>
    <rPh sb="12" eb="14">
      <t>コウジョウ</t>
    </rPh>
    <phoneticPr fontId="8"/>
  </si>
  <si>
    <t>鈴鹿市飯野寺家町６５５番地１</t>
  </si>
  <si>
    <t>059-384-6541</t>
    <phoneticPr fontId="8"/>
  </si>
  <si>
    <t>059-369-0878</t>
    <phoneticPr fontId="8"/>
  </si>
  <si>
    <t>有限会社ハッピー介護サービス</t>
    <rPh sb="0" eb="4">
      <t>ユウゲンガイシャ</t>
    </rPh>
    <rPh sb="8" eb="10">
      <t>カイゴ</t>
    </rPh>
    <phoneticPr fontId="8"/>
  </si>
  <si>
    <t>鈴鹿市障害者生活介護施設ベルホーム</t>
    <rPh sb="0" eb="3">
      <t>スズカシ</t>
    </rPh>
    <rPh sb="3" eb="6">
      <t>ショウガイシャ</t>
    </rPh>
    <rPh sb="6" eb="8">
      <t>セイカツ</t>
    </rPh>
    <rPh sb="8" eb="10">
      <t>カイゴ</t>
    </rPh>
    <rPh sb="10" eb="12">
      <t>シセツ</t>
    </rPh>
    <phoneticPr fontId="8"/>
  </si>
  <si>
    <t>510-0237</t>
    <phoneticPr fontId="8"/>
  </si>
  <si>
    <t>鈴鹿市江島町3447-5</t>
  </si>
  <si>
    <t>059-380-4001</t>
    <phoneticPr fontId="8"/>
  </si>
  <si>
    <t>059-380-4002</t>
    <phoneticPr fontId="8"/>
  </si>
  <si>
    <t>すずかぜ</t>
    <phoneticPr fontId="8"/>
  </si>
  <si>
    <t>513-0031</t>
    <phoneticPr fontId="8"/>
  </si>
  <si>
    <t>鈴鹿市一ノ宮町５９７番地</t>
  </si>
  <si>
    <t>059-381-5044</t>
    <phoneticPr fontId="8"/>
  </si>
  <si>
    <t>059-381-5344</t>
    <phoneticPr fontId="8"/>
  </si>
  <si>
    <t>和順木田デイサービスセンター和来</t>
    <rPh sb="0" eb="1">
      <t>ワ</t>
    </rPh>
    <rPh sb="1" eb="2">
      <t>ジュン</t>
    </rPh>
    <rPh sb="2" eb="3">
      <t>キ</t>
    </rPh>
    <rPh sb="3" eb="4">
      <t>タ</t>
    </rPh>
    <rPh sb="14" eb="15">
      <t>ワ</t>
    </rPh>
    <rPh sb="15" eb="16">
      <t>ライ</t>
    </rPh>
    <phoneticPr fontId="8"/>
  </si>
  <si>
    <t>513-0015</t>
    <phoneticPr fontId="8"/>
  </si>
  <si>
    <t>鈴鹿市木田町木田町2157</t>
  </si>
  <si>
    <t>059-373-5083</t>
    <phoneticPr fontId="8"/>
  </si>
  <si>
    <t>059-373-5084</t>
    <phoneticPr fontId="8"/>
  </si>
  <si>
    <t>社会福祉法人　和順会</t>
    <rPh sb="0" eb="2">
      <t>シャカイ</t>
    </rPh>
    <rPh sb="2" eb="4">
      <t>フクシ</t>
    </rPh>
    <rPh sb="4" eb="6">
      <t>ホウジン</t>
    </rPh>
    <rPh sb="7" eb="8">
      <t>ワ</t>
    </rPh>
    <rPh sb="8" eb="10">
      <t>ジュンカイ</t>
    </rPh>
    <phoneticPr fontId="8"/>
  </si>
  <si>
    <t>そらまめ</t>
  </si>
  <si>
    <t>鈴鹿市住吉三丁目32番1号</t>
    <rPh sb="0" eb="3">
      <t>スズカシ</t>
    </rPh>
    <rPh sb="3" eb="5">
      <t>スミヨシ</t>
    </rPh>
    <rPh sb="5" eb="8">
      <t>サンチョウメ</t>
    </rPh>
    <rPh sb="10" eb="11">
      <t>バン</t>
    </rPh>
    <rPh sb="12" eb="13">
      <t>ゴウ</t>
    </rPh>
    <phoneticPr fontId="12"/>
  </si>
  <si>
    <t>059-324-0705</t>
  </si>
  <si>
    <t>合同会社GreenHand</t>
    <rPh sb="0" eb="2">
      <t>ゴウドウ</t>
    </rPh>
    <rPh sb="2" eb="4">
      <t>ガイシャ</t>
    </rPh>
    <phoneticPr fontId="12"/>
  </si>
  <si>
    <t>513-0823</t>
    <phoneticPr fontId="8"/>
  </si>
  <si>
    <t>鈴鹿市道伯一丁目1番8号</t>
    <rPh sb="0" eb="3">
      <t>スズカシ</t>
    </rPh>
    <rPh sb="3" eb="4">
      <t>ミチ</t>
    </rPh>
    <rPh sb="4" eb="5">
      <t>ハク</t>
    </rPh>
    <rPh sb="5" eb="8">
      <t>イッチョウメ</t>
    </rPh>
    <rPh sb="9" eb="10">
      <t>バン</t>
    </rPh>
    <rPh sb="11" eb="12">
      <t>ゴウ</t>
    </rPh>
    <phoneticPr fontId="12"/>
  </si>
  <si>
    <t>059-324-7756</t>
    <phoneticPr fontId="8"/>
  </si>
  <si>
    <t>059-324-0040</t>
    <phoneticPr fontId="8"/>
  </si>
  <si>
    <t>アクティブプレイス土屋三重</t>
    <rPh sb="9" eb="13">
      <t>ツチヤミエ</t>
    </rPh>
    <phoneticPr fontId="8"/>
  </si>
  <si>
    <t>鈴鹿市下箕田二丁目16番20号</t>
    <rPh sb="0" eb="3">
      <t>スズカシ</t>
    </rPh>
    <rPh sb="3" eb="6">
      <t>シモミダ</t>
    </rPh>
    <rPh sb="6" eb="9">
      <t>ニチョウメ</t>
    </rPh>
    <rPh sb="11" eb="12">
      <t>バン</t>
    </rPh>
    <rPh sb="14" eb="15">
      <t>ゴウ</t>
    </rPh>
    <phoneticPr fontId="8"/>
  </si>
  <si>
    <t>050-3145-8839</t>
  </si>
  <si>
    <t>050-6875-6170</t>
  </si>
  <si>
    <t>株式会社土屋</t>
    <rPh sb="0" eb="4">
      <t>カブシキカイシャ</t>
    </rPh>
    <rPh sb="4" eb="6">
      <t>ツチヤ</t>
    </rPh>
    <phoneticPr fontId="8"/>
  </si>
  <si>
    <t>アクティブプレイス土屋三重白塚</t>
    <rPh sb="9" eb="13">
      <t>ツチヤミエ</t>
    </rPh>
    <rPh sb="13" eb="15">
      <t>シラツカ</t>
    </rPh>
    <phoneticPr fontId="8"/>
  </si>
  <si>
    <t>514-0101</t>
    <phoneticPr fontId="8"/>
  </si>
  <si>
    <t>津市白塚町字白井家31-149</t>
    <rPh sb="0" eb="2">
      <t>ツシ</t>
    </rPh>
    <rPh sb="2" eb="5">
      <t>シラツカチョウ</t>
    </rPh>
    <phoneticPr fontId="8"/>
  </si>
  <si>
    <t>生活介護Ｇｒａｃｅ</t>
  </si>
  <si>
    <t>鈴鹿市白子三丁目８番８号</t>
  </si>
  <si>
    <t>059-390-1082</t>
  </si>
  <si>
    <t>059-390-1725</t>
  </si>
  <si>
    <t>Ｋ＆Ｌ合同会社</t>
    <phoneticPr fontId="8"/>
  </si>
  <si>
    <t>サクラサクラ</t>
    <phoneticPr fontId="8"/>
  </si>
  <si>
    <t>亀山市川合町103</t>
  </si>
  <si>
    <t>0595-84-0002</t>
    <phoneticPr fontId="8"/>
  </si>
  <si>
    <t>つくしの家</t>
    <phoneticPr fontId="8"/>
  </si>
  <si>
    <t>519-0151　</t>
    <phoneticPr fontId="8"/>
  </si>
  <si>
    <t>亀山市若山町7番1号</t>
  </si>
  <si>
    <t>0595-82-9087</t>
    <phoneticPr fontId="8"/>
  </si>
  <si>
    <t>0595-82-9787</t>
    <phoneticPr fontId="8"/>
  </si>
  <si>
    <t>生活介護ウインド</t>
    <rPh sb="0" eb="2">
      <t>セイカツ</t>
    </rPh>
    <rPh sb="2" eb="4">
      <t>カイゴ</t>
    </rPh>
    <phoneticPr fontId="8"/>
  </si>
  <si>
    <t>510-0227</t>
    <phoneticPr fontId="8"/>
  </si>
  <si>
    <t>鈴鹿市南若松町字丁永494番地26</t>
    <rPh sb="0" eb="2">
      <t>スズカシ</t>
    </rPh>
    <rPh sb="2" eb="15">
      <t>ミナミワカマツチョウアザチョウナガ４９４バンチ</t>
    </rPh>
    <phoneticPr fontId="8"/>
  </si>
  <si>
    <t>059-392-8168</t>
    <phoneticPr fontId="8"/>
  </si>
  <si>
    <t>059-392-8167</t>
    <phoneticPr fontId="8"/>
  </si>
  <si>
    <t>一般社団法人トル―ウエーブ</t>
    <rPh sb="0" eb="6">
      <t>イッパンシャダンホウジン</t>
    </rPh>
    <phoneticPr fontId="8"/>
  </si>
  <si>
    <t>生活介護えみの里</t>
    <rPh sb="0" eb="2">
      <t>セイカツ</t>
    </rPh>
    <rPh sb="2" eb="4">
      <t>カイゴ</t>
    </rPh>
    <rPh sb="7" eb="8">
      <t>サト</t>
    </rPh>
    <phoneticPr fontId="8"/>
  </si>
  <si>
    <t>513-0826</t>
    <phoneticPr fontId="8"/>
  </si>
  <si>
    <t>鈴鹿市住吉五丁目7番1号</t>
    <rPh sb="0" eb="3">
      <t>スズカシ</t>
    </rPh>
    <rPh sb="3" eb="5">
      <t>スミヨシ</t>
    </rPh>
    <rPh sb="5" eb="6">
      <t>ゴ</t>
    </rPh>
    <rPh sb="6" eb="8">
      <t>チョウメ</t>
    </rPh>
    <rPh sb="9" eb="10">
      <t>バン</t>
    </rPh>
    <rPh sb="11" eb="12">
      <t>ゴウ</t>
    </rPh>
    <phoneticPr fontId="8"/>
  </si>
  <si>
    <t>059-378-4752</t>
    <phoneticPr fontId="8"/>
  </si>
  <si>
    <t>059-378-4762</t>
    <phoneticPr fontId="8"/>
  </si>
  <si>
    <t>特定非営利活動法人四季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シキ</t>
    </rPh>
    <phoneticPr fontId="8"/>
  </si>
  <si>
    <t>デイサービスセンター　鈴鹿グリーンホーム</t>
    <rPh sb="11" eb="13">
      <t>スズカ</t>
    </rPh>
    <phoneticPr fontId="12"/>
  </si>
  <si>
    <t>鈴鹿市深溝町字北林2956番地</t>
    <rPh sb="0" eb="3">
      <t>スズカシ</t>
    </rPh>
    <rPh sb="3" eb="6">
      <t>フカミゾチョウ</t>
    </rPh>
    <rPh sb="6" eb="7">
      <t>アザ</t>
    </rPh>
    <rPh sb="7" eb="9">
      <t>キタバヤシ</t>
    </rPh>
    <rPh sb="13" eb="15">
      <t>バンチ</t>
    </rPh>
    <phoneticPr fontId="12"/>
  </si>
  <si>
    <t>デイサービスつくし</t>
  </si>
  <si>
    <t>鈴鹿市岸岡町3078番地の8</t>
    <rPh sb="0" eb="3">
      <t>スズカシ</t>
    </rPh>
    <rPh sb="3" eb="6">
      <t>キシオカチョウ</t>
    </rPh>
    <rPh sb="10" eb="12">
      <t>バンチ</t>
    </rPh>
    <phoneticPr fontId="12"/>
  </si>
  <si>
    <t>059-389-6400</t>
  </si>
  <si>
    <t>059-373-7788</t>
  </si>
  <si>
    <t>株式会社ケアサポートつくし</t>
    <rPh sb="0" eb="4">
      <t>カブシキガイシャ</t>
    </rPh>
    <phoneticPr fontId="12"/>
  </si>
  <si>
    <t>519-0271</t>
  </si>
  <si>
    <t>059-324-5377</t>
  </si>
  <si>
    <t>059-390-3792</t>
  </si>
  <si>
    <t>特定非営利活動法人クローバー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</si>
  <si>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サンフラワーガーデン</t>
    <phoneticPr fontId="8"/>
  </si>
  <si>
    <t>514-1115</t>
    <phoneticPr fontId="8"/>
  </si>
  <si>
    <t>津市木造町１８２４番地１</t>
  </si>
  <si>
    <t>059-202-2790</t>
    <phoneticPr fontId="8"/>
  </si>
  <si>
    <t>059-202-2878</t>
    <phoneticPr fontId="8"/>
  </si>
  <si>
    <t>社会福祉法人　サンフラワークラブ</t>
  </si>
  <si>
    <t>生活介護事業所ひかり</t>
    <rPh sb="0" eb="2">
      <t>セイカツ</t>
    </rPh>
    <rPh sb="2" eb="4">
      <t>カイゴ</t>
    </rPh>
    <phoneticPr fontId="8"/>
  </si>
  <si>
    <t>514-0076</t>
    <phoneticPr fontId="8"/>
  </si>
  <si>
    <t>津市産品字中之谷７３２番地の１</t>
  </si>
  <si>
    <t>059-239-0275</t>
    <phoneticPr fontId="8"/>
  </si>
  <si>
    <t>059-239-0276</t>
    <phoneticPr fontId="8"/>
  </si>
  <si>
    <t>朝海ハイム</t>
    <rPh sb="0" eb="2">
      <t>アサミ</t>
    </rPh>
    <phoneticPr fontId="8"/>
  </si>
  <si>
    <t>514-0818</t>
    <phoneticPr fontId="8"/>
  </si>
  <si>
    <t>津市城山１－８－１６</t>
  </si>
  <si>
    <t>059-238-0303</t>
    <phoneticPr fontId="8"/>
  </si>
  <si>
    <t>059-238-0304</t>
    <phoneticPr fontId="8"/>
  </si>
  <si>
    <t>社会福祉法人　夢の郷</t>
    <rPh sb="0" eb="2">
      <t>シャカイ</t>
    </rPh>
    <rPh sb="2" eb="4">
      <t>フクシ</t>
    </rPh>
    <rPh sb="4" eb="6">
      <t>ホウジン</t>
    </rPh>
    <rPh sb="7" eb="8">
      <t>ユメ</t>
    </rPh>
    <rPh sb="9" eb="10">
      <t>サト</t>
    </rPh>
    <phoneticPr fontId="8"/>
  </si>
  <si>
    <t>河芸しいのみ河芸支所前</t>
    <rPh sb="0" eb="2">
      <t>カワゲ</t>
    </rPh>
    <rPh sb="6" eb="8">
      <t>カワゲ</t>
    </rPh>
    <rPh sb="8" eb="10">
      <t>シショ</t>
    </rPh>
    <rPh sb="10" eb="11">
      <t>マエ</t>
    </rPh>
    <phoneticPr fontId="8"/>
  </si>
  <si>
    <t>510－0304</t>
    <phoneticPr fontId="8"/>
  </si>
  <si>
    <t>津市河芸町上野2147-1</t>
  </si>
  <si>
    <t>059－245－6811</t>
    <phoneticPr fontId="8"/>
  </si>
  <si>
    <t>059－253-8890</t>
    <phoneticPr fontId="8"/>
  </si>
  <si>
    <t>特定非営利活動法人夢のやかた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phoneticPr fontId="8"/>
  </si>
  <si>
    <t>工房いなば</t>
    <rPh sb="0" eb="2">
      <t>コウボウ</t>
    </rPh>
    <phoneticPr fontId="8"/>
  </si>
  <si>
    <t>514-1252</t>
    <phoneticPr fontId="8"/>
  </si>
  <si>
    <t>059-252-1780</t>
    <phoneticPr fontId="8"/>
  </si>
  <si>
    <t>059-252-1374</t>
    <phoneticPr fontId="8"/>
  </si>
  <si>
    <t>たるみ作業所</t>
    <rPh sb="3" eb="5">
      <t>サギョウ</t>
    </rPh>
    <rPh sb="5" eb="6">
      <t>ショ</t>
    </rPh>
    <phoneticPr fontId="8"/>
  </si>
  <si>
    <t>津市垂水１３００番地</t>
  </si>
  <si>
    <t>059-226-9530</t>
    <phoneticPr fontId="8"/>
  </si>
  <si>
    <t>059-226-9540</t>
    <phoneticPr fontId="8"/>
  </si>
  <si>
    <t>まつぼっくり作業所</t>
    <rPh sb="6" eb="8">
      <t>サギョウ</t>
    </rPh>
    <rPh sb="8" eb="9">
      <t>ショ</t>
    </rPh>
    <phoneticPr fontId="8"/>
  </si>
  <si>
    <t>514-0315</t>
    <phoneticPr fontId="8"/>
  </si>
  <si>
    <t>津市香良洲町５７２２番地</t>
    <rPh sb="2" eb="5">
      <t>カラス</t>
    </rPh>
    <rPh sb="5" eb="6">
      <t>チョウ</t>
    </rPh>
    <phoneticPr fontId="8"/>
  </si>
  <si>
    <t>059-292-4933</t>
    <phoneticPr fontId="8"/>
  </si>
  <si>
    <t>はくさん作業所</t>
    <rPh sb="4" eb="6">
      <t>サギョウ</t>
    </rPh>
    <rPh sb="6" eb="7">
      <t>ショ</t>
    </rPh>
    <phoneticPr fontId="8"/>
  </si>
  <si>
    <t>515-2615</t>
    <phoneticPr fontId="8"/>
  </si>
  <si>
    <t>津市白山町八対野９７５番地</t>
  </si>
  <si>
    <t>059-262-0458</t>
    <phoneticPr fontId="8"/>
  </si>
  <si>
    <t>059-262-1981</t>
    <phoneticPr fontId="8"/>
  </si>
  <si>
    <t>コスモス作業所</t>
    <rPh sb="4" eb="6">
      <t>サギョウ</t>
    </rPh>
    <rPh sb="6" eb="7">
      <t>ショ</t>
    </rPh>
    <phoneticPr fontId="8"/>
  </si>
  <si>
    <t>515-2521</t>
    <phoneticPr fontId="8"/>
  </si>
  <si>
    <t>津市一志町井関１４１番地</t>
  </si>
  <si>
    <t>059-293-6680</t>
    <phoneticPr fontId="8"/>
  </si>
  <si>
    <t>059-293-6684</t>
    <phoneticPr fontId="8"/>
  </si>
  <si>
    <t>むくの木ワーク</t>
    <rPh sb="3" eb="4">
      <t>キ</t>
    </rPh>
    <phoneticPr fontId="8"/>
  </si>
  <si>
    <t>津市芸濃町椋本６１４１番地１</t>
  </si>
  <si>
    <t>059-266-2527</t>
    <phoneticPr fontId="8"/>
  </si>
  <si>
    <t>059-266-2528</t>
  </si>
  <si>
    <t>風早の郷</t>
    <rPh sb="0" eb="2">
      <t>カザハヤ</t>
    </rPh>
    <rPh sb="3" eb="4">
      <t>サト</t>
    </rPh>
    <phoneticPr fontId="8"/>
  </si>
  <si>
    <t>津市戸木町４１８７</t>
  </si>
  <si>
    <t>059-254-6810</t>
    <phoneticPr fontId="8"/>
  </si>
  <si>
    <t>059-254-6801</t>
    <phoneticPr fontId="8"/>
  </si>
  <si>
    <t>生活介護センター湖畔の郷．風早</t>
    <rPh sb="0" eb="2">
      <t>セイカツ</t>
    </rPh>
    <rPh sb="2" eb="4">
      <t>カイゴ</t>
    </rPh>
    <rPh sb="8" eb="10">
      <t>コハン</t>
    </rPh>
    <rPh sb="11" eb="12">
      <t>サト</t>
    </rPh>
    <rPh sb="13" eb="15">
      <t>カザハヤ</t>
    </rPh>
    <phoneticPr fontId="8"/>
  </si>
  <si>
    <t>津市戸木町４１１３－３６</t>
  </si>
  <si>
    <t>059-256-2600</t>
    <phoneticPr fontId="8"/>
  </si>
  <si>
    <t>059-256-2055</t>
    <phoneticPr fontId="8"/>
  </si>
  <si>
    <t>生活介護センターＮＥＩＲＯ</t>
    <rPh sb="0" eb="2">
      <t>セイカツ</t>
    </rPh>
    <rPh sb="2" eb="4">
      <t>カイゴ</t>
    </rPh>
    <phoneticPr fontId="8"/>
  </si>
  <si>
    <t>514-0062</t>
    <phoneticPr fontId="8"/>
  </si>
  <si>
    <t>津市観音寺町６４－２</t>
  </si>
  <si>
    <t>059-253-6862</t>
    <phoneticPr fontId="8"/>
  </si>
  <si>
    <t>059-213-6860</t>
    <phoneticPr fontId="8"/>
  </si>
  <si>
    <t>特定非営利活動法人音色</t>
    <rPh sb="0" eb="9">
      <t>ト</t>
    </rPh>
    <rPh sb="9" eb="11">
      <t>ネイロ</t>
    </rPh>
    <phoneticPr fontId="8"/>
  </si>
  <si>
    <t>こころの結</t>
    <rPh sb="4" eb="5">
      <t>ユ</t>
    </rPh>
    <phoneticPr fontId="8"/>
  </si>
  <si>
    <t>514-2221</t>
    <phoneticPr fontId="8"/>
  </si>
  <si>
    <t>津市豊が丘二丁目59番1号</t>
  </si>
  <si>
    <t>059-230-3950</t>
    <phoneticPr fontId="8"/>
  </si>
  <si>
    <t>059-230-3951</t>
    <phoneticPr fontId="8"/>
  </si>
  <si>
    <t>津ワークキャンパス</t>
    <rPh sb="0" eb="1">
      <t>ツ</t>
    </rPh>
    <phoneticPr fontId="8"/>
  </si>
  <si>
    <t>514-0125　</t>
    <phoneticPr fontId="8"/>
  </si>
  <si>
    <t>津市大里窪田町字平林１６７－１４</t>
  </si>
  <si>
    <t>059-231-6989</t>
    <phoneticPr fontId="8"/>
  </si>
  <si>
    <t>059-231-6990</t>
    <phoneticPr fontId="8"/>
  </si>
  <si>
    <t>514-0125</t>
    <phoneticPr fontId="8"/>
  </si>
  <si>
    <t>059-232-2531</t>
    <phoneticPr fontId="8"/>
  </si>
  <si>
    <t>059-232-5994</t>
    <phoneticPr fontId="8"/>
  </si>
  <si>
    <t>児童発達支援・障害福祉サービス（生活介護）「さわやか」</t>
    <rPh sb="0" eb="2">
      <t>ジドウ</t>
    </rPh>
    <rPh sb="2" eb="4">
      <t>ハッタツ</t>
    </rPh>
    <rPh sb="4" eb="6">
      <t>シエン</t>
    </rPh>
    <rPh sb="7" eb="9">
      <t>ショウガイ</t>
    </rPh>
    <rPh sb="9" eb="11">
      <t>フクシ</t>
    </rPh>
    <rPh sb="16" eb="18">
      <t>セイカツ</t>
    </rPh>
    <rPh sb="18" eb="20">
      <t>カイゴ</t>
    </rPh>
    <phoneticPr fontId="8"/>
  </si>
  <si>
    <t>津市大里窪田町340番5</t>
  </si>
  <si>
    <t>059-253-2031</t>
    <phoneticPr fontId="8"/>
  </si>
  <si>
    <t>生活介護とりぴー</t>
    <rPh sb="0" eb="2">
      <t>セイカツ</t>
    </rPh>
    <rPh sb="2" eb="4">
      <t>カイゴ</t>
    </rPh>
    <phoneticPr fontId="8"/>
  </si>
  <si>
    <t>514-1103</t>
  </si>
  <si>
    <t>津市津市久居相川町2371－2</t>
  </si>
  <si>
    <t>059-255-2345</t>
  </si>
  <si>
    <t>合同会社ぴーす</t>
    <rPh sb="0" eb="2">
      <t>ゴウドウ</t>
    </rPh>
    <rPh sb="2" eb="4">
      <t>ガイシャ</t>
    </rPh>
    <phoneticPr fontId="8"/>
  </si>
  <si>
    <t>スマイルいなば</t>
    <phoneticPr fontId="8"/>
  </si>
  <si>
    <t>津市稲葉町3989番地</t>
  </si>
  <si>
    <t>支援センターあゆみ夢楽園</t>
    <rPh sb="0" eb="2">
      <t>シエン</t>
    </rPh>
    <rPh sb="9" eb="10">
      <t>ユメ</t>
    </rPh>
    <rPh sb="10" eb="12">
      <t>ラクエン</t>
    </rPh>
    <phoneticPr fontId="8"/>
  </si>
  <si>
    <t>津市久居新町1152番地1</t>
  </si>
  <si>
    <t>059-256-7787</t>
    <phoneticPr fontId="8"/>
  </si>
  <si>
    <t>059-256-7789</t>
    <phoneticPr fontId="8"/>
  </si>
  <si>
    <t>支援センターちあふる</t>
    <rPh sb="0" eb="2">
      <t>シエン</t>
    </rPh>
    <phoneticPr fontId="8"/>
  </si>
  <si>
    <t>津市垂水字下境887番地14</t>
  </si>
  <si>
    <t>059-271-8610</t>
    <phoneticPr fontId="8"/>
  </si>
  <si>
    <t>059-271-8611</t>
    <phoneticPr fontId="8"/>
  </si>
  <si>
    <t>かりんとう</t>
    <phoneticPr fontId="8"/>
  </si>
  <si>
    <t>514-0065</t>
    <phoneticPr fontId="8"/>
  </si>
  <si>
    <t>津市河辺町字田八勢44番地1</t>
  </si>
  <si>
    <t>059-237-0800</t>
    <phoneticPr fontId="8"/>
  </si>
  <si>
    <t>059-235-5750</t>
    <phoneticPr fontId="8"/>
  </si>
  <si>
    <t>社会福祉法人　星たる</t>
    <rPh sb="0" eb="2">
      <t>シャカイ</t>
    </rPh>
    <rPh sb="2" eb="4">
      <t>フクシ</t>
    </rPh>
    <rPh sb="4" eb="6">
      <t>ホウジン</t>
    </rPh>
    <rPh sb="7" eb="8">
      <t>ホシ</t>
    </rPh>
    <phoneticPr fontId="8"/>
  </si>
  <si>
    <t>こまつ作業所</t>
    <rPh sb="3" eb="5">
      <t>サギョウ</t>
    </rPh>
    <rPh sb="5" eb="6">
      <t>ショ</t>
    </rPh>
    <phoneticPr fontId="8"/>
  </si>
  <si>
    <t>津市藤方843-16</t>
  </si>
  <si>
    <t>059-222-3838</t>
    <phoneticPr fontId="8"/>
  </si>
  <si>
    <t>059-253-5480</t>
    <phoneticPr fontId="8"/>
  </si>
  <si>
    <t>特定非営利活動法人　こまつの里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8"/>
  </si>
  <si>
    <t>こぶくろ</t>
    <phoneticPr fontId="8"/>
  </si>
  <si>
    <t>514-2104</t>
    <phoneticPr fontId="8"/>
  </si>
  <si>
    <t>津市美里町家所2439</t>
    <phoneticPr fontId="8"/>
  </si>
  <si>
    <t>059-279-2008</t>
    <phoneticPr fontId="8"/>
  </si>
  <si>
    <t>デイサービスセンターつくしんぼ</t>
    <phoneticPr fontId="8"/>
  </si>
  <si>
    <t>514-0057</t>
    <phoneticPr fontId="8"/>
  </si>
  <si>
    <t>津市一色町240番地</t>
    <rPh sb="0" eb="2">
      <t>ツシ</t>
    </rPh>
    <rPh sb="2" eb="5">
      <t>イッシキチョウ</t>
    </rPh>
    <rPh sb="8" eb="10">
      <t>バンチ</t>
    </rPh>
    <phoneticPr fontId="8"/>
  </si>
  <si>
    <t>059-228-0715</t>
    <phoneticPr fontId="8"/>
  </si>
  <si>
    <t>059-228-0724</t>
    <phoneticPr fontId="8"/>
  </si>
  <si>
    <t>クニクニハウス</t>
  </si>
  <si>
    <t>津市一志町庄村268番地</t>
    <rPh sb="0" eb="2">
      <t>ツシ</t>
    </rPh>
    <rPh sb="2" eb="5">
      <t>イチシチョウ</t>
    </rPh>
    <rPh sb="5" eb="7">
      <t>ショウムラ</t>
    </rPh>
    <rPh sb="10" eb="12">
      <t>バンチ</t>
    </rPh>
    <phoneticPr fontId="12"/>
  </si>
  <si>
    <t>059-253-6017</t>
    <phoneticPr fontId="8"/>
  </si>
  <si>
    <t>059-253-6016</t>
  </si>
  <si>
    <t>特定非営利活動法人プレイフルハート</t>
    <rPh sb="0" eb="9">
      <t>トク</t>
    </rPh>
    <phoneticPr fontId="12"/>
  </si>
  <si>
    <t>MARCH</t>
  </si>
  <si>
    <t>津市庄田町2812</t>
    <rPh sb="0" eb="2">
      <t>ツシ</t>
    </rPh>
    <rPh sb="2" eb="5">
      <t>ショウダチョウ</t>
    </rPh>
    <phoneticPr fontId="12"/>
  </si>
  <si>
    <t>059-255-5525</t>
  </si>
  <si>
    <t>レオール合同会社</t>
    <rPh sb="4" eb="6">
      <t>ゴウドウ</t>
    </rPh>
    <rPh sb="6" eb="8">
      <t>ガイシャ</t>
    </rPh>
    <phoneticPr fontId="12"/>
  </si>
  <si>
    <t>スマイルクオ西丸之内</t>
    <rPh sb="6" eb="10">
      <t>ニシマルノウチ</t>
    </rPh>
    <phoneticPr fontId="12"/>
  </si>
  <si>
    <t>津市西丸之内25番33号</t>
    <rPh sb="0" eb="2">
      <t>ツシ</t>
    </rPh>
    <rPh sb="2" eb="6">
      <t>ニシマルノウチ</t>
    </rPh>
    <rPh sb="8" eb="9">
      <t>バン</t>
    </rPh>
    <rPh sb="11" eb="12">
      <t>ゴウ</t>
    </rPh>
    <phoneticPr fontId="12"/>
  </si>
  <si>
    <t>059-273-6690</t>
    <phoneticPr fontId="8"/>
  </si>
  <si>
    <t>059-273-6691</t>
    <phoneticPr fontId="8"/>
  </si>
  <si>
    <t>株式会社スマイルゲートパートナーズ</t>
    <rPh sb="0" eb="4">
      <t>カブシキガイシャ</t>
    </rPh>
    <phoneticPr fontId="12"/>
  </si>
  <si>
    <t>望　あゆみ野長岡</t>
    <rPh sb="0" eb="1">
      <t>ノゾ</t>
    </rPh>
    <rPh sb="5" eb="6">
      <t>ノ</t>
    </rPh>
    <rPh sb="6" eb="8">
      <t>ナガオカ</t>
    </rPh>
    <phoneticPr fontId="12"/>
  </si>
  <si>
    <t>津市長岡町７０９－５</t>
    <rPh sb="0" eb="2">
      <t>ツシ</t>
    </rPh>
    <rPh sb="2" eb="5">
      <t>ナガオカチョウ</t>
    </rPh>
    <phoneticPr fontId="12"/>
  </si>
  <si>
    <t>059-233-6111</t>
  </si>
  <si>
    <t>059-233-6113</t>
  </si>
  <si>
    <t>特定非営利活動法人安濃津福祉会</t>
    <rPh sb="0" eb="9">
      <t>トクテイヒエイリカツドウホウジン</t>
    </rPh>
    <rPh sb="9" eb="11">
      <t>アンノウ</t>
    </rPh>
    <rPh sb="11" eb="12">
      <t>ツ</t>
    </rPh>
    <rPh sb="12" eb="14">
      <t>フクシ</t>
    </rPh>
    <rPh sb="14" eb="15">
      <t>カイ</t>
    </rPh>
    <phoneticPr fontId="12"/>
  </si>
  <si>
    <t>生活介護事業所あゆみ</t>
    <rPh sb="0" eb="7">
      <t>セイカツカイゴジギョウショ</t>
    </rPh>
    <phoneticPr fontId="12"/>
  </si>
  <si>
    <t>514-1102</t>
  </si>
  <si>
    <t>津市久居藤ヶ丘町2656-18</t>
    <rPh sb="0" eb="2">
      <t>ツシ</t>
    </rPh>
    <rPh sb="2" eb="8">
      <t>ヒサイフジガオカチョウ</t>
    </rPh>
    <phoneticPr fontId="12"/>
  </si>
  <si>
    <t>059-269-5102</t>
  </si>
  <si>
    <t>059-269-5103</t>
  </si>
  <si>
    <t>あゆみ野生活介護</t>
    <rPh sb="3" eb="8">
      <t>ノセイカツカイゴ</t>
    </rPh>
    <phoneticPr fontId="8"/>
  </si>
  <si>
    <t>津市一身田大古曽1453-3</t>
    <rPh sb="0" eb="2">
      <t>ツシ</t>
    </rPh>
    <rPh sb="2" eb="5">
      <t>イッシンデン</t>
    </rPh>
    <rPh sb="5" eb="8">
      <t>オオゴソ</t>
    </rPh>
    <phoneticPr fontId="12"/>
  </si>
  <si>
    <t>あっぷライト</t>
    <phoneticPr fontId="6"/>
  </si>
  <si>
    <t>津市河芸町上野字上芦原1168番192</t>
    <rPh sb="0" eb="2">
      <t>ツシ</t>
    </rPh>
    <rPh sb="2" eb="5">
      <t>カワゲチョウ</t>
    </rPh>
    <rPh sb="5" eb="7">
      <t>ウエノ</t>
    </rPh>
    <rPh sb="7" eb="8">
      <t>アザ</t>
    </rPh>
    <rPh sb="8" eb="9">
      <t>ウエ</t>
    </rPh>
    <rPh sb="9" eb="11">
      <t>アシハラ</t>
    </rPh>
    <rPh sb="15" eb="16">
      <t>バン</t>
    </rPh>
    <phoneticPr fontId="6"/>
  </si>
  <si>
    <t>059-222-1621</t>
  </si>
  <si>
    <t>059-213-5630</t>
  </si>
  <si>
    <t>特定非営利活動法人ピーあい</t>
    <rPh sb="0" eb="2">
      <t>トクテイ</t>
    </rPh>
    <rPh sb="2" eb="9">
      <t>ヒエイリカツドウホウジン</t>
    </rPh>
    <phoneticPr fontId="6"/>
  </si>
  <si>
    <t>多機能型生活介護マナビー</t>
    <rPh sb="0" eb="4">
      <t>タキノウガタ</t>
    </rPh>
    <rPh sb="4" eb="6">
      <t>セイカツ</t>
    </rPh>
    <rPh sb="6" eb="8">
      <t>カイゴ</t>
    </rPh>
    <phoneticPr fontId="8"/>
  </si>
  <si>
    <t>津市殿村385-16</t>
    <rPh sb="0" eb="2">
      <t>ツシ</t>
    </rPh>
    <rPh sb="2" eb="4">
      <t>トノムラ</t>
    </rPh>
    <phoneticPr fontId="8"/>
  </si>
  <si>
    <t>059-269-7536</t>
  </si>
  <si>
    <t>059-269-5153</t>
  </si>
  <si>
    <t>株式会社はるかぜファーム</t>
    <rPh sb="0" eb="4">
      <t>カブシキカイシャ</t>
    </rPh>
    <phoneticPr fontId="8"/>
  </si>
  <si>
    <t>オリーブ</t>
  </si>
  <si>
    <t>津市鳥居町167番地8 サザンコート南館1Ｆ</t>
    <rPh sb="0" eb="5">
      <t>ツシトリイチョウ</t>
    </rPh>
    <rPh sb="8" eb="10">
      <t>バンチ</t>
    </rPh>
    <rPh sb="18" eb="20">
      <t>ミナミカン</t>
    </rPh>
    <phoneticPr fontId="8"/>
  </si>
  <si>
    <t>サンクエールの森</t>
  </si>
  <si>
    <t>津市高茶屋小森町向山1717-4</t>
    <phoneticPr fontId="8"/>
  </si>
  <si>
    <t>059-271-8071</t>
  </si>
  <si>
    <t>059-271-8072</t>
  </si>
  <si>
    <t>一般社団法人サンクエールの森</t>
  </si>
  <si>
    <t>支援センターちあふる</t>
  </si>
  <si>
    <t>津市垂水８８７番地１４</t>
  </si>
  <si>
    <t>059-271-8610</t>
  </si>
  <si>
    <t>059-271-8611</t>
  </si>
  <si>
    <t>ありんこ工房</t>
  </si>
  <si>
    <t>059-234-6148</t>
  </si>
  <si>
    <t>059-253-3903</t>
  </si>
  <si>
    <t>特定非営利活動法人あおば</t>
    <phoneticPr fontId="8"/>
  </si>
  <si>
    <t>望　あゆみ野大古曽</t>
  </si>
  <si>
    <t>津市一身田大古曽９７４番地３</t>
    <rPh sb="11" eb="13">
      <t>バンチ</t>
    </rPh>
    <phoneticPr fontId="8"/>
  </si>
  <si>
    <t>地域総合ケアセンター第１通所介護センターシルバーケア豊壽園</t>
  </si>
  <si>
    <t>津市高茶屋小森町字瓦ヶ野4１52番地</t>
  </si>
  <si>
    <t>059-235-2101</t>
  </si>
  <si>
    <t>松阪市社会福祉協議会嬉野支所生活介護事業所</t>
    <phoneticPr fontId="8"/>
  </si>
  <si>
    <t>515-2323</t>
    <phoneticPr fontId="8"/>
  </si>
  <si>
    <t>松阪市嬉野権現前町423-9</t>
  </si>
  <si>
    <t>0598-42-7709</t>
    <phoneticPr fontId="8"/>
  </si>
  <si>
    <t>0598-42-2983</t>
    <phoneticPr fontId="8"/>
  </si>
  <si>
    <t>ベルフレンド</t>
    <phoneticPr fontId="8"/>
  </si>
  <si>
    <t>515-0001</t>
    <phoneticPr fontId="8"/>
  </si>
  <si>
    <t>松阪市大口町４０３－１</t>
  </si>
  <si>
    <t>0598-51-0844</t>
    <phoneticPr fontId="8"/>
  </si>
  <si>
    <t>0598-51-9844</t>
    <phoneticPr fontId="8"/>
  </si>
  <si>
    <t>まつさかチャレンジドプレイス希望の園</t>
    <rPh sb="14" eb="16">
      <t>キボウ</t>
    </rPh>
    <rPh sb="17" eb="18">
      <t>ソノ</t>
    </rPh>
    <phoneticPr fontId="8"/>
  </si>
  <si>
    <t>515-2343</t>
    <phoneticPr fontId="8"/>
  </si>
  <si>
    <t>松阪市小阿坂町2253-2</t>
  </si>
  <si>
    <t>0598-67-0486</t>
    <phoneticPr fontId="8"/>
  </si>
  <si>
    <t>特定非営利活動法人希望の園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キボウ</t>
    </rPh>
    <rPh sb="12" eb="13">
      <t>ソノ</t>
    </rPh>
    <phoneticPr fontId="8"/>
  </si>
  <si>
    <t>障害者生活介護事業所ほほえみ</t>
    <rPh sb="0" eb="3">
      <t>ショウガイシャ</t>
    </rPh>
    <rPh sb="3" eb="5">
      <t>セイカツ</t>
    </rPh>
    <rPh sb="5" eb="7">
      <t>カイゴ</t>
    </rPh>
    <rPh sb="7" eb="10">
      <t>ジギョウショ</t>
    </rPh>
    <phoneticPr fontId="8"/>
  </si>
  <si>
    <t>515-0044</t>
    <phoneticPr fontId="8"/>
  </si>
  <si>
    <t>松阪市久保町1668-3</t>
  </si>
  <si>
    <t>0598-29-8531</t>
    <phoneticPr fontId="8"/>
  </si>
  <si>
    <t>特定非営利活動法人松阪市手をつなぐ育成会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マツサカシ</t>
    </rPh>
    <rPh sb="12" eb="13">
      <t>テ</t>
    </rPh>
    <rPh sb="17" eb="19">
      <t>イクセイ</t>
    </rPh>
    <rPh sb="19" eb="20">
      <t>カイ</t>
    </rPh>
    <phoneticPr fontId="8"/>
  </si>
  <si>
    <t>生活介護事業所 向野園</t>
    <rPh sb="0" eb="2">
      <t>セイカツ</t>
    </rPh>
    <rPh sb="2" eb="4">
      <t>カイゴ</t>
    </rPh>
    <rPh sb="4" eb="7">
      <t>ジギョウショ</t>
    </rPh>
    <rPh sb="8" eb="10">
      <t>ムカイノ</t>
    </rPh>
    <rPh sb="10" eb="11">
      <t>エン</t>
    </rPh>
    <phoneticPr fontId="8"/>
  </si>
  <si>
    <t>松阪市久保町１８４３－７</t>
  </si>
  <si>
    <t>0598-29-1533</t>
    <phoneticPr fontId="8"/>
  </si>
  <si>
    <t>0598-29-3524</t>
    <phoneticPr fontId="8"/>
  </si>
  <si>
    <t>おるがん</t>
    <phoneticPr fontId="8"/>
  </si>
  <si>
    <t>515-2322</t>
    <phoneticPr fontId="8"/>
  </si>
  <si>
    <t>松阪市五十鈴町57番地</t>
  </si>
  <si>
    <t>0598-25-3630</t>
    <phoneticPr fontId="8"/>
  </si>
  <si>
    <t>0598-25-3631</t>
    <phoneticPr fontId="8"/>
  </si>
  <si>
    <t>生活介護てんとうむし</t>
    <rPh sb="0" eb="2">
      <t>セイカツ</t>
    </rPh>
    <rPh sb="2" eb="4">
      <t>カイゴ</t>
    </rPh>
    <phoneticPr fontId="8"/>
  </si>
  <si>
    <t>515-2344</t>
    <phoneticPr fontId="8"/>
  </si>
  <si>
    <t>松阪市美濃田町535番地</t>
  </si>
  <si>
    <t>0598-58-1290</t>
    <phoneticPr fontId="8"/>
  </si>
  <si>
    <t>0598-63-1813</t>
    <phoneticPr fontId="8"/>
  </si>
  <si>
    <t>有限会社川端成形工業</t>
    <rPh sb="0" eb="4">
      <t>ユウゲンガイシャ</t>
    </rPh>
    <rPh sb="4" eb="6">
      <t>カワバタ</t>
    </rPh>
    <rPh sb="6" eb="8">
      <t>セイケイ</t>
    </rPh>
    <rPh sb="8" eb="10">
      <t>コウギョウ</t>
    </rPh>
    <phoneticPr fontId="8"/>
  </si>
  <si>
    <t>生活介護事業所　あゆか</t>
    <rPh sb="0" eb="2">
      <t>セイカツ</t>
    </rPh>
    <rPh sb="2" eb="4">
      <t>カイゴ</t>
    </rPh>
    <rPh sb="4" eb="7">
      <t>ジギョウショ</t>
    </rPh>
    <phoneticPr fontId="8"/>
  </si>
  <si>
    <t>松阪市鎌田町1139番地１</t>
  </si>
  <si>
    <t>0598‐23‐6806</t>
    <phoneticPr fontId="8"/>
  </si>
  <si>
    <t>特定非営利活動法人裕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phoneticPr fontId="8"/>
  </si>
  <si>
    <t>そらいろ</t>
    <phoneticPr fontId="8"/>
  </si>
  <si>
    <t>515-0846</t>
  </si>
  <si>
    <t>松阪市深長町字塚部903番地</t>
  </si>
  <si>
    <t>0598-67-0420</t>
  </si>
  <si>
    <t>特定非営利活動法人カラーズ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8"/>
  </si>
  <si>
    <t>障害福祉サービス事業所　でんでん</t>
    <rPh sb="0" eb="2">
      <t>ショウガイ</t>
    </rPh>
    <rPh sb="2" eb="4">
      <t>フクシ</t>
    </rPh>
    <rPh sb="8" eb="10">
      <t>ジギョウ</t>
    </rPh>
    <rPh sb="10" eb="11">
      <t>ショ</t>
    </rPh>
    <phoneticPr fontId="8"/>
  </si>
  <si>
    <t>515-0212</t>
    <phoneticPr fontId="8"/>
  </si>
  <si>
    <t>松阪市稲木町1286番地1</t>
  </si>
  <si>
    <t>0598-28-8800</t>
    <phoneticPr fontId="8"/>
  </si>
  <si>
    <t>0598-28-8811</t>
    <phoneticPr fontId="8"/>
  </si>
  <si>
    <t>特定非営利活動法人　伊勢結人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イセ</t>
    </rPh>
    <rPh sb="12" eb="13">
      <t>ムス</t>
    </rPh>
    <rPh sb="13" eb="14">
      <t>ヒト</t>
    </rPh>
    <phoneticPr fontId="8"/>
  </si>
  <si>
    <t>八重田ファーム</t>
    <rPh sb="0" eb="3">
      <t>ヤエダ</t>
    </rPh>
    <phoneticPr fontId="8"/>
  </si>
  <si>
    <t>515-0844</t>
    <phoneticPr fontId="8"/>
  </si>
  <si>
    <t>松阪市八重田町３１－６</t>
  </si>
  <si>
    <t>0598-63-1551</t>
    <phoneticPr fontId="8"/>
  </si>
  <si>
    <t>0598-63-1555</t>
    <phoneticPr fontId="8"/>
  </si>
  <si>
    <t>サニープレイス</t>
    <phoneticPr fontId="8"/>
  </si>
  <si>
    <t>515-0052</t>
    <phoneticPr fontId="8"/>
  </si>
  <si>
    <t>松阪市山室町2580</t>
  </si>
  <si>
    <t>0598-30-5585</t>
    <phoneticPr fontId="8"/>
  </si>
  <si>
    <t>0598-30-5586</t>
    <phoneticPr fontId="8"/>
  </si>
  <si>
    <t>社会福祉法人　聖和福祉会</t>
    <rPh sb="0" eb="2">
      <t>シャカイ</t>
    </rPh>
    <rPh sb="2" eb="4">
      <t>フクシ</t>
    </rPh>
    <rPh sb="4" eb="6">
      <t>ホウジン</t>
    </rPh>
    <rPh sb="7" eb="9">
      <t>セイワ</t>
    </rPh>
    <rPh sb="9" eb="12">
      <t>フクシカイ</t>
    </rPh>
    <phoneticPr fontId="8"/>
  </si>
  <si>
    <t>ほっとランド</t>
    <phoneticPr fontId="8"/>
  </si>
  <si>
    <t>515-0043</t>
    <phoneticPr fontId="8"/>
  </si>
  <si>
    <t>松阪市久保町1846番地161</t>
    <phoneticPr fontId="8"/>
  </si>
  <si>
    <t>0598-20-8417</t>
    <phoneticPr fontId="8"/>
  </si>
  <si>
    <t>0598-20-8418</t>
    <phoneticPr fontId="8"/>
  </si>
  <si>
    <t>株式会社ライフケア・ジャパン</t>
    <rPh sb="0" eb="4">
      <t>カブシキガイシャ</t>
    </rPh>
    <phoneticPr fontId="8"/>
  </si>
  <si>
    <t>障害者多機能型事業所　夢風船</t>
    <rPh sb="0" eb="3">
      <t>ショウガイシャ</t>
    </rPh>
    <rPh sb="3" eb="6">
      <t>タキノウ</t>
    </rPh>
    <rPh sb="6" eb="7">
      <t>ガタ</t>
    </rPh>
    <rPh sb="7" eb="10">
      <t>ジギョウショ</t>
    </rPh>
    <rPh sb="11" eb="12">
      <t>ユメ</t>
    </rPh>
    <rPh sb="12" eb="14">
      <t>フウセン</t>
    </rPh>
    <phoneticPr fontId="8"/>
  </si>
  <si>
    <t>515-1302</t>
    <phoneticPr fontId="8"/>
  </si>
  <si>
    <t>松阪市飯南町横野885</t>
  </si>
  <si>
    <t>0598-32-4721</t>
    <phoneticPr fontId="8"/>
  </si>
  <si>
    <t>0598-32-4634</t>
    <phoneticPr fontId="8"/>
  </si>
  <si>
    <t>サン・ウイングスみくも</t>
    <phoneticPr fontId="8"/>
  </si>
  <si>
    <t>515-0073</t>
    <phoneticPr fontId="8"/>
  </si>
  <si>
    <t>松阪市曽原町2678</t>
  </si>
  <si>
    <t>0598-56-7247</t>
    <phoneticPr fontId="8"/>
  </si>
  <si>
    <t>0598-56-6837</t>
    <phoneticPr fontId="8"/>
  </si>
  <si>
    <t>多機能型事業所うさぎ</t>
  </si>
  <si>
    <t>松阪市久保町1796番地8</t>
  </si>
  <si>
    <t>0598-54-1302</t>
  </si>
  <si>
    <t>0598-54-1301</t>
  </si>
  <si>
    <t>株式会社守コーポレーション</t>
    <rPh sb="0" eb="4">
      <t>カブシキガイシャ</t>
    </rPh>
    <rPh sb="4" eb="5">
      <t>マモ</t>
    </rPh>
    <phoneticPr fontId="8"/>
  </si>
  <si>
    <t>ホームケアみくも</t>
    <phoneticPr fontId="8"/>
  </si>
  <si>
    <t>515-2111</t>
    <phoneticPr fontId="8"/>
  </si>
  <si>
    <t>松阪市中林町410番地</t>
  </si>
  <si>
    <t>0598-31-1401</t>
    <phoneticPr fontId="8"/>
  </si>
  <si>
    <t>0598-31-1402</t>
    <phoneticPr fontId="8"/>
  </si>
  <si>
    <t>株式会社ホームケア南郊</t>
    <rPh sb="0" eb="4">
      <t>カブシキガイシャ</t>
    </rPh>
    <rPh sb="9" eb="11">
      <t>ナンコウ</t>
    </rPh>
    <phoneticPr fontId="8"/>
  </si>
  <si>
    <t>生活介護事業所りんてらす</t>
    <phoneticPr fontId="8"/>
  </si>
  <si>
    <t>松阪市小片野町1468-1</t>
  </si>
  <si>
    <t>0598-34-1811</t>
    <phoneticPr fontId="8"/>
  </si>
  <si>
    <t>0598-34-1833</t>
    <phoneticPr fontId="8"/>
  </si>
  <si>
    <t>三重県健康福祉生活協同組合デイサービスベル・はあと</t>
    <rPh sb="0" eb="3">
      <t>ミエケン</t>
    </rPh>
    <rPh sb="3" eb="5">
      <t>ケンコウ</t>
    </rPh>
    <rPh sb="5" eb="7">
      <t>フクシ</t>
    </rPh>
    <rPh sb="7" eb="9">
      <t>セイカツ</t>
    </rPh>
    <rPh sb="9" eb="11">
      <t>キョウドウ</t>
    </rPh>
    <rPh sb="11" eb="13">
      <t>クミアイ</t>
    </rPh>
    <phoneticPr fontId="8"/>
  </si>
  <si>
    <t>515-0078</t>
    <phoneticPr fontId="8"/>
  </si>
  <si>
    <t>松阪市春日町2丁目88番地2</t>
    <rPh sb="0" eb="3">
      <t>マツサカシ</t>
    </rPh>
    <rPh sb="3" eb="6">
      <t>カスガチョウ</t>
    </rPh>
    <rPh sb="7" eb="9">
      <t>チョウメ</t>
    </rPh>
    <rPh sb="11" eb="13">
      <t>バンチ</t>
    </rPh>
    <phoneticPr fontId="8"/>
  </si>
  <si>
    <t>0598-25-1120</t>
    <phoneticPr fontId="8"/>
  </si>
  <si>
    <t>0598-25-1121</t>
    <phoneticPr fontId="8"/>
  </si>
  <si>
    <t>三重県健康福祉生活協同組合</t>
    <rPh sb="0" eb="3">
      <t>ミエケン</t>
    </rPh>
    <rPh sb="3" eb="5">
      <t>ケンコウ</t>
    </rPh>
    <rPh sb="5" eb="7">
      <t>フクシ</t>
    </rPh>
    <rPh sb="7" eb="9">
      <t>セイカツ</t>
    </rPh>
    <rPh sb="9" eb="11">
      <t>キョウドウ</t>
    </rPh>
    <rPh sb="11" eb="13">
      <t>クミアイ</t>
    </rPh>
    <phoneticPr fontId="8"/>
  </si>
  <si>
    <t>多機能型事業所ゆいしん</t>
    <phoneticPr fontId="8"/>
  </si>
  <si>
    <t>515-2303</t>
    <phoneticPr fontId="8"/>
  </si>
  <si>
    <t>松阪市嬉野宮古町1397番地2</t>
    <rPh sb="0" eb="3">
      <t>マツサカシ</t>
    </rPh>
    <rPh sb="5" eb="7">
      <t>ミヤコ</t>
    </rPh>
    <rPh sb="7" eb="8">
      <t>チョウ</t>
    </rPh>
    <rPh sb="12" eb="14">
      <t>バンチ</t>
    </rPh>
    <phoneticPr fontId="8"/>
  </si>
  <si>
    <t>0598-30-8130</t>
    <phoneticPr fontId="8"/>
  </si>
  <si>
    <t>0598-30-8131</t>
    <phoneticPr fontId="8"/>
  </si>
  <si>
    <t>特定非営利活動法人TEAM創心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キズ</t>
    </rPh>
    <rPh sb="14" eb="15">
      <t>ココロ</t>
    </rPh>
    <phoneticPr fontId="8"/>
  </si>
  <si>
    <t>ほっと空</t>
    <rPh sb="3" eb="4">
      <t>ソラ</t>
    </rPh>
    <phoneticPr fontId="8"/>
  </si>
  <si>
    <t>松阪市山室町2580</t>
    <phoneticPr fontId="8"/>
  </si>
  <si>
    <t>0598-20-9125</t>
    <phoneticPr fontId="8"/>
  </si>
  <si>
    <t>0598-50-9126</t>
    <phoneticPr fontId="8"/>
  </si>
  <si>
    <t>株式会社ライフケア・ジャパン</t>
    <rPh sb="0" eb="4">
      <t>カブシキカイシャ</t>
    </rPh>
    <phoneticPr fontId="8"/>
  </si>
  <si>
    <t>生活介護センターはないろ</t>
    <rPh sb="0" eb="2">
      <t>セイカツ</t>
    </rPh>
    <rPh sb="2" eb="4">
      <t>カイゴ</t>
    </rPh>
    <phoneticPr fontId="6"/>
  </si>
  <si>
    <t>515-0077</t>
  </si>
  <si>
    <t>松阪市茶与町7-76</t>
    <rPh sb="0" eb="3">
      <t>マツサカシ</t>
    </rPh>
    <rPh sb="3" eb="6">
      <t>チャヨマチ</t>
    </rPh>
    <phoneticPr fontId="12"/>
  </si>
  <si>
    <t>0598-30-8138</t>
  </si>
  <si>
    <t>合同会社はないろ</t>
    <rPh sb="0" eb="4">
      <t>ゴウドウガイシャ</t>
    </rPh>
    <phoneticPr fontId="8"/>
  </si>
  <si>
    <t>生活介護そうしん</t>
  </si>
  <si>
    <t>515-2325</t>
  </si>
  <si>
    <t>松阪市嬉野中川新町四丁目２６２番地６</t>
  </si>
  <si>
    <t>特定非営利活動法人ＴＥＡＭ創心</t>
    <phoneticPr fontId="8"/>
  </si>
  <si>
    <t>さくら草</t>
    <rPh sb="3" eb="4">
      <t>ソウ</t>
    </rPh>
    <phoneticPr fontId="8"/>
  </si>
  <si>
    <t>519-2213</t>
    <phoneticPr fontId="8"/>
  </si>
  <si>
    <t>多気郡多気町土屋２８８番地</t>
  </si>
  <si>
    <t>0598-49-4080</t>
    <phoneticPr fontId="8"/>
  </si>
  <si>
    <t>特定非営利活動法人暖家</t>
    <rPh sb="0" eb="9">
      <t>ト</t>
    </rPh>
    <rPh sb="9" eb="10">
      <t>ダン</t>
    </rPh>
    <rPh sb="10" eb="11">
      <t>ケ</t>
    </rPh>
    <phoneticPr fontId="8"/>
  </si>
  <si>
    <t>障害者福祉サービス事業所ありんこ</t>
    <rPh sb="0" eb="3">
      <t>ショウガイシャ</t>
    </rPh>
    <rPh sb="3" eb="5">
      <t>フクシ</t>
    </rPh>
    <rPh sb="9" eb="11">
      <t>ジギョウ</t>
    </rPh>
    <rPh sb="11" eb="12">
      <t>ショ</t>
    </rPh>
    <phoneticPr fontId="8"/>
  </si>
  <si>
    <t>515-0332</t>
    <phoneticPr fontId="8"/>
  </si>
  <si>
    <t>多気郡明和町大字馬之上９１４番地の１</t>
  </si>
  <si>
    <t>0596-53-0039</t>
    <phoneticPr fontId="8"/>
  </si>
  <si>
    <t>0596-52-7610</t>
    <phoneticPr fontId="8"/>
  </si>
  <si>
    <t>515-0312</t>
    <phoneticPr fontId="8"/>
  </si>
  <si>
    <t>0596-53-0010</t>
    <phoneticPr fontId="8"/>
  </si>
  <si>
    <t>いそっぷ</t>
  </si>
  <si>
    <t>多気郡明和町大字有爾中１４２８番地</t>
    <rPh sb="0" eb="3">
      <t>タキグン</t>
    </rPh>
    <rPh sb="3" eb="6">
      <t>メイワチョウ</t>
    </rPh>
    <rPh sb="6" eb="8">
      <t>オオアザ</t>
    </rPh>
    <rPh sb="8" eb="11">
      <t>ウニナカ</t>
    </rPh>
    <rPh sb="15" eb="17">
      <t>バンチ</t>
    </rPh>
    <phoneticPr fontId="8"/>
  </si>
  <si>
    <t>特定非営利活動法人ピアコード</t>
    <rPh sb="0" eb="9">
      <t>ト</t>
    </rPh>
    <phoneticPr fontId="8"/>
  </si>
  <si>
    <t>伊勢市重度身体障害者デイサービスセンターくじら</t>
    <phoneticPr fontId="8"/>
  </si>
  <si>
    <t>516-0018</t>
    <phoneticPr fontId="8"/>
  </si>
  <si>
    <t>伊勢市黒瀬町５６２－１２</t>
    <phoneticPr fontId="8"/>
  </si>
  <si>
    <t>0596-20-8422</t>
  </si>
  <si>
    <t>ステップワン作業所</t>
    <rPh sb="6" eb="8">
      <t>サギョウ</t>
    </rPh>
    <rPh sb="8" eb="9">
      <t>ショ</t>
    </rPh>
    <phoneticPr fontId="8"/>
  </si>
  <si>
    <t>516-0014</t>
    <phoneticPr fontId="8"/>
  </si>
  <si>
    <t>伊勢市楠部町1677-5</t>
  </si>
  <si>
    <t>0596-23-6677</t>
    <phoneticPr fontId="8"/>
  </si>
  <si>
    <t>特定非営利活動法人ステップワン</t>
    <rPh sb="7" eb="9">
      <t>ホウジン</t>
    </rPh>
    <phoneticPr fontId="8"/>
  </si>
  <si>
    <t>特定非営利活動法人ＭＡＹＯ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</si>
  <si>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516-0004</t>
    <phoneticPr fontId="8"/>
  </si>
  <si>
    <t>伊勢市神社港字三軒屋３０６番地１</t>
  </si>
  <si>
    <t>050-7000-4988</t>
    <phoneticPr fontId="8"/>
  </si>
  <si>
    <t>すばる</t>
    <phoneticPr fontId="8"/>
  </si>
  <si>
    <t>516-0066</t>
    <phoneticPr fontId="8"/>
  </si>
  <si>
    <t>伊勢市辻久留３丁目１７－５</t>
  </si>
  <si>
    <t>0596-22-3212</t>
    <phoneticPr fontId="8"/>
  </si>
  <si>
    <t>0596-27-1360</t>
    <phoneticPr fontId="8"/>
  </si>
  <si>
    <t>上野作業所</t>
    <rPh sb="0" eb="2">
      <t>ウエノ</t>
    </rPh>
    <rPh sb="2" eb="4">
      <t>サギョウ</t>
    </rPh>
    <rPh sb="4" eb="5">
      <t>ショ</t>
    </rPh>
    <phoneticPr fontId="8"/>
  </si>
  <si>
    <t>516-1104</t>
    <phoneticPr fontId="8"/>
  </si>
  <si>
    <t>伊勢市上野町2923-3</t>
  </si>
  <si>
    <t>0596-39-0003</t>
    <phoneticPr fontId="8"/>
  </si>
  <si>
    <t>上野作業所Ⅱ</t>
    <rPh sb="0" eb="2">
      <t>ウエノ</t>
    </rPh>
    <rPh sb="2" eb="4">
      <t>サギョウ</t>
    </rPh>
    <rPh sb="4" eb="5">
      <t>ショ</t>
    </rPh>
    <phoneticPr fontId="8"/>
  </si>
  <si>
    <t>しいの木園</t>
    <rPh sb="3" eb="4">
      <t>キ</t>
    </rPh>
    <rPh sb="4" eb="5">
      <t>エン</t>
    </rPh>
    <phoneticPr fontId="8"/>
  </si>
  <si>
    <t>516-0014　</t>
    <phoneticPr fontId="8"/>
  </si>
  <si>
    <t>伊勢市楠部町150-15</t>
  </si>
  <si>
    <t>0596-20-7333</t>
    <phoneticPr fontId="8"/>
  </si>
  <si>
    <t>0596-20-7334</t>
    <phoneticPr fontId="8"/>
  </si>
  <si>
    <t>かすみ草</t>
    <rPh sb="3" eb="4">
      <t>ソウ</t>
    </rPh>
    <phoneticPr fontId="8"/>
  </si>
  <si>
    <t>515-0507</t>
    <phoneticPr fontId="8"/>
  </si>
  <si>
    <t>伊勢市村松町4785-3</t>
  </si>
  <si>
    <t>0596-63-5075</t>
    <phoneticPr fontId="8"/>
  </si>
  <si>
    <t>特定非営利活動法人　暖家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アタタ</t>
    </rPh>
    <rPh sb="11" eb="12">
      <t>イエ</t>
    </rPh>
    <phoneticPr fontId="8"/>
  </si>
  <si>
    <t>杜の作業所</t>
    <rPh sb="0" eb="1">
      <t>モリ</t>
    </rPh>
    <rPh sb="2" eb="4">
      <t>サギョウ</t>
    </rPh>
    <rPh sb="4" eb="5">
      <t>ショ</t>
    </rPh>
    <phoneticPr fontId="8"/>
  </si>
  <si>
    <t>伊勢市村松町明野1389-16</t>
  </si>
  <si>
    <t>0596-38-1165</t>
    <phoneticPr fontId="8"/>
  </si>
  <si>
    <t>0596-37-1130</t>
    <phoneticPr fontId="8"/>
  </si>
  <si>
    <t>二見生活介護支援センター　潮音</t>
    <phoneticPr fontId="8"/>
  </si>
  <si>
    <t>519－0609</t>
  </si>
  <si>
    <t>伊勢市二見町茶屋310番地</t>
  </si>
  <si>
    <t>民家型デイサービスほほえみ勢田</t>
    <rPh sb="0" eb="3">
      <t>ミンカガタ</t>
    </rPh>
    <rPh sb="13" eb="15">
      <t>セタ</t>
    </rPh>
    <phoneticPr fontId="8"/>
  </si>
  <si>
    <t>伊勢市勢田町656-134</t>
    <rPh sb="0" eb="3">
      <t>イセシ</t>
    </rPh>
    <rPh sb="3" eb="5">
      <t>セタ</t>
    </rPh>
    <rPh sb="5" eb="6">
      <t>チョウ</t>
    </rPh>
    <phoneticPr fontId="8"/>
  </si>
  <si>
    <t>0596-63-6871</t>
    <phoneticPr fontId="8"/>
  </si>
  <si>
    <t>0596-63-6873</t>
    <phoneticPr fontId="8"/>
  </si>
  <si>
    <t>特定非営利活動法人和泉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イズミ</t>
    </rPh>
    <phoneticPr fontId="8"/>
  </si>
  <si>
    <t>生活介護　ひこうきぐも</t>
    <rPh sb="0" eb="4">
      <t>セイカツカイゴ</t>
    </rPh>
    <phoneticPr fontId="8"/>
  </si>
  <si>
    <t>伊勢市船江3-11-6-1</t>
    <rPh sb="0" eb="3">
      <t>イセシ</t>
    </rPh>
    <rPh sb="3" eb="5">
      <t>フナエ</t>
    </rPh>
    <phoneticPr fontId="12"/>
  </si>
  <si>
    <t>080-9190-7615</t>
  </si>
  <si>
    <t>0596-21-5702</t>
  </si>
  <si>
    <t>株式会社twelve nine</t>
    <rPh sb="0" eb="4">
      <t>カブシキガイシャ</t>
    </rPh>
    <phoneticPr fontId="12"/>
  </si>
  <si>
    <t>Nursing Home MARIMO</t>
    <phoneticPr fontId="19"/>
  </si>
  <si>
    <t>519-0502</t>
  </si>
  <si>
    <t>伊勢市小俣町相合1271番地1</t>
    <rPh sb="0" eb="3">
      <t>イセシ</t>
    </rPh>
    <phoneticPr fontId="8"/>
  </si>
  <si>
    <t>0596-64-8081</t>
  </si>
  <si>
    <t>株式会社ジェネラス</t>
    <rPh sb="0" eb="4">
      <t>カブシキカイシャ</t>
    </rPh>
    <phoneticPr fontId="8"/>
  </si>
  <si>
    <t>多機能型事業所　ふたみ農園</t>
    <rPh sb="0" eb="4">
      <t>タキノウガタ</t>
    </rPh>
    <rPh sb="4" eb="7">
      <t>ジギョウショ</t>
    </rPh>
    <rPh sb="11" eb="13">
      <t>ノウエン</t>
    </rPh>
    <phoneticPr fontId="8"/>
  </si>
  <si>
    <t>519-0605</t>
  </si>
  <si>
    <t>伊勢市二見町溝口297番地2</t>
    <rPh sb="0" eb="3">
      <t>イセシ</t>
    </rPh>
    <rPh sb="3" eb="6">
      <t>フタミチョウ</t>
    </rPh>
    <rPh sb="6" eb="8">
      <t>ミゾグチ</t>
    </rPh>
    <rPh sb="11" eb="13">
      <t>バンチ</t>
    </rPh>
    <phoneticPr fontId="8"/>
  </si>
  <si>
    <t>0596-63-8637</t>
  </si>
  <si>
    <t>特定非営利活動法人ｍｉｎａ</t>
    <rPh sb="0" eb="2">
      <t>トクテイ</t>
    </rPh>
    <rPh sb="2" eb="9">
      <t>ヒエイリカツドウホウジン</t>
    </rPh>
    <phoneticPr fontId="8"/>
  </si>
  <si>
    <t>伊勢市ひまわり</t>
  </si>
  <si>
    <t>伊勢市八日市場町１３－１</t>
  </si>
  <si>
    <t>0596-27-2455</t>
  </si>
  <si>
    <t>五っぽ</t>
    <rPh sb="0" eb="1">
      <t>ゴ</t>
    </rPh>
    <phoneticPr fontId="8"/>
  </si>
  <si>
    <t>517-0042</t>
    <phoneticPr fontId="8"/>
  </si>
  <si>
    <t>鳥羽市松尾町937-34</t>
    <rPh sb="3" eb="5">
      <t>マツオ</t>
    </rPh>
    <rPh sb="5" eb="6">
      <t>チョウ</t>
    </rPh>
    <phoneticPr fontId="8"/>
  </si>
  <si>
    <t>0599-26-6878</t>
    <phoneticPr fontId="8"/>
  </si>
  <si>
    <t>0599-26-6886</t>
    <phoneticPr fontId="8"/>
  </si>
  <si>
    <t>株式会社アスリードプラス</t>
    <rPh sb="0" eb="4">
      <t>カブシキカイシャ</t>
    </rPh>
    <phoneticPr fontId="8"/>
  </si>
  <si>
    <t>障がい者生活介護センターきらり</t>
    <phoneticPr fontId="8"/>
  </si>
  <si>
    <t>志摩市阿児町神明２０６５－３</t>
  </si>
  <si>
    <t>0599-44-3500</t>
  </si>
  <si>
    <t>0599-44-3600</t>
  </si>
  <si>
    <t>ポレポレ</t>
    <phoneticPr fontId="8"/>
  </si>
  <si>
    <t>志摩市阿児町神明1477番地1</t>
  </si>
  <si>
    <t>0599-43-6776</t>
    <phoneticPr fontId="8"/>
  </si>
  <si>
    <t>特定非営利活動法人夢ひこーき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phoneticPr fontId="8"/>
  </si>
  <si>
    <t>これから作業所</t>
    <rPh sb="4" eb="6">
      <t>サギョウ</t>
    </rPh>
    <rPh sb="6" eb="7">
      <t>ショ</t>
    </rPh>
    <phoneticPr fontId="8"/>
  </si>
  <si>
    <t>志摩市阿児町鵜方2430－8</t>
  </si>
  <si>
    <t>0599-44-5511</t>
    <phoneticPr fontId="8"/>
  </si>
  <si>
    <t>0599-44-5512</t>
    <phoneticPr fontId="8"/>
  </si>
  <si>
    <t>障がい者サポート倶楽部　ガッツ</t>
    <rPh sb="0" eb="1">
      <t>ショウ</t>
    </rPh>
    <rPh sb="3" eb="4">
      <t>シャ</t>
    </rPh>
    <rPh sb="8" eb="11">
      <t>クラブ</t>
    </rPh>
    <phoneticPr fontId="8"/>
  </si>
  <si>
    <t>517-0701</t>
    <phoneticPr fontId="8"/>
  </si>
  <si>
    <t>志摩市志摩町片田176-2</t>
  </si>
  <si>
    <t>0599-65-7073</t>
    <phoneticPr fontId="8"/>
  </si>
  <si>
    <t>0599-65-7075</t>
    <phoneticPr fontId="8"/>
  </si>
  <si>
    <t>合同会社スローウォーク</t>
    <rPh sb="0" eb="2">
      <t>ゴウドウ</t>
    </rPh>
    <rPh sb="2" eb="4">
      <t>ガイシャ</t>
    </rPh>
    <phoneticPr fontId="8"/>
  </si>
  <si>
    <t>障がい者生活介護センターかがやき</t>
    <phoneticPr fontId="8"/>
  </si>
  <si>
    <t>517-0214</t>
    <phoneticPr fontId="8"/>
  </si>
  <si>
    <t>0599-56-1600</t>
    <phoneticPr fontId="8"/>
  </si>
  <si>
    <t>0599-56-1607</t>
    <phoneticPr fontId="8"/>
  </si>
  <si>
    <t>障がい者支援施設えりはら</t>
    <rPh sb="0" eb="1">
      <t>ショウ</t>
    </rPh>
    <rPh sb="3" eb="4">
      <t>シャ</t>
    </rPh>
    <rPh sb="4" eb="6">
      <t>シエン</t>
    </rPh>
    <rPh sb="6" eb="8">
      <t>シセツ</t>
    </rPh>
    <phoneticPr fontId="8"/>
  </si>
  <si>
    <t>志摩市磯部町恵利原1421</t>
  </si>
  <si>
    <t>0599-56-0100</t>
    <phoneticPr fontId="8"/>
  </si>
  <si>
    <t>0599-55-3737</t>
    <phoneticPr fontId="8"/>
  </si>
  <si>
    <t>さくらんぼ</t>
    <phoneticPr fontId="6"/>
  </si>
  <si>
    <t>志摩市阿児町鵜方2884-420</t>
    <rPh sb="0" eb="3">
      <t>シマシ</t>
    </rPh>
    <rPh sb="3" eb="6">
      <t>アゴチョウ</t>
    </rPh>
    <rPh sb="6" eb="8">
      <t>ウガタ</t>
    </rPh>
    <phoneticPr fontId="12"/>
  </si>
  <si>
    <t>0599-43-6370</t>
  </si>
  <si>
    <t>0599-77-4722</t>
    <phoneticPr fontId="8"/>
  </si>
  <si>
    <t>特定非営利活動法人ふれあい工房</t>
    <rPh sb="0" eb="2">
      <t>トクテイ</t>
    </rPh>
    <rPh sb="2" eb="9">
      <t>ヒエイリカツドウホウジン</t>
    </rPh>
    <rPh sb="13" eb="15">
      <t>コウボウ</t>
    </rPh>
    <phoneticPr fontId="8"/>
  </si>
  <si>
    <t>阿児第２通所介護センター真珠荘</t>
  </si>
  <si>
    <t>0599-44-3200</t>
  </si>
  <si>
    <t>0599-44-3201</t>
  </si>
  <si>
    <t>デイサービスセンター　さくらんぼ</t>
  </si>
  <si>
    <t>517-0213</t>
    <phoneticPr fontId="8"/>
  </si>
  <si>
    <t>志摩市磯部町穴川１３２３番地</t>
  </si>
  <si>
    <t>0599-55-1115</t>
  </si>
  <si>
    <t>株式会社サン・ドリームナゴヤ</t>
    <rPh sb="0" eb="4">
      <t>カブシキガイシャ</t>
    </rPh>
    <phoneticPr fontId="26"/>
  </si>
  <si>
    <t>地域生活支援センター「ひびき」</t>
    <rPh sb="0" eb="6">
      <t>チイキセイカツシエン</t>
    </rPh>
    <phoneticPr fontId="8"/>
  </si>
  <si>
    <t>516-0104</t>
    <phoneticPr fontId="8"/>
  </si>
  <si>
    <t>度会郡南伊勢町神津佐513-1</t>
    <rPh sb="0" eb="3">
      <t>ワタライグン</t>
    </rPh>
    <rPh sb="3" eb="7">
      <t>ミナミイセチョウ</t>
    </rPh>
    <rPh sb="7" eb="8">
      <t>カミ</t>
    </rPh>
    <rPh sb="8" eb="9">
      <t>ツ</t>
    </rPh>
    <rPh sb="9" eb="10">
      <t>サ</t>
    </rPh>
    <phoneticPr fontId="8"/>
  </si>
  <si>
    <t>0599-66-1300</t>
    <phoneticPr fontId="8"/>
  </si>
  <si>
    <t>0599-67-1120</t>
    <phoneticPr fontId="8"/>
  </si>
  <si>
    <t>ふくし・くらしグループ合同会社</t>
    <rPh sb="11" eb="13">
      <t>ゴウドウ</t>
    </rPh>
    <rPh sb="13" eb="15">
      <t>カイシャ</t>
    </rPh>
    <phoneticPr fontId="8"/>
  </si>
  <si>
    <t>玉城町社会福祉協議会　生活介護事業　夢工房たまき</t>
    <rPh sb="0" eb="3">
      <t>タマキチョウ</t>
    </rPh>
    <rPh sb="3" eb="5">
      <t>シャカイ</t>
    </rPh>
    <rPh sb="5" eb="7">
      <t>フクシ</t>
    </rPh>
    <rPh sb="7" eb="10">
      <t>キョウギカイ</t>
    </rPh>
    <rPh sb="11" eb="13">
      <t>セイカツ</t>
    </rPh>
    <rPh sb="13" eb="15">
      <t>カイゴ</t>
    </rPh>
    <rPh sb="15" eb="17">
      <t>ジギョウ</t>
    </rPh>
    <rPh sb="18" eb="19">
      <t>ユメ</t>
    </rPh>
    <rPh sb="19" eb="21">
      <t>コウボウ</t>
    </rPh>
    <phoneticPr fontId="8"/>
  </si>
  <si>
    <t>519-0433</t>
    <phoneticPr fontId="8"/>
  </si>
  <si>
    <t>度会郡玉城町勝田４８７６－１</t>
  </si>
  <si>
    <t>0596-58-7696</t>
    <phoneticPr fontId="8"/>
  </si>
  <si>
    <t>南勢就労支援センター</t>
    <rPh sb="0" eb="2">
      <t>ナンセイ</t>
    </rPh>
    <rPh sb="2" eb="4">
      <t>シュウロウ</t>
    </rPh>
    <rPh sb="4" eb="6">
      <t>シエン</t>
    </rPh>
    <phoneticPr fontId="8"/>
  </si>
  <si>
    <t>519-0427</t>
    <phoneticPr fontId="8"/>
  </si>
  <si>
    <t>度会郡玉城町宮古字鉄砲塚728-18</t>
  </si>
  <si>
    <t>0596-58-0101</t>
    <phoneticPr fontId="8"/>
  </si>
  <si>
    <t>0596-58-6742</t>
    <phoneticPr fontId="8"/>
  </si>
  <si>
    <t>支援センターかもめ</t>
    <rPh sb="0" eb="2">
      <t>シエン</t>
    </rPh>
    <phoneticPr fontId="8"/>
  </si>
  <si>
    <t>516-1423</t>
    <phoneticPr fontId="8"/>
  </si>
  <si>
    <t>度会郡南伊勢町村山1131-2</t>
    <rPh sb="0" eb="3">
      <t>ワタライグン</t>
    </rPh>
    <rPh sb="3" eb="7">
      <t>ミナミイセチョウ</t>
    </rPh>
    <rPh sb="7" eb="9">
      <t>ムラヤマ</t>
    </rPh>
    <phoneticPr fontId="8"/>
  </si>
  <si>
    <t>0596-77-0331</t>
    <phoneticPr fontId="8"/>
  </si>
  <si>
    <t>0596-77-0332</t>
    <phoneticPr fontId="8"/>
  </si>
  <si>
    <t>特定非営利活動法人かもめ</t>
    <rPh sb="0" eb="9">
      <t>トクテイヒエイリカツドウホウジン</t>
    </rPh>
    <phoneticPr fontId="8"/>
  </si>
  <si>
    <t>ふっくりあ　フウス</t>
    <phoneticPr fontId="8"/>
  </si>
  <si>
    <t>518-0835</t>
    <phoneticPr fontId="8"/>
  </si>
  <si>
    <t>伊賀市緑ケ丘南町3948-16</t>
  </si>
  <si>
    <t>0595-22-8600</t>
  </si>
  <si>
    <t>0595-22-8585</t>
  </si>
  <si>
    <t>障害福祉サービス事業所　青蓮寺オーラック</t>
    <phoneticPr fontId="8"/>
  </si>
  <si>
    <t>518-0443</t>
    <phoneticPr fontId="8"/>
  </si>
  <si>
    <t>名張市青蓮寺小間坂１５３８ー４</t>
  </si>
  <si>
    <t>0595-62-7300</t>
  </si>
  <si>
    <t>0595-62-7333</t>
  </si>
  <si>
    <t>生活介護事業所　かしの木ひろば</t>
    <rPh sb="0" eb="2">
      <t>セイカツ</t>
    </rPh>
    <phoneticPr fontId="8"/>
  </si>
  <si>
    <t>518-0851</t>
    <phoneticPr fontId="8"/>
  </si>
  <si>
    <t>伊賀市上野寺町1184-2</t>
  </si>
  <si>
    <t>0595-21-2745</t>
  </si>
  <si>
    <t>工房楽々あやま</t>
    <rPh sb="0" eb="2">
      <t>コウボウ</t>
    </rPh>
    <rPh sb="2" eb="4">
      <t>ラクラク</t>
    </rPh>
    <phoneticPr fontId="8"/>
  </si>
  <si>
    <t>518-1311</t>
    <phoneticPr fontId="8"/>
  </si>
  <si>
    <t>伊賀市馬田1473</t>
  </si>
  <si>
    <t>0595-43-9050</t>
    <phoneticPr fontId="8"/>
  </si>
  <si>
    <t>0595-43-9051</t>
    <phoneticPr fontId="8"/>
  </si>
  <si>
    <t>上野ひまわり作業所</t>
    <phoneticPr fontId="8"/>
  </si>
  <si>
    <t>518-1152</t>
    <phoneticPr fontId="8"/>
  </si>
  <si>
    <t>伊賀市予野９５５４番地</t>
  </si>
  <si>
    <t>0595-39-1133</t>
    <phoneticPr fontId="8"/>
  </si>
  <si>
    <t>0595-39-1132</t>
    <phoneticPr fontId="8"/>
  </si>
  <si>
    <t>きらめき工房いが</t>
    <rPh sb="4" eb="6">
      <t>コウボウ</t>
    </rPh>
    <phoneticPr fontId="8"/>
  </si>
  <si>
    <t>519-1413　</t>
    <phoneticPr fontId="8"/>
  </si>
  <si>
    <t>伊賀市愛田５１３番地</t>
  </si>
  <si>
    <t>0595-45-9040</t>
    <phoneticPr fontId="8"/>
  </si>
  <si>
    <t>0595-45-9172</t>
    <phoneticPr fontId="8"/>
  </si>
  <si>
    <t>きらめき工房あおやま</t>
    <rPh sb="4" eb="6">
      <t>コウボウ</t>
    </rPh>
    <phoneticPr fontId="8"/>
  </si>
  <si>
    <t>518-0226　</t>
    <phoneticPr fontId="8"/>
  </si>
  <si>
    <t>伊賀市阿保２０２６番地</t>
  </si>
  <si>
    <t>太陽作業所</t>
    <rPh sb="0" eb="5">
      <t>タイヨウサギョウショ</t>
    </rPh>
    <phoneticPr fontId="8"/>
  </si>
  <si>
    <t>518-0823</t>
  </si>
  <si>
    <t>伊賀市四十九町2264-8、13</t>
    <phoneticPr fontId="8"/>
  </si>
  <si>
    <t>0595-24-7897</t>
  </si>
  <si>
    <t>0595-24-7893</t>
  </si>
  <si>
    <t>あゆみの生活介護　伊賀</t>
    <rPh sb="4" eb="6">
      <t>セイカツ</t>
    </rPh>
    <rPh sb="6" eb="8">
      <t>カイゴ</t>
    </rPh>
    <rPh sb="9" eb="11">
      <t>イガ</t>
    </rPh>
    <phoneticPr fontId="8"/>
  </si>
  <si>
    <t>518-0825</t>
    <phoneticPr fontId="8"/>
  </si>
  <si>
    <t>伊賀市小田町266番1</t>
    <rPh sb="0" eb="3">
      <t>イガシ</t>
    </rPh>
    <rPh sb="3" eb="6">
      <t>オダチョウ</t>
    </rPh>
    <rPh sb="9" eb="10">
      <t>バン</t>
    </rPh>
    <phoneticPr fontId="8"/>
  </si>
  <si>
    <t>0595-54-6255</t>
    <phoneticPr fontId="8"/>
  </si>
  <si>
    <t>0595-54-6256</t>
    <phoneticPr fontId="8"/>
  </si>
  <si>
    <t>株式会社メディソップ</t>
    <rPh sb="0" eb="2">
      <t>カブシキ</t>
    </rPh>
    <rPh sb="2" eb="4">
      <t>カイシャ</t>
    </rPh>
    <phoneticPr fontId="8"/>
  </si>
  <si>
    <t>生活介護事業所いろり</t>
  </si>
  <si>
    <t>伊賀市久米町１５－９</t>
  </si>
  <si>
    <t>0595-74-0818</t>
  </si>
  <si>
    <t>0595-74-0866</t>
  </si>
  <si>
    <t>株式会社地域ケアメソッド</t>
    <phoneticPr fontId="8"/>
  </si>
  <si>
    <t xml:space="preserve">R.6.5.1 </t>
    <phoneticPr fontId="8"/>
  </si>
  <si>
    <t>ききょうの家</t>
    <rPh sb="5" eb="6">
      <t>イエ</t>
    </rPh>
    <phoneticPr fontId="8"/>
  </si>
  <si>
    <t>518-0615</t>
    <phoneticPr fontId="8"/>
  </si>
  <si>
    <t>0595-65-5167</t>
    <phoneticPr fontId="8"/>
  </si>
  <si>
    <t>ＫｏＢｏれもんぐらす</t>
    <phoneticPr fontId="8"/>
  </si>
  <si>
    <t>名張市西原町2590-6</t>
  </si>
  <si>
    <t>0595-66-1351</t>
  </si>
  <si>
    <t>名張育成園とも</t>
    <rPh sb="0" eb="2">
      <t>ナバリ</t>
    </rPh>
    <rPh sb="2" eb="4">
      <t>イクセイ</t>
    </rPh>
    <rPh sb="4" eb="5">
      <t>エン</t>
    </rPh>
    <phoneticPr fontId="8"/>
  </si>
  <si>
    <t>名張市美旗中村２３２６</t>
  </si>
  <si>
    <t>0595-65-3774</t>
    <phoneticPr fontId="8"/>
  </si>
  <si>
    <t>0595-66-5577</t>
    <phoneticPr fontId="8"/>
  </si>
  <si>
    <t>工房ほっぷ</t>
    <rPh sb="0" eb="2">
      <t>コウボウ</t>
    </rPh>
    <phoneticPr fontId="8"/>
  </si>
  <si>
    <t>名張市新田字出山1225-2</t>
  </si>
  <si>
    <t>0595-66-5513</t>
    <phoneticPr fontId="8"/>
  </si>
  <si>
    <t>生活介護事業所「ふぉ～ゆ～」</t>
    <rPh sb="0" eb="2">
      <t>セイカツ</t>
    </rPh>
    <rPh sb="2" eb="4">
      <t>カイゴ</t>
    </rPh>
    <rPh sb="4" eb="7">
      <t>ジギョウショ</t>
    </rPh>
    <phoneticPr fontId="8"/>
  </si>
  <si>
    <t>名張市美旗中村字弓谷２３２７番地</t>
  </si>
  <si>
    <t>0595-48-7204</t>
    <phoneticPr fontId="8"/>
  </si>
  <si>
    <t>0595-48-7208</t>
    <phoneticPr fontId="8"/>
  </si>
  <si>
    <t>医療法人（社団）寺田病院</t>
    <rPh sb="0" eb="2">
      <t>イリョウ</t>
    </rPh>
    <rPh sb="2" eb="4">
      <t>ホウジン</t>
    </rPh>
    <rPh sb="5" eb="7">
      <t>シャダン</t>
    </rPh>
    <rPh sb="8" eb="10">
      <t>テラダ</t>
    </rPh>
    <rPh sb="10" eb="12">
      <t>ビョウイン</t>
    </rPh>
    <phoneticPr fontId="8"/>
  </si>
  <si>
    <t>ワークプレイス栞</t>
    <rPh sb="7" eb="8">
      <t>シオリ</t>
    </rPh>
    <phoneticPr fontId="8"/>
  </si>
  <si>
    <t>518-0479</t>
    <phoneticPr fontId="8"/>
  </si>
  <si>
    <t>名張市百合が丘東9番町290番</t>
  </si>
  <si>
    <t>0595-62-3271</t>
    <phoneticPr fontId="8"/>
  </si>
  <si>
    <t>0595-64-6631</t>
    <phoneticPr fontId="8"/>
  </si>
  <si>
    <t>わぁく工房キエロ</t>
    <rPh sb="3" eb="5">
      <t>コウボウ</t>
    </rPh>
    <phoneticPr fontId="12"/>
  </si>
  <si>
    <t>名張市すずらん台西1-243</t>
    <rPh sb="0" eb="3">
      <t>ナバリシ</t>
    </rPh>
    <rPh sb="7" eb="8">
      <t>ダイ</t>
    </rPh>
    <rPh sb="8" eb="9">
      <t>ニシ</t>
    </rPh>
    <phoneticPr fontId="12"/>
  </si>
  <si>
    <t>0595-41-1000</t>
  </si>
  <si>
    <t>0595-48-5555</t>
  </si>
  <si>
    <t>株式会社キタモリ</t>
  </si>
  <si>
    <t>小規模多機能ホームスマイル</t>
    <rPh sb="0" eb="3">
      <t>ショウキボ</t>
    </rPh>
    <rPh sb="3" eb="6">
      <t>タキノウ</t>
    </rPh>
    <phoneticPr fontId="8"/>
  </si>
  <si>
    <t>518-0752</t>
    <phoneticPr fontId="8"/>
  </si>
  <si>
    <t>名張市蔵持町原出247-1</t>
    <rPh sb="0" eb="3">
      <t>ナバリシ</t>
    </rPh>
    <rPh sb="3" eb="6">
      <t>クラモチチョウ</t>
    </rPh>
    <rPh sb="6" eb="8">
      <t>ハラデ</t>
    </rPh>
    <phoneticPr fontId="8"/>
  </si>
  <si>
    <t>0595-48-6935</t>
    <phoneticPr fontId="8"/>
  </si>
  <si>
    <t>0595-48-6938</t>
    <phoneticPr fontId="8"/>
  </si>
  <si>
    <t>株式会社エムアール</t>
    <rPh sb="0" eb="2">
      <t>カブシキ</t>
    </rPh>
    <rPh sb="2" eb="4">
      <t>カイシャ</t>
    </rPh>
    <phoneticPr fontId="8"/>
  </si>
  <si>
    <t>あゆみの生活介護　名張</t>
    <rPh sb="4" eb="6">
      <t>セイカツ</t>
    </rPh>
    <rPh sb="6" eb="8">
      <t>カイゴ</t>
    </rPh>
    <rPh sb="9" eb="11">
      <t>ナバリ</t>
    </rPh>
    <phoneticPr fontId="6"/>
  </si>
  <si>
    <t>名張市東町1697番地1</t>
    <rPh sb="0" eb="3">
      <t>ナバリシ</t>
    </rPh>
    <rPh sb="3" eb="4">
      <t>ヒガシ</t>
    </rPh>
    <rPh sb="4" eb="5">
      <t>マチ</t>
    </rPh>
    <rPh sb="9" eb="11">
      <t>バンチ</t>
    </rPh>
    <phoneticPr fontId="12"/>
  </si>
  <si>
    <t>0595-48-6601</t>
  </si>
  <si>
    <t>0595-62-1821</t>
    <phoneticPr fontId="8"/>
  </si>
  <si>
    <t>株式会社メディソップ</t>
    <rPh sb="0" eb="4">
      <t>カブシキカイシャ</t>
    </rPh>
    <phoneticPr fontId="8"/>
  </si>
  <si>
    <t>ゆめ向井工房</t>
    <rPh sb="2" eb="4">
      <t>ムカイ</t>
    </rPh>
    <rPh sb="4" eb="6">
      <t>コウボウ</t>
    </rPh>
    <phoneticPr fontId="8"/>
  </si>
  <si>
    <t>尾鷲市大字向井１３３－２</t>
  </si>
  <si>
    <t>0597-23-3320</t>
    <phoneticPr fontId="8"/>
  </si>
  <si>
    <t>0597-23-3324</t>
    <phoneticPr fontId="8"/>
  </si>
  <si>
    <t>紀北広域連合</t>
    <rPh sb="0" eb="1">
      <t>キ</t>
    </rPh>
    <rPh sb="1" eb="2">
      <t>キタ</t>
    </rPh>
    <rPh sb="2" eb="4">
      <t>コウイキ</t>
    </rPh>
    <rPh sb="4" eb="6">
      <t>レンゴウ</t>
    </rPh>
    <phoneticPr fontId="8"/>
  </si>
  <si>
    <t>あいあいの丘ふぁみり</t>
    <rPh sb="5" eb="6">
      <t>オカ</t>
    </rPh>
    <phoneticPr fontId="8"/>
  </si>
  <si>
    <t>519-3671</t>
    <phoneticPr fontId="8"/>
  </si>
  <si>
    <t>尾鷲市矢浜四丁目１番４６号</t>
  </si>
  <si>
    <t>0597‐37‐4165</t>
    <phoneticPr fontId="8"/>
  </si>
  <si>
    <t>0597‐37‐4188</t>
    <phoneticPr fontId="8"/>
  </si>
  <si>
    <t>特定非営利活動法人あいあい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8"/>
  </si>
  <si>
    <t>紀北作業所</t>
    <phoneticPr fontId="8"/>
  </si>
  <si>
    <t>519-3402</t>
    <phoneticPr fontId="8"/>
  </si>
  <si>
    <t>北牟婁郡紀北町上里２７５－２０</t>
  </si>
  <si>
    <t>0597-36-1601</t>
    <phoneticPr fontId="8"/>
  </si>
  <si>
    <t>0597-36-1567</t>
    <phoneticPr fontId="8"/>
  </si>
  <si>
    <t>紀北作業所分場 瑠璃が浜</t>
    <rPh sb="5" eb="7">
      <t>ブンジョウ</t>
    </rPh>
    <rPh sb="8" eb="10">
      <t>ルリ</t>
    </rPh>
    <rPh sb="11" eb="12">
      <t>ハマ</t>
    </rPh>
    <phoneticPr fontId="8"/>
  </si>
  <si>
    <t>519-2215</t>
  </si>
  <si>
    <t>北牟婁郡紀北町東長島２０９－９</t>
  </si>
  <si>
    <t>0597-47-5262</t>
    <phoneticPr fontId="8"/>
  </si>
  <si>
    <t>0597-47-5268</t>
    <phoneticPr fontId="8"/>
  </si>
  <si>
    <t>紀北町社協デイサービス「ゆとり」</t>
    <rPh sb="0" eb="3">
      <t>キホクチョウ</t>
    </rPh>
    <rPh sb="3" eb="5">
      <t>シャキョウ</t>
    </rPh>
    <phoneticPr fontId="8"/>
  </si>
  <si>
    <t>519-3204</t>
    <phoneticPr fontId="8"/>
  </si>
  <si>
    <t>0597-47-5544</t>
    <phoneticPr fontId="8"/>
  </si>
  <si>
    <t>0597-47-5545</t>
    <phoneticPr fontId="8"/>
  </si>
  <si>
    <t>熊野市障害者自立支援施設あゆみ事業所</t>
    <rPh sb="0" eb="3">
      <t>クマノシ</t>
    </rPh>
    <rPh sb="3" eb="6">
      <t>ショウガイシャ</t>
    </rPh>
    <rPh sb="6" eb="8">
      <t>ジリツ</t>
    </rPh>
    <rPh sb="8" eb="10">
      <t>シエン</t>
    </rPh>
    <rPh sb="10" eb="12">
      <t>シセツ</t>
    </rPh>
    <rPh sb="15" eb="17">
      <t>ジギョウ</t>
    </rPh>
    <rPh sb="17" eb="18">
      <t>ショ</t>
    </rPh>
    <phoneticPr fontId="8"/>
  </si>
  <si>
    <t>熊野市有馬町４５２０番地３１３</t>
  </si>
  <si>
    <t>0597-89-0020</t>
    <phoneticPr fontId="8"/>
  </si>
  <si>
    <t>グリーンプラザ</t>
    <phoneticPr fontId="8"/>
  </si>
  <si>
    <t>519-4325</t>
    <phoneticPr fontId="8"/>
  </si>
  <si>
    <t>熊野市有馬町4520-338</t>
  </si>
  <si>
    <t>0597-89-5658</t>
    <phoneticPr fontId="8"/>
  </si>
  <si>
    <t>0597-89-0678</t>
    <phoneticPr fontId="8"/>
  </si>
  <si>
    <t>ここ</t>
  </si>
  <si>
    <t>519-5211</t>
  </si>
  <si>
    <t>南牟婁郡御浜町上市木2211</t>
    <rPh sb="0" eb="4">
      <t>ミナミムログン</t>
    </rPh>
    <rPh sb="4" eb="7">
      <t>ミハマチョウ</t>
    </rPh>
    <rPh sb="7" eb="10">
      <t>カミイチギ</t>
    </rPh>
    <phoneticPr fontId="12"/>
  </si>
  <si>
    <t>05979-9-2576</t>
    <phoneticPr fontId="8"/>
  </si>
  <si>
    <t>05979-9-2481</t>
    <phoneticPr fontId="8"/>
  </si>
  <si>
    <t>特定非営利活動法人ここ</t>
    <rPh sb="0" eb="9">
      <t>トクテイヒエイリカツドウホウジン</t>
    </rPh>
    <phoneticPr fontId="12"/>
  </si>
  <si>
    <t>グループホームあやめ</t>
    <phoneticPr fontId="8"/>
  </si>
  <si>
    <t>桑名市多度町柚井1672</t>
    <rPh sb="0" eb="3">
      <t>クワナシ</t>
    </rPh>
    <rPh sb="3" eb="6">
      <t>タドチョウ</t>
    </rPh>
    <rPh sb="6" eb="7">
      <t>ユズ</t>
    </rPh>
    <rPh sb="7" eb="8">
      <t>メグミ</t>
    </rPh>
    <phoneticPr fontId="8"/>
  </si>
  <si>
    <t>0594-48-6871</t>
    <phoneticPr fontId="8"/>
  </si>
  <si>
    <t>0594-48-5444</t>
  </si>
  <si>
    <t>医療法人社団　橘会</t>
    <rPh sb="0" eb="2">
      <t>イリョウ</t>
    </rPh>
    <rPh sb="2" eb="4">
      <t>ホウジン</t>
    </rPh>
    <rPh sb="4" eb="6">
      <t>シャダン</t>
    </rPh>
    <rPh sb="7" eb="8">
      <t>タチバナ</t>
    </rPh>
    <rPh sb="8" eb="9">
      <t>カイ</t>
    </rPh>
    <phoneticPr fontId="8"/>
  </si>
  <si>
    <t>ケアホーム つばさ</t>
    <phoneticPr fontId="8"/>
  </si>
  <si>
    <t>桑名市長島町押付208</t>
    <rPh sb="0" eb="3">
      <t>クワナシ</t>
    </rPh>
    <phoneticPr fontId="8"/>
  </si>
  <si>
    <t>0594-42-5563</t>
    <phoneticPr fontId="8"/>
  </si>
  <si>
    <t>0594-42-5563</t>
  </si>
  <si>
    <t>グループホームきんぎょ大福</t>
    <rPh sb="11" eb="13">
      <t>ダイフク</t>
    </rPh>
    <phoneticPr fontId="8"/>
  </si>
  <si>
    <t>桑名市大字下深谷部字北川原4086</t>
    <rPh sb="3" eb="5">
      <t>オオアザ</t>
    </rPh>
    <rPh sb="5" eb="8">
      <t>シモフカヤ</t>
    </rPh>
    <rPh sb="8" eb="9">
      <t>ブ</t>
    </rPh>
    <rPh sb="9" eb="10">
      <t>アザ</t>
    </rPh>
    <rPh sb="10" eb="11">
      <t>キタ</t>
    </rPh>
    <rPh sb="11" eb="13">
      <t>カワラ</t>
    </rPh>
    <phoneticPr fontId="8"/>
  </si>
  <si>
    <t>0594-29-1811</t>
    <phoneticPr fontId="8"/>
  </si>
  <si>
    <t>0594-29-1822</t>
    <phoneticPr fontId="8"/>
  </si>
  <si>
    <t>株式会社尚和の会</t>
    <rPh sb="0" eb="4">
      <t>カブシキガイシャ</t>
    </rPh>
    <rPh sb="4" eb="5">
      <t>ナオ</t>
    </rPh>
    <rPh sb="5" eb="6">
      <t>ワ</t>
    </rPh>
    <rPh sb="7" eb="8">
      <t>カイ</t>
    </rPh>
    <phoneticPr fontId="8"/>
  </si>
  <si>
    <t>グループホーム蓮花寺</t>
  </si>
  <si>
    <t>桑名市蓮花寺９７９－１１</t>
  </si>
  <si>
    <t>090-5102-0427</t>
  </si>
  <si>
    <t>050-8888-1931</t>
  </si>
  <si>
    <t>株式会社ｗｉｌｌｎｅｘ</t>
    <phoneticPr fontId="8"/>
  </si>
  <si>
    <t>グループホームきぼう</t>
  </si>
  <si>
    <t>桑名市萱町３９番地</t>
  </si>
  <si>
    <t>0594-29-1467</t>
  </si>
  <si>
    <t>有限会社すずらん</t>
    <phoneticPr fontId="8"/>
  </si>
  <si>
    <t>てまり花</t>
    <rPh sb="3" eb="4">
      <t>ハナ</t>
    </rPh>
    <phoneticPr fontId="8"/>
  </si>
  <si>
    <t>いなべ市北勢町其原1954</t>
    <rPh sb="3" eb="4">
      <t>シ</t>
    </rPh>
    <rPh sb="4" eb="7">
      <t>ホクセイチョウ</t>
    </rPh>
    <rPh sb="7" eb="8">
      <t>ソ</t>
    </rPh>
    <rPh sb="8" eb="9">
      <t>ハラ</t>
    </rPh>
    <phoneticPr fontId="8"/>
  </si>
  <si>
    <t>0594-72-6338</t>
    <phoneticPr fontId="8"/>
  </si>
  <si>
    <t>0594-72-2618</t>
  </si>
  <si>
    <t>医療法人北勢会</t>
    <rPh sb="0" eb="2">
      <t>イリョウ</t>
    </rPh>
    <rPh sb="2" eb="4">
      <t>ホウジン</t>
    </rPh>
    <rPh sb="4" eb="6">
      <t>ホクセイ</t>
    </rPh>
    <rPh sb="6" eb="7">
      <t>カイ</t>
    </rPh>
    <phoneticPr fontId="8"/>
  </si>
  <si>
    <t>大安ぴあハウス</t>
    <rPh sb="0" eb="2">
      <t>ダイアン</t>
    </rPh>
    <phoneticPr fontId="8"/>
  </si>
  <si>
    <t>511-0283</t>
  </si>
  <si>
    <t>いなべ市大安町南金井705番地97</t>
    <rPh sb="3" eb="4">
      <t>シ</t>
    </rPh>
    <rPh sb="4" eb="7">
      <t>ダイアンチョウ</t>
    </rPh>
    <rPh sb="7" eb="8">
      <t>ミナミ</t>
    </rPh>
    <rPh sb="8" eb="10">
      <t>カナイ</t>
    </rPh>
    <rPh sb="13" eb="15">
      <t>バンチ</t>
    </rPh>
    <phoneticPr fontId="8"/>
  </si>
  <si>
    <t>0594-87-6500</t>
    <phoneticPr fontId="8"/>
  </si>
  <si>
    <t>つくしの家第２</t>
    <rPh sb="5" eb="6">
      <t>ダイ</t>
    </rPh>
    <phoneticPr fontId="8"/>
  </si>
  <si>
    <t>511-0253</t>
  </si>
  <si>
    <t>員弁郡東員町筑紫797番地</t>
    <rPh sb="0" eb="3">
      <t>イナベグン</t>
    </rPh>
    <rPh sb="3" eb="6">
      <t>トウインチョウ</t>
    </rPh>
    <rPh sb="6" eb="8">
      <t>ツクシ</t>
    </rPh>
    <rPh sb="11" eb="13">
      <t>バンチ</t>
    </rPh>
    <phoneticPr fontId="8"/>
  </si>
  <si>
    <t>0594-76-0021</t>
    <phoneticPr fontId="8"/>
  </si>
  <si>
    <t>グループホームＴＯＩＮ</t>
    <phoneticPr fontId="8"/>
  </si>
  <si>
    <t>員弁郡東員町穴太2846-1</t>
    <rPh sb="0" eb="3">
      <t>イナベグン</t>
    </rPh>
    <rPh sb="3" eb="5">
      <t>トウイン</t>
    </rPh>
    <rPh sb="5" eb="6">
      <t>マチ</t>
    </rPh>
    <rPh sb="6" eb="7">
      <t>アナ</t>
    </rPh>
    <rPh sb="7" eb="8">
      <t>フト</t>
    </rPh>
    <phoneticPr fontId="8"/>
  </si>
  <si>
    <t>0594-86-1070</t>
    <phoneticPr fontId="8"/>
  </si>
  <si>
    <t>0594-86-1071</t>
  </si>
  <si>
    <t>医療法人康誠会</t>
    <rPh sb="3" eb="4">
      <t>ジン</t>
    </rPh>
    <rPh sb="4" eb="5">
      <t>ヤスシ</t>
    </rPh>
    <rPh sb="5" eb="6">
      <t>マコト</t>
    </rPh>
    <rPh sb="6" eb="7">
      <t>カイ</t>
    </rPh>
    <phoneticPr fontId="8"/>
  </si>
  <si>
    <t>なでしこ２</t>
    <phoneticPr fontId="8"/>
  </si>
  <si>
    <t>いなべ市北勢町其原2044</t>
    <rPh sb="3" eb="4">
      <t>シ</t>
    </rPh>
    <rPh sb="4" eb="7">
      <t>ホクセイチョウ</t>
    </rPh>
    <rPh sb="7" eb="8">
      <t>ソ</t>
    </rPh>
    <rPh sb="8" eb="9">
      <t>ハラ</t>
    </rPh>
    <phoneticPr fontId="8"/>
  </si>
  <si>
    <t>0594-72-2611</t>
    <phoneticPr fontId="8"/>
  </si>
  <si>
    <t>0594-72-2617</t>
    <phoneticPr fontId="8"/>
  </si>
  <si>
    <t>なでしこ１</t>
    <phoneticPr fontId="8"/>
  </si>
  <si>
    <t>0594-72-0700</t>
    <phoneticPr fontId="8"/>
  </si>
  <si>
    <t>高柳ホーム</t>
    <phoneticPr fontId="8"/>
  </si>
  <si>
    <t>いなべ市大安町平塚1878</t>
    <rPh sb="3" eb="4">
      <t>シ</t>
    </rPh>
    <rPh sb="4" eb="7">
      <t>ダイアンチョウ</t>
    </rPh>
    <rPh sb="7" eb="9">
      <t>ヒラツカ</t>
    </rPh>
    <phoneticPr fontId="8"/>
  </si>
  <si>
    <t>なでしこ３</t>
    <phoneticPr fontId="8"/>
  </si>
  <si>
    <t>0594-72-8281</t>
  </si>
  <si>
    <t>グループホームファミリアの家</t>
    <rPh sb="13" eb="14">
      <t>イエ</t>
    </rPh>
    <phoneticPr fontId="8"/>
  </si>
  <si>
    <t>511-0854</t>
  </si>
  <si>
    <t>桑名市蓮花寺611-120</t>
    <phoneticPr fontId="8"/>
  </si>
  <si>
    <t>0594-28-8685</t>
    <phoneticPr fontId="8"/>
  </si>
  <si>
    <t>株式会社ファミリア</t>
    <rPh sb="0" eb="2">
      <t>カブシキ</t>
    </rPh>
    <rPh sb="2" eb="4">
      <t>カイシャ</t>
    </rPh>
    <phoneticPr fontId="8"/>
  </si>
  <si>
    <t>グループホームふわり</t>
    <phoneticPr fontId="8"/>
  </si>
  <si>
    <t>0594-82-6373</t>
    <phoneticPr fontId="8"/>
  </si>
  <si>
    <t>0594-82-6374</t>
    <phoneticPr fontId="8"/>
  </si>
  <si>
    <t>奏合同会社</t>
    <rPh sb="0" eb="1">
      <t>カナ</t>
    </rPh>
    <rPh sb="1" eb="3">
      <t>ゴウドウ</t>
    </rPh>
    <rPh sb="3" eb="5">
      <t>カイシャ</t>
    </rPh>
    <phoneticPr fontId="8"/>
  </si>
  <si>
    <t>かなで</t>
    <phoneticPr fontId="8"/>
  </si>
  <si>
    <t>桑名市大字和泉字トノ割783番3</t>
    <rPh sb="0" eb="3">
      <t>クワナシ</t>
    </rPh>
    <rPh sb="3" eb="5">
      <t>オオアザ</t>
    </rPh>
    <rPh sb="5" eb="7">
      <t>イズミ</t>
    </rPh>
    <rPh sb="7" eb="8">
      <t>アザ</t>
    </rPh>
    <rPh sb="10" eb="11">
      <t>ワリ</t>
    </rPh>
    <rPh sb="14" eb="15">
      <t>バン</t>
    </rPh>
    <phoneticPr fontId="8"/>
  </si>
  <si>
    <t>株式会社暖手</t>
    <rPh sb="0" eb="2">
      <t>カブシキ</t>
    </rPh>
    <rPh sb="2" eb="4">
      <t>カイシャ</t>
    </rPh>
    <rPh sb="4" eb="5">
      <t>アタタ</t>
    </rPh>
    <rPh sb="5" eb="6">
      <t>テ</t>
    </rPh>
    <phoneticPr fontId="8"/>
  </si>
  <si>
    <t>グリーンコアラ</t>
  </si>
  <si>
    <t>511-0200</t>
  </si>
  <si>
    <t>員弁郡東員町笹尾東2丁目30番18</t>
    <rPh sb="0" eb="3">
      <t>イナベグン</t>
    </rPh>
    <rPh sb="3" eb="6">
      <t>トウインチョウ</t>
    </rPh>
    <rPh sb="6" eb="8">
      <t>ササオ</t>
    </rPh>
    <rPh sb="8" eb="9">
      <t>ヒガシ</t>
    </rPh>
    <rPh sb="10" eb="12">
      <t>チョウメ</t>
    </rPh>
    <rPh sb="14" eb="15">
      <t>バン</t>
    </rPh>
    <phoneticPr fontId="27"/>
  </si>
  <si>
    <t>0594-40-7695</t>
  </si>
  <si>
    <t>0594-76-9922</t>
  </si>
  <si>
    <t>合同会社Breath</t>
    <rPh sb="0" eb="4">
      <t>ゴウドウカイシャ</t>
    </rPh>
    <phoneticPr fontId="27"/>
  </si>
  <si>
    <t>クラシム</t>
  </si>
  <si>
    <t>511-0865</t>
  </si>
  <si>
    <t>桑名市藤が丘5丁目906番</t>
    <rPh sb="0" eb="3">
      <t>クワナシ</t>
    </rPh>
    <rPh sb="3" eb="4">
      <t>フジ</t>
    </rPh>
    <rPh sb="5" eb="6">
      <t>オカ</t>
    </rPh>
    <rPh sb="7" eb="9">
      <t>チョウメ</t>
    </rPh>
    <rPh sb="12" eb="13">
      <t>バン</t>
    </rPh>
    <phoneticPr fontId="28"/>
  </si>
  <si>
    <t>080-4634-3324</t>
  </si>
  <si>
    <t>059-377-0593</t>
  </si>
  <si>
    <t>株式会社Clue</t>
    <rPh sb="0" eb="4">
      <t>カブ</t>
    </rPh>
    <phoneticPr fontId="28"/>
  </si>
  <si>
    <t>グループホーム ビートル桑名福島</t>
    <rPh sb="12" eb="14">
      <t>クワナ</t>
    </rPh>
    <rPh sb="14" eb="16">
      <t>フクジマ</t>
    </rPh>
    <phoneticPr fontId="28"/>
  </si>
  <si>
    <t>桑名市福島936番地 コンフォート小畑マンション4階4A</t>
    <rPh sb="0" eb="3">
      <t>クワナシ</t>
    </rPh>
    <rPh sb="3" eb="5">
      <t>フクジマ</t>
    </rPh>
    <rPh sb="8" eb="10">
      <t>バンチ</t>
    </rPh>
    <rPh sb="17" eb="19">
      <t>オバタ</t>
    </rPh>
    <rPh sb="25" eb="26">
      <t>カイ</t>
    </rPh>
    <phoneticPr fontId="28"/>
  </si>
  <si>
    <t>0594-87-5890</t>
  </si>
  <si>
    <t>0594-87-5891</t>
  </si>
  <si>
    <t>ＡＨＣグループ株式会社</t>
    <rPh sb="7" eb="11">
      <t>カブ</t>
    </rPh>
    <phoneticPr fontId="28"/>
  </si>
  <si>
    <t>グループホーム　バンブーハウス</t>
  </si>
  <si>
    <t>いなべ市大安町平塚67番地1</t>
    <rPh sb="3" eb="4">
      <t>シ</t>
    </rPh>
    <rPh sb="4" eb="7">
      <t>ダイアンチョウ</t>
    </rPh>
    <rPh sb="7" eb="9">
      <t>ヒラツカ</t>
    </rPh>
    <rPh sb="11" eb="13">
      <t>バンチ</t>
    </rPh>
    <phoneticPr fontId="28"/>
  </si>
  <si>
    <t>0594-78-3265</t>
  </si>
  <si>
    <t>陽だまりハウス</t>
    <rPh sb="0" eb="1">
      <t>ヒ</t>
    </rPh>
    <phoneticPr fontId="29"/>
  </si>
  <si>
    <t>511-0867</t>
  </si>
  <si>
    <t>桑名市陽だまりの丘２丁目２３０５番地</t>
  </si>
  <si>
    <t>0594-73-3791</t>
  </si>
  <si>
    <t>0594-73-2368</t>
  </si>
  <si>
    <t>一般社団法人ブルースター</t>
    <rPh sb="0" eb="2">
      <t>イッパン</t>
    </rPh>
    <rPh sb="2" eb="4">
      <t>シャダン</t>
    </rPh>
    <rPh sb="4" eb="6">
      <t>ホウジン</t>
    </rPh>
    <phoneticPr fontId="29"/>
  </si>
  <si>
    <t>フェリスエコム</t>
  </si>
  <si>
    <t>511-0944</t>
  </si>
  <si>
    <t>桑名市大字芳ケ崎字大辻１１１５番地１</t>
  </si>
  <si>
    <t>0594-31ｰ3655</t>
    <phoneticPr fontId="8"/>
  </si>
  <si>
    <t>0594-31-3656</t>
  </si>
  <si>
    <t>ＮＰＯ法人ミスナ</t>
  </si>
  <si>
    <t>障害福祉サービス事業所ブルーミング</t>
    <phoneticPr fontId="8"/>
  </si>
  <si>
    <t>四日市市別名3丁目3-10</t>
    <rPh sb="0" eb="4">
      <t>ヨッカイチシ</t>
    </rPh>
    <phoneticPr fontId="8"/>
  </si>
  <si>
    <t>共同生活援助事業所　聖母の家ホーム</t>
    <phoneticPr fontId="8"/>
  </si>
  <si>
    <t>四日市市波木町398番地の1</t>
    <rPh sb="0" eb="4">
      <t>ヨッカイチシ</t>
    </rPh>
    <phoneticPr fontId="8"/>
  </si>
  <si>
    <t>059-321-2855</t>
    <phoneticPr fontId="8"/>
  </si>
  <si>
    <t>わかたけホームすまいる</t>
    <phoneticPr fontId="8"/>
  </si>
  <si>
    <t>510-0958</t>
  </si>
  <si>
    <t>四日市市小古曽5丁目23-9</t>
    <rPh sb="0" eb="4">
      <t>ヨッカイチシ</t>
    </rPh>
    <rPh sb="4" eb="7">
      <t>オゴソ</t>
    </rPh>
    <rPh sb="8" eb="10">
      <t>チョウメ</t>
    </rPh>
    <phoneticPr fontId="8"/>
  </si>
  <si>
    <t>059-346-4038</t>
    <phoneticPr fontId="8"/>
  </si>
  <si>
    <t>059-328-4387</t>
    <phoneticPr fontId="8"/>
  </si>
  <si>
    <t>ファミーユ・ヒナガ</t>
    <phoneticPr fontId="8"/>
  </si>
  <si>
    <t>四日市市日永5040</t>
    <rPh sb="0" eb="4">
      <t>ヨッカイチシ</t>
    </rPh>
    <phoneticPr fontId="8"/>
  </si>
  <si>
    <t>059-345-9016</t>
    <phoneticPr fontId="8"/>
  </si>
  <si>
    <t>059-346-4643</t>
    <phoneticPr fontId="8"/>
  </si>
  <si>
    <t>社会医療法人居仁会</t>
    <rPh sb="0" eb="2">
      <t>シャカイ</t>
    </rPh>
    <rPh sb="2" eb="4">
      <t>イリョウ</t>
    </rPh>
    <rPh sb="4" eb="6">
      <t>ホウジン</t>
    </rPh>
    <rPh sb="6" eb="7">
      <t>キョ</t>
    </rPh>
    <rPh sb="7" eb="8">
      <t>ジン</t>
    </rPh>
    <rPh sb="8" eb="9">
      <t>カイ</t>
    </rPh>
    <phoneticPr fontId="8"/>
  </si>
  <si>
    <t>ＧＨ四季の里</t>
    <rPh sb="2" eb="4">
      <t>シキ</t>
    </rPh>
    <rPh sb="5" eb="6">
      <t>サト</t>
    </rPh>
    <phoneticPr fontId="8"/>
  </si>
  <si>
    <t>四日市市西日野町2806-1</t>
    <rPh sb="0" eb="4">
      <t>ヨッカイチシ</t>
    </rPh>
    <rPh sb="4" eb="8">
      <t>ニシヒノチョウ</t>
    </rPh>
    <phoneticPr fontId="8"/>
  </si>
  <si>
    <t>059-322-2466</t>
    <phoneticPr fontId="8"/>
  </si>
  <si>
    <t>059-322-2474</t>
    <phoneticPr fontId="8"/>
  </si>
  <si>
    <t>共同生活援助しらとりホーム</t>
    <phoneticPr fontId="8"/>
  </si>
  <si>
    <t>四日市市西日野町4027番地2</t>
    <rPh sb="0" eb="4">
      <t>ヨッカイチシ</t>
    </rPh>
    <phoneticPr fontId="8"/>
  </si>
  <si>
    <t>059-324-0267</t>
    <phoneticPr fontId="8"/>
  </si>
  <si>
    <t>特定非営利活動法人共栄しらとりの会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キョウエイ</t>
    </rPh>
    <rPh sb="16" eb="17">
      <t>カイ</t>
    </rPh>
    <phoneticPr fontId="8"/>
  </si>
  <si>
    <t>510-0814</t>
  </si>
  <si>
    <t>清和ホーム</t>
    <rPh sb="0" eb="2">
      <t>セイワ</t>
    </rPh>
    <phoneticPr fontId="8"/>
  </si>
  <si>
    <t>四日市市西坂部町1182番地</t>
    <rPh sb="0" eb="4">
      <t>ヨッカイチシ</t>
    </rPh>
    <rPh sb="4" eb="5">
      <t>ニシ</t>
    </rPh>
    <rPh sb="5" eb="7">
      <t>サカベ</t>
    </rPh>
    <rPh sb="7" eb="8">
      <t>マチ</t>
    </rPh>
    <rPh sb="12" eb="14">
      <t>バンチ</t>
    </rPh>
    <phoneticPr fontId="8"/>
  </si>
  <si>
    <t>059-334-7006</t>
    <phoneticPr fontId="8"/>
  </si>
  <si>
    <t>Ｇ＆Ｃホームつうきん</t>
    <phoneticPr fontId="8"/>
  </si>
  <si>
    <t>四日市市別名3丁目3番</t>
    <rPh sb="4" eb="5">
      <t>ベツ</t>
    </rPh>
    <rPh sb="5" eb="6">
      <t>ナ</t>
    </rPh>
    <rPh sb="7" eb="9">
      <t>チョウメ</t>
    </rPh>
    <rPh sb="10" eb="11">
      <t>バン</t>
    </rPh>
    <phoneticPr fontId="8"/>
  </si>
  <si>
    <t>0593-31-3371</t>
  </si>
  <si>
    <t>グループホームつぐみ</t>
    <phoneticPr fontId="8"/>
  </si>
  <si>
    <t>四日市市波木町323番地13</t>
    <rPh sb="0" eb="4">
      <t>ヨッカイチシ</t>
    </rPh>
    <rPh sb="4" eb="6">
      <t>ハギ</t>
    </rPh>
    <rPh sb="6" eb="7">
      <t>チョウ</t>
    </rPh>
    <rPh sb="10" eb="12">
      <t>バンチ</t>
    </rPh>
    <phoneticPr fontId="8"/>
  </si>
  <si>
    <t>059-340-7575</t>
    <phoneticPr fontId="8"/>
  </si>
  <si>
    <t>059-340-7782</t>
  </si>
  <si>
    <t>一般社団法人つぐみ</t>
    <rPh sb="0" eb="2">
      <t>イッパン</t>
    </rPh>
    <rPh sb="2" eb="4">
      <t>シャダン</t>
    </rPh>
    <rPh sb="4" eb="6">
      <t>ホウジン</t>
    </rPh>
    <phoneticPr fontId="8"/>
  </si>
  <si>
    <t>ポーラスター</t>
    <phoneticPr fontId="8"/>
  </si>
  <si>
    <t>510-0805</t>
  </si>
  <si>
    <t>四日市市東阿倉川254-3</t>
    <rPh sb="0" eb="4">
      <t>ヨッカイチシ</t>
    </rPh>
    <rPh sb="4" eb="5">
      <t>ヒガシ</t>
    </rPh>
    <rPh sb="5" eb="8">
      <t>アクラガワ</t>
    </rPh>
    <phoneticPr fontId="8"/>
  </si>
  <si>
    <t>059-358-3144</t>
  </si>
  <si>
    <t>hanabi共同生活援助事業所</t>
    <rPh sb="6" eb="12">
      <t>キョウドウセイカツエンジョ</t>
    </rPh>
    <rPh sb="12" eb="15">
      <t>ジギョウショ</t>
    </rPh>
    <phoneticPr fontId="8"/>
  </si>
  <si>
    <t>四日市市川島町5930-199</t>
    <rPh sb="0" eb="4">
      <t>ヨッカイチシ</t>
    </rPh>
    <rPh sb="4" eb="7">
      <t>カワシマチョウ</t>
    </rPh>
    <phoneticPr fontId="8"/>
  </si>
  <si>
    <t>059-328-5457</t>
    <phoneticPr fontId="8"/>
  </si>
  <si>
    <t>059-328-5458</t>
    <phoneticPr fontId="8"/>
  </si>
  <si>
    <t>hanabi合同会社</t>
    <rPh sb="6" eb="8">
      <t>ゴウドウ</t>
    </rPh>
    <rPh sb="8" eb="10">
      <t>カイシャ</t>
    </rPh>
    <phoneticPr fontId="8"/>
  </si>
  <si>
    <t>グループホームひまわり</t>
    <phoneticPr fontId="8"/>
  </si>
  <si>
    <t>510-0057</t>
  </si>
  <si>
    <t>四日市市昌栄町14番15号</t>
    <rPh sb="0" eb="4">
      <t>ヨッカイチシ</t>
    </rPh>
    <rPh sb="4" eb="5">
      <t>マサ</t>
    </rPh>
    <rPh sb="5" eb="6">
      <t>サカエ</t>
    </rPh>
    <rPh sb="6" eb="7">
      <t>マチ</t>
    </rPh>
    <rPh sb="9" eb="10">
      <t>バン</t>
    </rPh>
    <rPh sb="12" eb="13">
      <t>ゴウ</t>
    </rPh>
    <phoneticPr fontId="8"/>
  </si>
  <si>
    <t>059-354-5780</t>
  </si>
  <si>
    <t>059-354-5781</t>
  </si>
  <si>
    <t>特定非営利活動法人四日市・子ども発達支援センター</t>
    <rPh sb="0" eb="9">
      <t>トクテイヒエイリカツドウホウジン</t>
    </rPh>
    <rPh sb="9" eb="12">
      <t>ヨッカイチ</t>
    </rPh>
    <rPh sb="13" eb="14">
      <t>コ</t>
    </rPh>
    <rPh sb="16" eb="18">
      <t>ハッタツ</t>
    </rPh>
    <rPh sb="18" eb="20">
      <t>シエン</t>
    </rPh>
    <phoneticPr fontId="8"/>
  </si>
  <si>
    <t>グループホームビートル四日市中川原</t>
    <phoneticPr fontId="8"/>
  </si>
  <si>
    <t>四日市市中川原1-3-23</t>
    <phoneticPr fontId="8"/>
  </si>
  <si>
    <t>059-327-7366</t>
  </si>
  <si>
    <t>059-327-7367</t>
  </si>
  <si>
    <t>AHCグループ株式会社</t>
    <rPh sb="7" eb="9">
      <t>カブシキ</t>
    </rPh>
    <rPh sb="9" eb="11">
      <t>カイシャ</t>
    </rPh>
    <phoneticPr fontId="8"/>
  </si>
  <si>
    <t>グループホームらぽーる</t>
    <phoneticPr fontId="8"/>
  </si>
  <si>
    <t>四日市市生桑町1940-10</t>
    <rPh sb="0" eb="4">
      <t>ヨッカイチシ</t>
    </rPh>
    <rPh sb="4" eb="5">
      <t>ナマ</t>
    </rPh>
    <rPh sb="6" eb="7">
      <t>チョウ</t>
    </rPh>
    <phoneticPr fontId="8"/>
  </si>
  <si>
    <t>050-3457-6898</t>
    <phoneticPr fontId="8"/>
  </si>
  <si>
    <t>合同会社アウトスタンディング</t>
    <rPh sb="0" eb="2">
      <t>ゴウドウ</t>
    </rPh>
    <rPh sb="2" eb="4">
      <t>ガイシャ</t>
    </rPh>
    <phoneticPr fontId="8"/>
  </si>
  <si>
    <t>グループホームすりんくす</t>
    <phoneticPr fontId="8"/>
  </si>
  <si>
    <t>四日市市大井手1丁目1番34号</t>
    <rPh sb="0" eb="3">
      <t>ヨッカイチ</t>
    </rPh>
    <rPh sb="3" eb="4">
      <t>シ</t>
    </rPh>
    <rPh sb="4" eb="6">
      <t>オオイ</t>
    </rPh>
    <rPh sb="6" eb="7">
      <t>テ</t>
    </rPh>
    <rPh sb="8" eb="10">
      <t>チョウメ</t>
    </rPh>
    <rPh sb="11" eb="12">
      <t>バン</t>
    </rPh>
    <rPh sb="14" eb="15">
      <t>ゴウ</t>
    </rPh>
    <phoneticPr fontId="8"/>
  </si>
  <si>
    <t>059-318-7986</t>
    <phoneticPr fontId="8"/>
  </si>
  <si>
    <t>株式会社SlinkS</t>
    <rPh sb="0" eb="4">
      <t>カブシキガイシャ</t>
    </rPh>
    <phoneticPr fontId="8"/>
  </si>
  <si>
    <t>スマイルビレッジ</t>
  </si>
  <si>
    <t>512-1215</t>
    <phoneticPr fontId="8"/>
  </si>
  <si>
    <t>四日市市桜新町２丁目１８７番１号</t>
  </si>
  <si>
    <t>059-325-7675</t>
  </si>
  <si>
    <t>株式会社中島工業</t>
  </si>
  <si>
    <t>R6,12,1</t>
    <phoneticPr fontId="8"/>
  </si>
  <si>
    <t>グループホーム　ルミナス</t>
  </si>
  <si>
    <t>四日市市小古曽東三丁目5－5</t>
  </si>
  <si>
    <t>090-4468-8863</t>
  </si>
  <si>
    <t>ホコラム合同会社</t>
    <phoneticPr fontId="8"/>
  </si>
  <si>
    <t>あさけホーム</t>
    <phoneticPr fontId="8"/>
  </si>
  <si>
    <t>三重郡菰野町杉谷1572-1</t>
    <rPh sb="0" eb="3">
      <t>ミエグン</t>
    </rPh>
    <rPh sb="3" eb="6">
      <t>コモノチョウ</t>
    </rPh>
    <phoneticPr fontId="8"/>
  </si>
  <si>
    <t>グループホーム「安心の館」</t>
    <rPh sb="8" eb="10">
      <t>アンシン</t>
    </rPh>
    <rPh sb="11" eb="12">
      <t>ヤカタ</t>
    </rPh>
    <phoneticPr fontId="8"/>
  </si>
  <si>
    <t>三重郡菰野町大字福村86番地７</t>
    <rPh sb="0" eb="2">
      <t>ミエ</t>
    </rPh>
    <rPh sb="2" eb="3">
      <t>グン</t>
    </rPh>
    <rPh sb="3" eb="5">
      <t>コモノ</t>
    </rPh>
    <rPh sb="5" eb="6">
      <t>チョウ</t>
    </rPh>
    <rPh sb="6" eb="8">
      <t>オオアザ</t>
    </rPh>
    <rPh sb="8" eb="10">
      <t>フクムラ</t>
    </rPh>
    <rPh sb="12" eb="14">
      <t>バンチ</t>
    </rPh>
    <phoneticPr fontId="8"/>
  </si>
  <si>
    <t>059-393-3935</t>
    <phoneticPr fontId="8"/>
  </si>
  <si>
    <t>059-393-3935</t>
  </si>
  <si>
    <t>特定非営利活動法人障害者支援グループピラミッド</t>
    <rPh sb="9" eb="12">
      <t>ショウガイシャ</t>
    </rPh>
    <rPh sb="12" eb="14">
      <t>シエン</t>
    </rPh>
    <phoneticPr fontId="8"/>
  </si>
  <si>
    <t>ケアホームさとなか</t>
    <phoneticPr fontId="8"/>
  </si>
  <si>
    <t>三重郡川越町大字亀崎新田字里中23番10</t>
    <rPh sb="0" eb="2">
      <t>ミエ</t>
    </rPh>
    <rPh sb="2" eb="3">
      <t>グン</t>
    </rPh>
    <rPh sb="3" eb="5">
      <t>カワゴエ</t>
    </rPh>
    <rPh sb="5" eb="6">
      <t>マチ</t>
    </rPh>
    <rPh sb="6" eb="8">
      <t>オオアザ</t>
    </rPh>
    <rPh sb="8" eb="10">
      <t>カメザキ</t>
    </rPh>
    <rPh sb="10" eb="11">
      <t>アラ</t>
    </rPh>
    <rPh sb="11" eb="12">
      <t>タ</t>
    </rPh>
    <rPh sb="12" eb="13">
      <t>ジ</t>
    </rPh>
    <rPh sb="13" eb="15">
      <t>サトナカ</t>
    </rPh>
    <rPh sb="17" eb="18">
      <t>バン</t>
    </rPh>
    <phoneticPr fontId="8"/>
  </si>
  <si>
    <t>グループホーム　風</t>
  </si>
  <si>
    <t>510-1245</t>
  </si>
  <si>
    <t>三重郡菰野町大羽根園松ヶ枝町２０番９号</t>
  </si>
  <si>
    <t>059-327-7281</t>
  </si>
  <si>
    <t>059-327-7282</t>
  </si>
  <si>
    <t>株式会社空</t>
  </si>
  <si>
    <t>グループホームはっぴぃ</t>
  </si>
  <si>
    <t>三重郡菰野町菰野２７１３番１</t>
  </si>
  <si>
    <t>090-2182-1453</t>
  </si>
  <si>
    <t>059-340-7710</t>
  </si>
  <si>
    <t>一般社団法人Ｒｅａ</t>
  </si>
  <si>
    <t>株式会社ワンプレイス</t>
  </si>
  <si>
    <t>グループホーム CONNECT桜台</t>
    <rPh sb="15" eb="17">
      <t>サクラダイ</t>
    </rPh>
    <phoneticPr fontId="28"/>
  </si>
  <si>
    <t>四日市市桜台2丁目5-263</t>
    <rPh sb="0" eb="4">
      <t>ヨッカイチシ</t>
    </rPh>
    <rPh sb="4" eb="6">
      <t>サクラダイ</t>
    </rPh>
    <rPh sb="7" eb="9">
      <t>チョウメ</t>
    </rPh>
    <phoneticPr fontId="28"/>
  </si>
  <si>
    <t>090-2700-9946</t>
  </si>
  <si>
    <t>059-337-9331</t>
  </si>
  <si>
    <t>株式会社CONNECT</t>
  </si>
  <si>
    <t>シェアハウス ルーツ 壱番館</t>
    <rPh sb="11" eb="13">
      <t>イチバン</t>
    </rPh>
    <rPh sb="13" eb="14">
      <t>カン</t>
    </rPh>
    <phoneticPr fontId="28"/>
  </si>
  <si>
    <t>512-0902</t>
  </si>
  <si>
    <t>四日市市小杉町629番地1</t>
    <rPh sb="0" eb="4">
      <t>ヨッカイチシ</t>
    </rPh>
    <rPh sb="4" eb="7">
      <t>コスギチョウ</t>
    </rPh>
    <rPh sb="10" eb="12">
      <t>バンチ</t>
    </rPh>
    <phoneticPr fontId="28"/>
  </si>
  <si>
    <t>059-339-3531</t>
  </si>
  <si>
    <t>059-339-2282</t>
  </si>
  <si>
    <t>障がい者グループホームしらゆりケア</t>
    <rPh sb="0" eb="1">
      <t>ショウ</t>
    </rPh>
    <rPh sb="3" eb="4">
      <t>シャ</t>
    </rPh>
    <phoneticPr fontId="28"/>
  </si>
  <si>
    <t>四日市市西日野町字八幡1639番地2</t>
    <rPh sb="0" eb="4">
      <t>ヨッカイチシ</t>
    </rPh>
    <rPh sb="4" eb="8">
      <t>ニシヒノチョウ</t>
    </rPh>
    <rPh sb="8" eb="9">
      <t>アザ</t>
    </rPh>
    <rPh sb="9" eb="11">
      <t>ハチマン</t>
    </rPh>
    <rPh sb="15" eb="17">
      <t>バンチ</t>
    </rPh>
    <phoneticPr fontId="28"/>
  </si>
  <si>
    <t>059-315-0899</t>
  </si>
  <si>
    <t>わおんグループホーム四日市</t>
    <rPh sb="10" eb="13">
      <t>ヨッカイチ</t>
    </rPh>
    <phoneticPr fontId="28"/>
  </si>
  <si>
    <t>四日市市河原田町2115番3</t>
    <rPh sb="0" eb="3">
      <t>ヨッカイチ</t>
    </rPh>
    <rPh sb="3" eb="4">
      <t>シ</t>
    </rPh>
    <rPh sb="4" eb="8">
      <t>カワラダチョウ</t>
    </rPh>
    <rPh sb="12" eb="13">
      <t>バン</t>
    </rPh>
    <phoneticPr fontId="28"/>
  </si>
  <si>
    <t>059-327-7035</t>
  </si>
  <si>
    <t>059-327-7836</t>
  </si>
  <si>
    <t>有限会社儀賀住建</t>
    <rPh sb="0" eb="2">
      <t>ユウゲン</t>
    </rPh>
    <rPh sb="2" eb="4">
      <t>カイシャ</t>
    </rPh>
    <rPh sb="4" eb="5">
      <t>ギ</t>
    </rPh>
    <rPh sb="5" eb="6">
      <t>ガ</t>
    </rPh>
    <rPh sb="6" eb="8">
      <t>ジュウケン</t>
    </rPh>
    <phoneticPr fontId="28"/>
  </si>
  <si>
    <t>梁山泊</t>
    <phoneticPr fontId="28"/>
  </si>
  <si>
    <t>512-8048</t>
  </si>
  <si>
    <t>四日市市山城町59-4</t>
    <rPh sb="0" eb="4">
      <t>ヨッカイチシ</t>
    </rPh>
    <rPh sb="4" eb="7">
      <t>ヤマジョウチョウ</t>
    </rPh>
    <phoneticPr fontId="28"/>
  </si>
  <si>
    <t>一般社団法人心理社会的リハビリテーション・星心会</t>
    <rPh sb="0" eb="6">
      <t>イッパン</t>
    </rPh>
    <rPh sb="6" eb="8">
      <t>シンリ</t>
    </rPh>
    <rPh sb="8" eb="11">
      <t>シャカイテキ</t>
    </rPh>
    <rPh sb="21" eb="23">
      <t>セイシン</t>
    </rPh>
    <rPh sb="23" eb="24">
      <t>カイ</t>
    </rPh>
    <phoneticPr fontId="28"/>
  </si>
  <si>
    <t>エスポワール</t>
  </si>
  <si>
    <t>510-0838</t>
  </si>
  <si>
    <t>四日市市南松本町2番地2</t>
    <rPh sb="0" eb="4">
      <t>ヨッカイチシ</t>
    </rPh>
    <rPh sb="4" eb="5">
      <t>ミナミ</t>
    </rPh>
    <rPh sb="5" eb="7">
      <t>マツモト</t>
    </rPh>
    <rPh sb="7" eb="8">
      <t>チョウ</t>
    </rPh>
    <rPh sb="9" eb="10">
      <t>バン</t>
    </rPh>
    <rPh sb="10" eb="11">
      <t>チ</t>
    </rPh>
    <phoneticPr fontId="28"/>
  </si>
  <si>
    <t>059-335-9401</t>
  </si>
  <si>
    <t>株式会社ONE　plus</t>
    <rPh sb="0" eb="4">
      <t>カブ</t>
    </rPh>
    <phoneticPr fontId="28"/>
  </si>
  <si>
    <t>ホーリー</t>
  </si>
  <si>
    <t>510-0971</t>
  </si>
  <si>
    <t>四日市市南小松町字荒野2144番1</t>
    <phoneticPr fontId="28"/>
  </si>
  <si>
    <t>080-5126-1748</t>
  </si>
  <si>
    <t>株式会社ポーション</t>
    <phoneticPr fontId="28"/>
  </si>
  <si>
    <t>KAITO</t>
  </si>
  <si>
    <t>四日市市川島町5970-20</t>
  </si>
  <si>
    <t>059-322-3277</t>
  </si>
  <si>
    <t>株式会社CREETE</t>
  </si>
  <si>
    <t>障がい者グループホーム　アイドゥ</t>
  </si>
  <si>
    <t>四日市市新正４－１７－２２</t>
    <phoneticPr fontId="25"/>
  </si>
  <si>
    <t>059-326-0833</t>
  </si>
  <si>
    <t>合同会社ノーマライズジャパン</t>
  </si>
  <si>
    <t>和順みずしの寮</t>
    <phoneticPr fontId="8"/>
  </si>
  <si>
    <t>鈴鹿市上田町1293</t>
    <rPh sb="0" eb="3">
      <t>スズカシ</t>
    </rPh>
    <phoneticPr fontId="8"/>
  </si>
  <si>
    <t>059-374-3333</t>
    <phoneticPr fontId="8"/>
  </si>
  <si>
    <t>グループホームきれい</t>
    <phoneticPr fontId="8"/>
  </si>
  <si>
    <t>鈴鹿市寺家7丁目11-30</t>
    <rPh sb="0" eb="3">
      <t>スズカシ</t>
    </rPh>
    <rPh sb="3" eb="5">
      <t>ジケ</t>
    </rPh>
    <rPh sb="6" eb="8">
      <t>チョウメ</t>
    </rPh>
    <phoneticPr fontId="8"/>
  </si>
  <si>
    <t>059-388-1508</t>
    <phoneticPr fontId="8"/>
  </si>
  <si>
    <t>059-388-1508</t>
  </si>
  <si>
    <t>グループホームきれい空羅多ガーデン</t>
    <rPh sb="10" eb="11">
      <t>ソラ</t>
    </rPh>
    <rPh sb="11" eb="12">
      <t>ラ</t>
    </rPh>
    <rPh sb="12" eb="13">
      <t>タ</t>
    </rPh>
    <phoneticPr fontId="8"/>
  </si>
  <si>
    <t>510-0207</t>
  </si>
  <si>
    <t>鈴鹿市稲生塩屋二丁目1番5号</t>
    <rPh sb="0" eb="3">
      <t>スズカシ</t>
    </rPh>
    <rPh sb="3" eb="4">
      <t>イネ</t>
    </rPh>
    <rPh sb="4" eb="5">
      <t>ナマ</t>
    </rPh>
    <rPh sb="5" eb="6">
      <t>シオ</t>
    </rPh>
    <rPh sb="6" eb="7">
      <t>ヤ</t>
    </rPh>
    <rPh sb="7" eb="8">
      <t>２</t>
    </rPh>
    <rPh sb="8" eb="10">
      <t>チョウメ</t>
    </rPh>
    <rPh sb="11" eb="12">
      <t>バン</t>
    </rPh>
    <rPh sb="13" eb="14">
      <t>ゴウ</t>
    </rPh>
    <phoneticPr fontId="8"/>
  </si>
  <si>
    <t>059-388-1882</t>
    <phoneticPr fontId="8"/>
  </si>
  <si>
    <t>ブナの森すずか</t>
    <rPh sb="3" eb="4">
      <t>モリ</t>
    </rPh>
    <phoneticPr fontId="8"/>
  </si>
  <si>
    <t>鈴鹿市下大久保町字大坂新田1769</t>
    <rPh sb="0" eb="3">
      <t>スズカシ</t>
    </rPh>
    <rPh sb="3" eb="4">
      <t>シモ</t>
    </rPh>
    <rPh sb="4" eb="7">
      <t>オオクボ</t>
    </rPh>
    <rPh sb="7" eb="8">
      <t>マチ</t>
    </rPh>
    <rPh sb="8" eb="9">
      <t>アザ</t>
    </rPh>
    <rPh sb="9" eb="11">
      <t>オオサカ</t>
    </rPh>
    <rPh sb="11" eb="13">
      <t>シンデン</t>
    </rPh>
    <phoneticPr fontId="8"/>
  </si>
  <si>
    <t>059‐373-1505</t>
    <phoneticPr fontId="8"/>
  </si>
  <si>
    <t>059-374-5095</t>
  </si>
  <si>
    <t>ハッピーホーム</t>
    <phoneticPr fontId="8"/>
  </si>
  <si>
    <t>510-0205</t>
  </si>
  <si>
    <t>鈴鹿市稲生4丁目9番11号</t>
    <rPh sb="0" eb="3">
      <t>スズカシ</t>
    </rPh>
    <rPh sb="3" eb="5">
      <t>イノウ</t>
    </rPh>
    <rPh sb="6" eb="8">
      <t>チョウメ</t>
    </rPh>
    <rPh sb="9" eb="10">
      <t>バン</t>
    </rPh>
    <rPh sb="12" eb="13">
      <t>ゴウ</t>
    </rPh>
    <phoneticPr fontId="8"/>
  </si>
  <si>
    <t>059-369-0878</t>
  </si>
  <si>
    <t>有限会社ハッピータウン介護サービス</t>
    <rPh sb="0" eb="4">
      <t>ユウゲンガイシャ</t>
    </rPh>
    <rPh sb="11" eb="13">
      <t>カイゴ</t>
    </rPh>
    <phoneticPr fontId="8"/>
  </si>
  <si>
    <t>グリーンハイツ　しらさぎ</t>
    <phoneticPr fontId="8"/>
  </si>
  <si>
    <t>鈴鹿市地子町746番地</t>
    <rPh sb="0" eb="3">
      <t>スズカシ</t>
    </rPh>
    <rPh sb="3" eb="4">
      <t>チ</t>
    </rPh>
    <rPh sb="4" eb="5">
      <t>コ</t>
    </rPh>
    <rPh sb="5" eb="6">
      <t>チョウ</t>
    </rPh>
    <rPh sb="9" eb="11">
      <t>バンチ</t>
    </rPh>
    <phoneticPr fontId="8"/>
  </si>
  <si>
    <t>059-383-9190</t>
    <phoneticPr fontId="8"/>
  </si>
  <si>
    <t>515-0354</t>
  </si>
  <si>
    <t>059-373-4677</t>
  </si>
  <si>
    <t>グループホームすずかぜ</t>
    <phoneticPr fontId="8"/>
  </si>
  <si>
    <t>鈴鹿市一ノ宮町1918番地1</t>
    <rPh sb="0" eb="3">
      <t>スズカシ</t>
    </rPh>
    <rPh sb="3" eb="4">
      <t>イチ</t>
    </rPh>
    <rPh sb="5" eb="7">
      <t>ミヤマチ</t>
    </rPh>
    <rPh sb="11" eb="13">
      <t>バンチ</t>
    </rPh>
    <phoneticPr fontId="8"/>
  </si>
  <si>
    <t>059-383-5599</t>
    <phoneticPr fontId="8"/>
  </si>
  <si>
    <t>エンジョイホーム</t>
    <phoneticPr fontId="8"/>
  </si>
  <si>
    <t>513-0848</t>
  </si>
  <si>
    <t>鈴鹿市平田本町2丁目21-16</t>
    <rPh sb="0" eb="2">
      <t>スズカ</t>
    </rPh>
    <rPh sb="2" eb="3">
      <t>シ</t>
    </rPh>
    <rPh sb="3" eb="5">
      <t>ヒラタ</t>
    </rPh>
    <rPh sb="5" eb="7">
      <t>ホンマチ</t>
    </rPh>
    <rPh sb="8" eb="10">
      <t>チョウメ</t>
    </rPh>
    <phoneticPr fontId="8"/>
  </si>
  <si>
    <t>059-395-6322</t>
    <phoneticPr fontId="8"/>
  </si>
  <si>
    <t>059-379-5002</t>
    <phoneticPr fontId="8"/>
  </si>
  <si>
    <t>株式会社エンジョイ</t>
    <phoneticPr fontId="8"/>
  </si>
  <si>
    <t>グループホーム　心の森　ｋｉｓｈｉｏｋａ</t>
  </si>
  <si>
    <t>鈴鹿市岸岡町３５２２番地３</t>
  </si>
  <si>
    <t>059-373-7533</t>
  </si>
  <si>
    <t>059-373-7005</t>
  </si>
  <si>
    <t>株式会社ｃｏｃｏｒｏ</t>
    <phoneticPr fontId="8"/>
  </si>
  <si>
    <t>グループホームきれい　亀山栗の木ヴィレッジ</t>
    <rPh sb="11" eb="13">
      <t>カメヤマ</t>
    </rPh>
    <rPh sb="13" eb="14">
      <t>クリ</t>
    </rPh>
    <rPh sb="15" eb="16">
      <t>キ</t>
    </rPh>
    <phoneticPr fontId="8"/>
  </si>
  <si>
    <t>亀山市布気町山之下1446番地の2</t>
    <rPh sb="0" eb="2">
      <t>カメヤマ</t>
    </rPh>
    <rPh sb="2" eb="3">
      <t>シ</t>
    </rPh>
    <rPh sb="3" eb="4">
      <t>ヌノ</t>
    </rPh>
    <rPh sb="4" eb="5">
      <t>キ</t>
    </rPh>
    <rPh sb="5" eb="6">
      <t>マチ</t>
    </rPh>
    <rPh sb="6" eb="7">
      <t>ヤマ</t>
    </rPh>
    <rPh sb="7" eb="8">
      <t>ノ</t>
    </rPh>
    <rPh sb="8" eb="9">
      <t>シタ</t>
    </rPh>
    <rPh sb="13" eb="15">
      <t>バンチ</t>
    </rPh>
    <phoneticPr fontId="8"/>
  </si>
  <si>
    <t>0595-96-8182</t>
    <phoneticPr fontId="8"/>
  </si>
  <si>
    <t>0595-96-8182</t>
  </si>
  <si>
    <t>さくらさくらホーム</t>
    <phoneticPr fontId="8"/>
  </si>
  <si>
    <t>519-0105</t>
  </si>
  <si>
    <t>亀山市みずほ台1－203</t>
    <rPh sb="0" eb="3">
      <t>カメヤマシ</t>
    </rPh>
    <rPh sb="6" eb="7">
      <t>ダイ</t>
    </rPh>
    <phoneticPr fontId="8"/>
  </si>
  <si>
    <t>0595-82-7805</t>
    <phoneticPr fontId="8"/>
  </si>
  <si>
    <t>グループホームかものはし</t>
    <phoneticPr fontId="8"/>
  </si>
  <si>
    <t>510-0219</t>
  </si>
  <si>
    <t>鈴鹿市野町南１丁目14-7</t>
    <rPh sb="0" eb="3">
      <t>スズカシ</t>
    </rPh>
    <rPh sb="3" eb="4">
      <t>ノ</t>
    </rPh>
    <rPh sb="4" eb="5">
      <t>マチ</t>
    </rPh>
    <rPh sb="5" eb="6">
      <t>ミナミ</t>
    </rPh>
    <rPh sb="7" eb="9">
      <t>チョウメ</t>
    </rPh>
    <phoneticPr fontId="8"/>
  </si>
  <si>
    <t>059-324-6568</t>
  </si>
  <si>
    <t>株式会社ルポゼ</t>
    <rPh sb="0" eb="4">
      <t>カブ</t>
    </rPh>
    <phoneticPr fontId="8"/>
  </si>
  <si>
    <t>柔の家</t>
    <rPh sb="0" eb="1">
      <t>ヤワラ</t>
    </rPh>
    <rPh sb="2" eb="3">
      <t>イエ</t>
    </rPh>
    <phoneticPr fontId="8"/>
  </si>
  <si>
    <t>鈴鹿市国府町2200-307</t>
    <rPh sb="0" eb="3">
      <t>スズカシ</t>
    </rPh>
    <rPh sb="3" eb="5">
      <t>コウ</t>
    </rPh>
    <rPh sb="5" eb="6">
      <t>チョウ</t>
    </rPh>
    <phoneticPr fontId="8"/>
  </si>
  <si>
    <t>059-370-8160</t>
  </si>
  <si>
    <t>059-389-5154</t>
  </si>
  <si>
    <t>株式会社ウェルジュ</t>
    <rPh sb="0" eb="4">
      <t>カブ</t>
    </rPh>
    <phoneticPr fontId="8"/>
  </si>
  <si>
    <t>ＲＬ</t>
    <phoneticPr fontId="8"/>
  </si>
  <si>
    <t>513-0852</t>
  </si>
  <si>
    <t>鈴鹿市末広西3番39号</t>
    <rPh sb="0" eb="3">
      <t>スズカシ</t>
    </rPh>
    <rPh sb="3" eb="5">
      <t>スエヒロ</t>
    </rPh>
    <rPh sb="5" eb="6">
      <t>ニシ</t>
    </rPh>
    <rPh sb="7" eb="8">
      <t>バン</t>
    </rPh>
    <rPh sb="10" eb="11">
      <t>ゴウ</t>
    </rPh>
    <phoneticPr fontId="8"/>
  </si>
  <si>
    <t>059-389-5536</t>
    <phoneticPr fontId="8"/>
  </si>
  <si>
    <t>059-389-5537</t>
  </si>
  <si>
    <t>合同会社ＲＬサポート</t>
    <rPh sb="0" eb="2">
      <t>ゴウドウ</t>
    </rPh>
    <rPh sb="2" eb="4">
      <t>カイシャ</t>
    </rPh>
    <phoneticPr fontId="8"/>
  </si>
  <si>
    <t>シャーロム</t>
  </si>
  <si>
    <t>鈴鹿市東磯山3丁目24番6号</t>
    <rPh sb="0" eb="2">
      <t>スズカ</t>
    </rPh>
    <rPh sb="2" eb="3">
      <t>シ</t>
    </rPh>
    <rPh sb="3" eb="4">
      <t>ヒガシ</t>
    </rPh>
    <rPh sb="4" eb="6">
      <t>イソヤマ</t>
    </rPh>
    <rPh sb="7" eb="9">
      <t>チョウメ</t>
    </rPh>
    <rPh sb="11" eb="12">
      <t>バン</t>
    </rPh>
    <rPh sb="13" eb="14">
      <t>ゴウ</t>
    </rPh>
    <phoneticPr fontId="27"/>
  </si>
  <si>
    <t>059-324-9030</t>
  </si>
  <si>
    <t>Ｋ＆Ｌ合同会社</t>
    <rPh sb="3" eb="5">
      <t>ゴウドウ</t>
    </rPh>
    <rPh sb="5" eb="7">
      <t>ガイシャ</t>
    </rPh>
    <phoneticPr fontId="27"/>
  </si>
  <si>
    <t>鈴鹿市岸岡町５８９－６</t>
  </si>
  <si>
    <t>059-381-5586</t>
  </si>
  <si>
    <t>059-384-0525</t>
  </si>
  <si>
    <t>グループホームらん</t>
  </si>
  <si>
    <t xml:space="preserve">513-824 </t>
  </si>
  <si>
    <t>鈴鹿市道伯町２２３２番地５</t>
  </si>
  <si>
    <t>059-373-5439</t>
  </si>
  <si>
    <t>059-373-5437</t>
  </si>
  <si>
    <t>一般社団法人心花</t>
  </si>
  <si>
    <t>鈴鹿グループホーム　ファミリー</t>
  </si>
  <si>
    <t>鈴鹿市郡山町2002番149</t>
  </si>
  <si>
    <t>059-382-3682</t>
  </si>
  <si>
    <t>059-383-8920</t>
  </si>
  <si>
    <t>有限会社鈴清社</t>
  </si>
  <si>
    <t>共同生活援助　えみふる</t>
  </si>
  <si>
    <t>鈴鹿市西条８丁目５８</t>
    <phoneticPr fontId="25"/>
  </si>
  <si>
    <t>059-374-5018</t>
  </si>
  <si>
    <t>059-373-5038</t>
  </si>
  <si>
    <t>共同生活援助事業 ＳＦＧ４８（エスエフジーフォーティーエイト）</t>
    <rPh sb="0" eb="2">
      <t>キョウドウ</t>
    </rPh>
    <rPh sb="2" eb="4">
      <t>セイカツ</t>
    </rPh>
    <rPh sb="4" eb="6">
      <t>エンジョ</t>
    </rPh>
    <rPh sb="6" eb="8">
      <t>ジギョウ</t>
    </rPh>
    <phoneticPr fontId="8"/>
  </si>
  <si>
    <t>514-1115</t>
  </si>
  <si>
    <t>津市木造町1803番地</t>
    <rPh sb="0" eb="2">
      <t>ツシ</t>
    </rPh>
    <phoneticPr fontId="8"/>
  </si>
  <si>
    <t>059-259-0294</t>
    <phoneticPr fontId="8"/>
  </si>
  <si>
    <t>059-255-1103</t>
  </si>
  <si>
    <t>ケアホームこころの結</t>
    <rPh sb="9" eb="10">
      <t>ユ</t>
    </rPh>
    <phoneticPr fontId="8"/>
  </si>
  <si>
    <t>津市豊が丘二丁目59番1号</t>
    <rPh sb="0" eb="2">
      <t>ツシ</t>
    </rPh>
    <rPh sb="2" eb="3">
      <t>ユタカ</t>
    </rPh>
    <rPh sb="4" eb="5">
      <t>オカ</t>
    </rPh>
    <rPh sb="5" eb="6">
      <t>ニ</t>
    </rPh>
    <rPh sb="6" eb="8">
      <t>チョウメ</t>
    </rPh>
    <rPh sb="10" eb="11">
      <t>バン</t>
    </rPh>
    <rPh sb="12" eb="13">
      <t>ゴウ</t>
    </rPh>
    <phoneticPr fontId="8"/>
  </si>
  <si>
    <t>059-230-3951</t>
  </si>
  <si>
    <t>ナチュラル</t>
    <phoneticPr fontId="8"/>
  </si>
  <si>
    <t>津市河芸町上野1168-192</t>
    <rPh sb="0" eb="2">
      <t>ツシ</t>
    </rPh>
    <phoneticPr fontId="8"/>
  </si>
  <si>
    <t>059-222-1621</t>
    <phoneticPr fontId="8"/>
  </si>
  <si>
    <t>059-213-5630</t>
    <phoneticPr fontId="8"/>
  </si>
  <si>
    <t>特定非営利活動法人ピーあい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8"/>
  </si>
  <si>
    <t>夢の郷</t>
    <phoneticPr fontId="8"/>
  </si>
  <si>
    <t>津市城山一丁目8-16</t>
    <rPh sb="0" eb="2">
      <t>ツシ</t>
    </rPh>
    <rPh sb="4" eb="5">
      <t>イチ</t>
    </rPh>
    <phoneticPr fontId="8"/>
  </si>
  <si>
    <t>059-238-0304</t>
  </si>
  <si>
    <t>はくさんホーム</t>
    <phoneticPr fontId="8"/>
  </si>
  <si>
    <t>津市白山町川口1994-2</t>
    <rPh sb="0" eb="2">
      <t>ツシ</t>
    </rPh>
    <rPh sb="2" eb="4">
      <t>ハクサン</t>
    </rPh>
    <rPh sb="4" eb="5">
      <t>マチ</t>
    </rPh>
    <phoneticPr fontId="8"/>
  </si>
  <si>
    <t>059-262-0011</t>
    <phoneticPr fontId="8"/>
  </si>
  <si>
    <t>059-262-0011</t>
  </si>
  <si>
    <t>津市社会福祉事業団</t>
    <rPh sb="0" eb="2">
      <t>ツシ</t>
    </rPh>
    <rPh sb="2" eb="4">
      <t>シャカイ</t>
    </rPh>
    <rPh sb="4" eb="6">
      <t>フクシ</t>
    </rPh>
    <rPh sb="6" eb="9">
      <t>ジギョウダン</t>
    </rPh>
    <phoneticPr fontId="8"/>
  </si>
  <si>
    <t>一番ぼし　流れぼし</t>
    <phoneticPr fontId="8"/>
  </si>
  <si>
    <t>津市美杉町八知310</t>
    <rPh sb="0" eb="2">
      <t>ツシ</t>
    </rPh>
    <phoneticPr fontId="8"/>
  </si>
  <si>
    <t>059-272-0167</t>
    <phoneticPr fontId="8"/>
  </si>
  <si>
    <t>059-272-0167</t>
  </si>
  <si>
    <t>特定非営利活動法人一番ぼし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イチバン</t>
    </rPh>
    <phoneticPr fontId="8"/>
  </si>
  <si>
    <t>ドリームハウス</t>
    <phoneticPr fontId="8"/>
  </si>
  <si>
    <t>津市稲葉町2386-128</t>
    <rPh sb="0" eb="2">
      <t>ツシ</t>
    </rPh>
    <phoneticPr fontId="8"/>
  </si>
  <si>
    <t>特定非営利活動法人おもいやり介護の会つくしんぼ複合施設「つくしんぼの家一志」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カイゴ</t>
    </rPh>
    <rPh sb="17" eb="18">
      <t>カイ</t>
    </rPh>
    <rPh sb="23" eb="25">
      <t>フクゴウ</t>
    </rPh>
    <rPh sb="25" eb="27">
      <t>シセツ</t>
    </rPh>
    <rPh sb="34" eb="35">
      <t>イエ</t>
    </rPh>
    <rPh sb="35" eb="37">
      <t>イチシ</t>
    </rPh>
    <phoneticPr fontId="8"/>
  </si>
  <si>
    <t>514-2501</t>
  </si>
  <si>
    <t>津市一志町庄村字古御堂491-2</t>
    <rPh sb="0" eb="2">
      <t>ツシ</t>
    </rPh>
    <rPh sb="2" eb="5">
      <t>イチシチョウ</t>
    </rPh>
    <rPh sb="5" eb="7">
      <t>ショウムラ</t>
    </rPh>
    <rPh sb="7" eb="8">
      <t>アザ</t>
    </rPh>
    <rPh sb="8" eb="9">
      <t>フル</t>
    </rPh>
    <rPh sb="9" eb="11">
      <t>ミドウ</t>
    </rPh>
    <phoneticPr fontId="8"/>
  </si>
  <si>
    <t>059-293-6001</t>
    <phoneticPr fontId="8"/>
  </si>
  <si>
    <t>059-293-6001</t>
  </si>
  <si>
    <t>特定非営利活動法人おもいやり介護の会つくしんぼ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カイゴ</t>
    </rPh>
    <rPh sb="17" eb="18">
      <t>カイ</t>
    </rPh>
    <phoneticPr fontId="8"/>
  </si>
  <si>
    <t>ふくろうの里</t>
    <rPh sb="5" eb="6">
      <t>サト</t>
    </rPh>
    <phoneticPr fontId="8"/>
  </si>
  <si>
    <t>514-2104</t>
  </si>
  <si>
    <t>津市美里町五会内2442-2</t>
    <rPh sb="0" eb="2">
      <t>ツシ</t>
    </rPh>
    <rPh sb="2" eb="4">
      <t>ミサト</t>
    </rPh>
    <rPh sb="4" eb="5">
      <t>マチ</t>
    </rPh>
    <rPh sb="5" eb="6">
      <t>ゴ</t>
    </rPh>
    <rPh sb="6" eb="7">
      <t>カイ</t>
    </rPh>
    <rPh sb="7" eb="8">
      <t>ナイ</t>
    </rPh>
    <phoneticPr fontId="8"/>
  </si>
  <si>
    <t>059-279-4400</t>
    <phoneticPr fontId="8"/>
  </si>
  <si>
    <t>059-279-4400</t>
  </si>
  <si>
    <t>NPO法人ふくろうの家</t>
    <rPh sb="3" eb="5">
      <t>ホウジン</t>
    </rPh>
    <rPh sb="10" eb="11">
      <t>イエ</t>
    </rPh>
    <phoneticPr fontId="8"/>
  </si>
  <si>
    <t>グループホームたんぽぽ</t>
    <phoneticPr fontId="8"/>
  </si>
  <si>
    <t>津市乙部2154番地</t>
    <rPh sb="0" eb="2">
      <t>ツシ</t>
    </rPh>
    <rPh sb="2" eb="4">
      <t>オトベ</t>
    </rPh>
    <rPh sb="8" eb="10">
      <t>バンチ</t>
    </rPh>
    <phoneticPr fontId="8"/>
  </si>
  <si>
    <t>059-213-5571</t>
    <phoneticPr fontId="8"/>
  </si>
  <si>
    <t>059-213-5573</t>
  </si>
  <si>
    <t>NPO法人MKYグループ</t>
    <rPh sb="3" eb="5">
      <t>ホウジン</t>
    </rPh>
    <phoneticPr fontId="8"/>
  </si>
  <si>
    <t>グループホームまもり</t>
    <phoneticPr fontId="8"/>
  </si>
  <si>
    <t>津市安濃町今徳258番地</t>
    <rPh sb="0" eb="2">
      <t>ツシ</t>
    </rPh>
    <rPh sb="3" eb="4">
      <t>ノウ</t>
    </rPh>
    <rPh sb="4" eb="5">
      <t>マチ</t>
    </rPh>
    <rPh sb="5" eb="6">
      <t>イマ</t>
    </rPh>
    <rPh sb="6" eb="7">
      <t>トク</t>
    </rPh>
    <rPh sb="10" eb="12">
      <t>バンチ</t>
    </rPh>
    <phoneticPr fontId="8"/>
  </si>
  <si>
    <t>059-268-1115</t>
    <phoneticPr fontId="8"/>
  </si>
  <si>
    <t>らいふほーむおおざと</t>
    <phoneticPr fontId="8"/>
  </si>
  <si>
    <t>津市大里窪田町字平林167番地の14</t>
    <rPh sb="0" eb="2">
      <t>ツシ</t>
    </rPh>
    <rPh sb="2" eb="4">
      <t>オオサト</t>
    </rPh>
    <rPh sb="4" eb="5">
      <t>クボ</t>
    </rPh>
    <rPh sb="5" eb="6">
      <t>タ</t>
    </rPh>
    <rPh sb="6" eb="7">
      <t>マチ</t>
    </rPh>
    <rPh sb="7" eb="8">
      <t>アザ</t>
    </rPh>
    <rPh sb="8" eb="10">
      <t>ヒラバヤシ</t>
    </rPh>
    <rPh sb="13" eb="15">
      <t>バンチ</t>
    </rPh>
    <phoneticPr fontId="8"/>
  </si>
  <si>
    <t>059-231-6990</t>
  </si>
  <si>
    <t>特定非営利活動法人コーケンことぶき学園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ガクエン</t>
    </rPh>
    <phoneticPr fontId="8"/>
  </si>
  <si>
    <t>津市寿町11番28号</t>
    <rPh sb="0" eb="2">
      <t>ツシ</t>
    </rPh>
    <rPh sb="2" eb="4">
      <t>コトブキマチ</t>
    </rPh>
    <rPh sb="6" eb="7">
      <t>バン</t>
    </rPh>
    <rPh sb="9" eb="10">
      <t>ゴウ</t>
    </rPh>
    <phoneticPr fontId="8"/>
  </si>
  <si>
    <t>059-213-3900</t>
    <phoneticPr fontId="8"/>
  </si>
  <si>
    <t>059-213-3901</t>
  </si>
  <si>
    <t>特定非営利活動法人コーケン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8"/>
  </si>
  <si>
    <t>あしびな</t>
    <phoneticPr fontId="8"/>
  </si>
  <si>
    <t>津市一志町八太1671-2</t>
    <rPh sb="0" eb="2">
      <t>ツシ</t>
    </rPh>
    <rPh sb="2" eb="4">
      <t>イチシ</t>
    </rPh>
    <rPh sb="4" eb="5">
      <t>マチ</t>
    </rPh>
    <rPh sb="5" eb="7">
      <t>ハッタ</t>
    </rPh>
    <phoneticPr fontId="8"/>
  </si>
  <si>
    <t>059-293-3311</t>
    <phoneticPr fontId="8"/>
  </si>
  <si>
    <t>059-293-3312</t>
    <phoneticPr fontId="8"/>
  </si>
  <si>
    <t>特定非営利活動法人ソレイユ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8"/>
  </si>
  <si>
    <t>ほたるハウス</t>
    <phoneticPr fontId="8"/>
  </si>
  <si>
    <t>514-0072</t>
  </si>
  <si>
    <t>津市小舟字東浦393番地7</t>
    <rPh sb="0" eb="2">
      <t>ツシ</t>
    </rPh>
    <rPh sb="2" eb="3">
      <t>コ</t>
    </rPh>
    <rPh sb="3" eb="4">
      <t>フネ</t>
    </rPh>
    <rPh sb="4" eb="5">
      <t>ジ</t>
    </rPh>
    <rPh sb="5" eb="7">
      <t>ヒガシウラ</t>
    </rPh>
    <rPh sb="10" eb="12">
      <t>バンチ</t>
    </rPh>
    <phoneticPr fontId="8"/>
  </si>
  <si>
    <t>059-237-0800</t>
  </si>
  <si>
    <t>はっぴーはうす夢</t>
    <rPh sb="7" eb="8">
      <t>ユメ</t>
    </rPh>
    <phoneticPr fontId="8"/>
  </si>
  <si>
    <t>津市久居井戸山町字奥ノ谷751-3</t>
    <rPh sb="0" eb="2">
      <t>ツシ</t>
    </rPh>
    <rPh sb="2" eb="4">
      <t>ヒサイ</t>
    </rPh>
    <rPh sb="4" eb="6">
      <t>イド</t>
    </rPh>
    <rPh sb="6" eb="7">
      <t>ヤマ</t>
    </rPh>
    <rPh sb="7" eb="8">
      <t>マチ</t>
    </rPh>
    <rPh sb="8" eb="9">
      <t>ジ</t>
    </rPh>
    <rPh sb="9" eb="10">
      <t>オク</t>
    </rPh>
    <rPh sb="11" eb="12">
      <t>タニ</t>
    </rPh>
    <phoneticPr fontId="8"/>
  </si>
  <si>
    <t>059-253-6815</t>
    <phoneticPr fontId="8"/>
  </si>
  <si>
    <t>059-253-6816</t>
  </si>
  <si>
    <t>かざはやの丘</t>
    <rPh sb="5" eb="6">
      <t>オカ</t>
    </rPh>
    <phoneticPr fontId="8"/>
  </si>
  <si>
    <t>津市戸木町南小池4067-5</t>
    <rPh sb="0" eb="2">
      <t>ツシ</t>
    </rPh>
    <rPh sb="2" eb="5">
      <t>トキチョウ</t>
    </rPh>
    <rPh sb="5" eb="8">
      <t>ミナミコイケ</t>
    </rPh>
    <phoneticPr fontId="8"/>
  </si>
  <si>
    <t>059-254-6661</t>
    <phoneticPr fontId="8"/>
  </si>
  <si>
    <t>059-254-6663</t>
    <phoneticPr fontId="8"/>
  </si>
  <si>
    <t>グループホームまほろば</t>
    <phoneticPr fontId="8"/>
  </si>
  <si>
    <t>津市高茶屋小森町字竹縄134番地8</t>
    <rPh sb="0" eb="2">
      <t>ツシ</t>
    </rPh>
    <rPh sb="2" eb="5">
      <t>タカヂャヤ</t>
    </rPh>
    <rPh sb="5" eb="8">
      <t>コモリチョウ</t>
    </rPh>
    <rPh sb="8" eb="9">
      <t>アザ</t>
    </rPh>
    <rPh sb="9" eb="11">
      <t>タケナワ</t>
    </rPh>
    <rPh sb="14" eb="16">
      <t>バンチ</t>
    </rPh>
    <phoneticPr fontId="8"/>
  </si>
  <si>
    <t>059-271-6828</t>
    <phoneticPr fontId="8"/>
  </si>
  <si>
    <t>059-271-6829</t>
    <phoneticPr fontId="8"/>
  </si>
  <si>
    <t>特定非営利活動法人まほろば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</si>
  <si>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グループホームおひさま</t>
    <phoneticPr fontId="8"/>
  </si>
  <si>
    <t>津市稲葉町823-1</t>
    <rPh sb="0" eb="2">
      <t>ツシ</t>
    </rPh>
    <rPh sb="2" eb="5">
      <t>イナバチョウ</t>
    </rPh>
    <phoneticPr fontId="8"/>
  </si>
  <si>
    <t>059-261-5380</t>
    <phoneticPr fontId="8"/>
  </si>
  <si>
    <t>059-261-5374</t>
    <phoneticPr fontId="8"/>
  </si>
  <si>
    <t>株式会社SPROUT</t>
    <rPh sb="0" eb="4">
      <t>カブシキガイシャ</t>
    </rPh>
    <phoneticPr fontId="8"/>
  </si>
  <si>
    <t>050-6863-6004</t>
    <phoneticPr fontId="8"/>
  </si>
  <si>
    <t>結いまぁーる</t>
    <rPh sb="0" eb="1">
      <t>ユ</t>
    </rPh>
    <phoneticPr fontId="8"/>
  </si>
  <si>
    <t>514-0043</t>
  </si>
  <si>
    <t>津市南新町4-37</t>
    <rPh sb="0" eb="2">
      <t>ツシ</t>
    </rPh>
    <rPh sb="2" eb="3">
      <t>ミナミ</t>
    </rPh>
    <rPh sb="3" eb="5">
      <t>シンマチ</t>
    </rPh>
    <phoneticPr fontId="8"/>
  </si>
  <si>
    <t>059-253-1670</t>
    <phoneticPr fontId="8"/>
  </si>
  <si>
    <t>059-253-1671</t>
    <phoneticPr fontId="8"/>
  </si>
  <si>
    <t>特定非営利活動法人和里</t>
    <rPh sb="0" eb="9">
      <t>トク</t>
    </rPh>
    <rPh sb="9" eb="10">
      <t>ワ</t>
    </rPh>
    <rPh sb="10" eb="11">
      <t>リ</t>
    </rPh>
    <phoneticPr fontId="8"/>
  </si>
  <si>
    <t>グループホームしまかぜ</t>
    <phoneticPr fontId="8"/>
  </si>
  <si>
    <t>津市野田165-3</t>
    <rPh sb="0" eb="2">
      <t>ツシ</t>
    </rPh>
    <rPh sb="2" eb="4">
      <t>ノダ</t>
    </rPh>
    <phoneticPr fontId="8"/>
  </si>
  <si>
    <t>059-269-5383</t>
    <phoneticPr fontId="8"/>
  </si>
  <si>
    <t>059-269-5384</t>
    <phoneticPr fontId="8"/>
  </si>
  <si>
    <t>シェアホームいちご</t>
  </si>
  <si>
    <t>津市高茶屋小森町4031</t>
    <rPh sb="0" eb="2">
      <t>ツシ</t>
    </rPh>
    <rPh sb="2" eb="8">
      <t>タカチャヤコモリチョウ</t>
    </rPh>
    <phoneticPr fontId="8"/>
  </si>
  <si>
    <t>059-269-6675</t>
  </si>
  <si>
    <t>特定非営利活動法人あおば</t>
    <rPh sb="0" eb="9">
      <t>トクテイヒエイリカツドウホウジン</t>
    </rPh>
    <phoneticPr fontId="8"/>
  </si>
  <si>
    <t>スマティ</t>
    <phoneticPr fontId="8"/>
  </si>
  <si>
    <t>津市西丸之内22-17</t>
    <rPh sb="0" eb="2">
      <t>ツシ</t>
    </rPh>
    <rPh sb="2" eb="3">
      <t>ニシ</t>
    </rPh>
    <rPh sb="3" eb="6">
      <t>マルノウチ</t>
    </rPh>
    <phoneticPr fontId="8"/>
  </si>
  <si>
    <t>059-271-8766</t>
    <phoneticPr fontId="8"/>
  </si>
  <si>
    <t>株式会社和心屋</t>
    <rPh sb="0" eb="2">
      <t>カブシキ</t>
    </rPh>
    <rPh sb="2" eb="4">
      <t>カイシャ</t>
    </rPh>
    <rPh sb="4" eb="5">
      <t>ワ</t>
    </rPh>
    <rPh sb="5" eb="6">
      <t>ココロ</t>
    </rPh>
    <rPh sb="6" eb="7">
      <t>ヤ</t>
    </rPh>
    <phoneticPr fontId="8"/>
  </si>
  <si>
    <t>すまいるほーむ</t>
    <phoneticPr fontId="8"/>
  </si>
  <si>
    <t>津市久居北口町551番地5</t>
    <rPh sb="0" eb="2">
      <t>ツシ</t>
    </rPh>
    <rPh sb="2" eb="4">
      <t>ヒサイ</t>
    </rPh>
    <rPh sb="4" eb="6">
      <t>キタグチ</t>
    </rPh>
    <rPh sb="6" eb="7">
      <t>チョウ</t>
    </rPh>
    <rPh sb="10" eb="12">
      <t>バンチ</t>
    </rPh>
    <phoneticPr fontId="8"/>
  </si>
  <si>
    <t>059-253-7625</t>
    <phoneticPr fontId="8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</si>
  <si>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8"/>
  </si>
  <si>
    <t>514-0031</t>
  </si>
  <si>
    <t>こまつの里　グループホーム</t>
    <rPh sb="4" eb="5">
      <t>サト</t>
    </rPh>
    <phoneticPr fontId="28"/>
  </si>
  <si>
    <t xml:space="preserve">514-812 </t>
  </si>
  <si>
    <t>津市津興字高砂3番1</t>
    <rPh sb="0" eb="2">
      <t>ツシ</t>
    </rPh>
    <rPh sb="2" eb="3">
      <t>ツ</t>
    </rPh>
    <rPh sb="3" eb="4">
      <t>オコ</t>
    </rPh>
    <rPh sb="4" eb="5">
      <t>アザ</t>
    </rPh>
    <rPh sb="5" eb="7">
      <t>タカサゴ</t>
    </rPh>
    <rPh sb="8" eb="9">
      <t>バン</t>
    </rPh>
    <phoneticPr fontId="28"/>
  </si>
  <si>
    <t>059-222-3838</t>
  </si>
  <si>
    <t>059-253-5480</t>
  </si>
  <si>
    <t>特定非営利活動法人　こまつの里</t>
    <rPh sb="0" eb="9">
      <t>トク</t>
    </rPh>
    <rPh sb="14" eb="15">
      <t>サト</t>
    </rPh>
    <phoneticPr fontId="28"/>
  </si>
  <si>
    <t>グループホームゆう</t>
    <phoneticPr fontId="8"/>
  </si>
  <si>
    <t>津市下弁財町津興3244-1．3244-2</t>
    <rPh sb="0" eb="2">
      <t>ツシ</t>
    </rPh>
    <rPh sb="2" eb="8">
      <t>シモベンザイチョウツオキ</t>
    </rPh>
    <phoneticPr fontId="8"/>
  </si>
  <si>
    <t>059-269-5400</t>
    <phoneticPr fontId="8"/>
  </si>
  <si>
    <t>059-269-5401</t>
    <phoneticPr fontId="8"/>
  </si>
  <si>
    <t>特定営利活動法人ゆう</t>
    <rPh sb="0" eb="2">
      <t>トクテイ</t>
    </rPh>
    <rPh sb="2" eb="4">
      <t>エイリ</t>
    </rPh>
    <rPh sb="4" eb="6">
      <t>カツドウ</t>
    </rPh>
    <rPh sb="6" eb="8">
      <t>ホウジン</t>
    </rPh>
    <phoneticPr fontId="8"/>
  </si>
  <si>
    <t>グループホーム一松</t>
    <rPh sb="7" eb="9">
      <t>イチマツ</t>
    </rPh>
    <phoneticPr fontId="28"/>
  </si>
  <si>
    <t>津市一身田豊野１４０６番地５３８</t>
  </si>
  <si>
    <t>059-253-3631</t>
  </si>
  <si>
    <t>合同会社一松</t>
    <rPh sb="0" eb="4">
      <t>ゴ</t>
    </rPh>
    <rPh sb="4" eb="5">
      <t>イチ</t>
    </rPh>
    <rPh sb="5" eb="6">
      <t>マツ</t>
    </rPh>
    <phoneticPr fontId="28"/>
  </si>
  <si>
    <t>グループホームＬａｕｇｈ</t>
  </si>
  <si>
    <t>津市北丸之内１３０</t>
    <rPh sb="0" eb="2">
      <t>ツシ</t>
    </rPh>
    <rPh sb="2" eb="3">
      <t>キタ</t>
    </rPh>
    <rPh sb="3" eb="6">
      <t>マルノウチ</t>
    </rPh>
    <phoneticPr fontId="28"/>
  </si>
  <si>
    <t>070-9014-8722</t>
    <phoneticPr fontId="8"/>
  </si>
  <si>
    <t>059-253-3393</t>
  </si>
  <si>
    <t>特定非営利活動法人ＬＩＦＥ　ＵＰ</t>
    <rPh sb="0" eb="16">
      <t>ト</t>
    </rPh>
    <phoneticPr fontId="28"/>
  </si>
  <si>
    <t>グループホーム　ハロー庄田</t>
  </si>
  <si>
    <t>津市庄田町１３８９－２２</t>
  </si>
  <si>
    <t>059-253-8628</t>
  </si>
  <si>
    <t>059-253-8629</t>
  </si>
  <si>
    <t>合同会社Ｈｅｌｌｏ　Ｅｖｅｒｙｔｈｉｎｇ</t>
  </si>
  <si>
    <t>グループホームkokokara</t>
  </si>
  <si>
    <t>518-1101</t>
  </si>
  <si>
    <t>津市久居神明町１３６９</t>
  </si>
  <si>
    <t>0595-66-0437</t>
  </si>
  <si>
    <t>合同会社祈千幸</t>
  </si>
  <si>
    <t>津ゆうホーム</t>
    <phoneticPr fontId="8"/>
  </si>
  <si>
    <t>津市一身田町２６６－１</t>
  </si>
  <si>
    <t>059-272-4292</t>
  </si>
  <si>
    <t>合同会社ゆうゆう</t>
  </si>
  <si>
    <t>結ほーむ　白塚</t>
    <rPh sb="0" eb="1">
      <t>ユイ</t>
    </rPh>
    <rPh sb="5" eb="7">
      <t>シラツカ</t>
    </rPh>
    <phoneticPr fontId="29"/>
  </si>
  <si>
    <t>津市白塚町１０８０－１２５</t>
    <rPh sb="0" eb="2">
      <t>ツシ</t>
    </rPh>
    <rPh sb="2" eb="5">
      <t>シラツカチョウ</t>
    </rPh>
    <phoneticPr fontId="29"/>
  </si>
  <si>
    <t>059-271-8588</t>
    <phoneticPr fontId="25"/>
  </si>
  <si>
    <t>株式会社紳</t>
    <rPh sb="0" eb="4">
      <t>カ</t>
    </rPh>
    <rPh sb="4" eb="5">
      <t>シン</t>
    </rPh>
    <phoneticPr fontId="29"/>
  </si>
  <si>
    <t>ソテリア大門</t>
  </si>
  <si>
    <t>津市大門３４７</t>
    <phoneticPr fontId="8"/>
  </si>
  <si>
    <t>059-253-7530</t>
    <phoneticPr fontId="8"/>
  </si>
  <si>
    <t>059-253-7531</t>
  </si>
  <si>
    <t>特定非営利活動法人東京ソテリア</t>
  </si>
  <si>
    <t>514- 1118</t>
    <phoneticPr fontId="8"/>
  </si>
  <si>
    <t>津市久居新町１１４６－３　ウッドヴィレッジ１０６</t>
  </si>
  <si>
    <t>059-202-1591</t>
  </si>
  <si>
    <t>059-202-1137</t>
  </si>
  <si>
    <t>一般社団法人おうばいとうり</t>
    <phoneticPr fontId="8"/>
  </si>
  <si>
    <t>指定共同生活援助事業所ウィングハート</t>
    <rPh sb="0" eb="2">
      <t>シテイ</t>
    </rPh>
    <rPh sb="2" eb="4">
      <t>キョウドウ</t>
    </rPh>
    <rPh sb="4" eb="6">
      <t>セイカツ</t>
    </rPh>
    <rPh sb="6" eb="8">
      <t>エンジョ</t>
    </rPh>
    <rPh sb="8" eb="11">
      <t>ジギョウショ</t>
    </rPh>
    <phoneticPr fontId="8"/>
  </si>
  <si>
    <t>松阪市久保町1843-7</t>
    <rPh sb="0" eb="3">
      <t>マツサカシ</t>
    </rPh>
    <phoneticPr fontId="8"/>
  </si>
  <si>
    <t>0598－20－8944</t>
    <phoneticPr fontId="8"/>
  </si>
  <si>
    <t>0598－31－1588</t>
    <phoneticPr fontId="8"/>
  </si>
  <si>
    <t>障害者支援施設「つばさ」</t>
    <phoneticPr fontId="8"/>
  </si>
  <si>
    <t>松阪市下村町2203-1</t>
    <rPh sb="0" eb="3">
      <t>マツサカシ</t>
    </rPh>
    <phoneticPr fontId="8"/>
  </si>
  <si>
    <t>0598-20-1213</t>
    <phoneticPr fontId="8"/>
  </si>
  <si>
    <t>0598-20-2723</t>
  </si>
  <si>
    <t>こいしろ</t>
    <phoneticPr fontId="8"/>
  </si>
  <si>
    <t>松阪市稲木町1932番地</t>
    <rPh sb="0" eb="3">
      <t>マツサカシ</t>
    </rPh>
    <rPh sb="3" eb="4">
      <t>イネ</t>
    </rPh>
    <rPh sb="4" eb="5">
      <t>キ</t>
    </rPh>
    <rPh sb="5" eb="6">
      <t>マチ</t>
    </rPh>
    <rPh sb="10" eb="12">
      <t>バンチ</t>
    </rPh>
    <phoneticPr fontId="8"/>
  </si>
  <si>
    <t>0598-28-4835</t>
    <phoneticPr fontId="8"/>
  </si>
  <si>
    <t>松阪第一生活ホーム</t>
    <rPh sb="0" eb="2">
      <t>マツサカ</t>
    </rPh>
    <rPh sb="2" eb="4">
      <t>ダイイチ</t>
    </rPh>
    <rPh sb="4" eb="6">
      <t>セイカツ</t>
    </rPh>
    <phoneticPr fontId="8"/>
  </si>
  <si>
    <t>松阪市船江町531-15</t>
    <rPh sb="0" eb="3">
      <t>マツサカシ</t>
    </rPh>
    <rPh sb="3" eb="4">
      <t>フネ</t>
    </rPh>
    <rPh sb="4" eb="5">
      <t>エ</t>
    </rPh>
    <rPh sb="5" eb="6">
      <t>マチ</t>
    </rPh>
    <phoneticPr fontId="8"/>
  </si>
  <si>
    <t>0598-26-3659</t>
    <phoneticPr fontId="8"/>
  </si>
  <si>
    <t>特定非営利活動法人松阪第一生活ホーム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マツサカ</t>
    </rPh>
    <rPh sb="11" eb="13">
      <t>ダイイチ</t>
    </rPh>
    <rPh sb="13" eb="15">
      <t>セイカツ</t>
    </rPh>
    <phoneticPr fontId="8"/>
  </si>
  <si>
    <t>ドルチェハウス</t>
    <phoneticPr fontId="8"/>
  </si>
  <si>
    <t>515-0063</t>
  </si>
  <si>
    <t>松阪市五反田町4丁目1121-12</t>
    <rPh sb="0" eb="3">
      <t>マツサカシ</t>
    </rPh>
    <rPh sb="3" eb="6">
      <t>ゴタンダ</t>
    </rPh>
    <rPh sb="6" eb="7">
      <t>チョウ</t>
    </rPh>
    <rPh sb="8" eb="10">
      <t>チョウメ</t>
    </rPh>
    <phoneticPr fontId="8"/>
  </si>
  <si>
    <t>0598-67-5739</t>
    <phoneticPr fontId="8"/>
  </si>
  <si>
    <t>株式会社ストラピア</t>
    <rPh sb="0" eb="4">
      <t>カブ</t>
    </rPh>
    <phoneticPr fontId="8"/>
  </si>
  <si>
    <t>ほっと家</t>
    <rPh sb="3" eb="4">
      <t>イエ</t>
    </rPh>
    <phoneticPr fontId="8"/>
  </si>
  <si>
    <t>松阪市久保町773番地9</t>
    <rPh sb="0" eb="6">
      <t>マツサカシクボチョウ</t>
    </rPh>
    <rPh sb="9" eb="11">
      <t>バンチ</t>
    </rPh>
    <phoneticPr fontId="8"/>
  </si>
  <si>
    <t>0598-31-1554</t>
    <phoneticPr fontId="8"/>
  </si>
  <si>
    <t>0598-31-1553</t>
  </si>
  <si>
    <t>グループホーム　らくーね</t>
    <phoneticPr fontId="8"/>
  </si>
  <si>
    <t>515-0815</t>
  </si>
  <si>
    <t>松阪市西町字岩橋148-3</t>
    <phoneticPr fontId="8"/>
  </si>
  <si>
    <t>0598-21-1530</t>
    <phoneticPr fontId="8"/>
  </si>
  <si>
    <t>0598-21-1530</t>
  </si>
  <si>
    <t>くれよんはうす</t>
  </si>
  <si>
    <t>515-2322</t>
  </si>
  <si>
    <t>0598-42-6563</t>
    <phoneticPr fontId="8"/>
  </si>
  <si>
    <t>みどりの丘</t>
    <rPh sb="4" eb="5">
      <t>オカ</t>
    </rPh>
    <phoneticPr fontId="8"/>
  </si>
  <si>
    <t>多気郡多気町相可1860-2</t>
    <rPh sb="0" eb="3">
      <t>タキグン</t>
    </rPh>
    <rPh sb="3" eb="6">
      <t>タキチョウ</t>
    </rPh>
    <rPh sb="6" eb="7">
      <t>ソウ</t>
    </rPh>
    <rPh sb="7" eb="8">
      <t>カ</t>
    </rPh>
    <phoneticPr fontId="8"/>
  </si>
  <si>
    <t>0598-38-2402</t>
    <phoneticPr fontId="8"/>
  </si>
  <si>
    <t>グループホームどんど花</t>
    <rPh sb="10" eb="11">
      <t>ハナ</t>
    </rPh>
    <phoneticPr fontId="8"/>
  </si>
  <si>
    <t>多気郡明和町佐田936番地7</t>
    <rPh sb="0" eb="3">
      <t>タキグン</t>
    </rPh>
    <rPh sb="3" eb="6">
      <t>メイワチョウ</t>
    </rPh>
    <rPh sb="6" eb="8">
      <t>サタ</t>
    </rPh>
    <rPh sb="11" eb="13">
      <t>バンチ</t>
    </rPh>
    <phoneticPr fontId="8"/>
  </si>
  <si>
    <t>0596-67-4131</t>
    <phoneticPr fontId="8"/>
  </si>
  <si>
    <t>特定非営利活動法人どんど花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ハナ</t>
    </rPh>
    <phoneticPr fontId="8"/>
  </si>
  <si>
    <t>グループホームきれい　　御糸の杜</t>
    <rPh sb="12" eb="13">
      <t>ゴ</t>
    </rPh>
    <rPh sb="13" eb="14">
      <t>イト</t>
    </rPh>
    <rPh sb="15" eb="16">
      <t>モリ</t>
    </rPh>
    <phoneticPr fontId="8"/>
  </si>
  <si>
    <t>多気郡明和町行部西浦131番地</t>
    <rPh sb="0" eb="2">
      <t>タキ</t>
    </rPh>
    <rPh sb="2" eb="3">
      <t>グン</t>
    </rPh>
    <rPh sb="3" eb="5">
      <t>メイワ</t>
    </rPh>
    <rPh sb="5" eb="6">
      <t>チョウ</t>
    </rPh>
    <rPh sb="6" eb="7">
      <t>ギョウ</t>
    </rPh>
    <rPh sb="7" eb="8">
      <t>ブ</t>
    </rPh>
    <rPh sb="8" eb="10">
      <t>ニシウラ</t>
    </rPh>
    <rPh sb="13" eb="15">
      <t>バンチ</t>
    </rPh>
    <phoneticPr fontId="8"/>
  </si>
  <si>
    <t>0596-55-6800</t>
    <phoneticPr fontId="8"/>
  </si>
  <si>
    <t>0596-55-6800</t>
  </si>
  <si>
    <t>ひまわり</t>
    <phoneticPr fontId="8"/>
  </si>
  <si>
    <t>515-0211</t>
  </si>
  <si>
    <t>松阪市高木町１５２４－２</t>
    <rPh sb="0" eb="3">
      <t>マツサカシ</t>
    </rPh>
    <rPh sb="3" eb="6">
      <t>タカギチョウ</t>
    </rPh>
    <phoneticPr fontId="8"/>
  </si>
  <si>
    <t>0598-28-4895</t>
    <phoneticPr fontId="8"/>
  </si>
  <si>
    <t>共同生活援助事業所りんくす</t>
    <phoneticPr fontId="8"/>
  </si>
  <si>
    <t>松阪市小片野町166番地</t>
    <phoneticPr fontId="8"/>
  </si>
  <si>
    <t>グループホームめぐり</t>
    <phoneticPr fontId="8"/>
  </si>
  <si>
    <t>松阪市久保町1365-3 SAINT ANNEX B</t>
    <phoneticPr fontId="8"/>
  </si>
  <si>
    <t>0598-20-9916</t>
    <phoneticPr fontId="8"/>
  </si>
  <si>
    <t>合同会社めぐり</t>
    <rPh sb="0" eb="2">
      <t>ゴウドウ</t>
    </rPh>
    <rPh sb="2" eb="4">
      <t>ガイシャ</t>
    </rPh>
    <phoneticPr fontId="8"/>
  </si>
  <si>
    <t>519-2152</t>
  </si>
  <si>
    <t>多気郡多気町弟国92番2</t>
    <rPh sb="0" eb="3">
      <t>タキグン</t>
    </rPh>
    <rPh sb="3" eb="6">
      <t>タキチョウ</t>
    </rPh>
    <rPh sb="6" eb="7">
      <t>オトウト</t>
    </rPh>
    <rPh sb="7" eb="8">
      <t>クニ</t>
    </rPh>
    <rPh sb="10" eb="11">
      <t>バン</t>
    </rPh>
    <phoneticPr fontId="27"/>
  </si>
  <si>
    <t>0598-67-8481</t>
  </si>
  <si>
    <t>特定非営利活動法人暖家</t>
    <rPh sb="0" eb="9">
      <t>トクテイヒエイリカツドウホウジン</t>
    </rPh>
    <rPh sb="9" eb="10">
      <t>ダン</t>
    </rPh>
    <rPh sb="10" eb="11">
      <t>イエ</t>
    </rPh>
    <phoneticPr fontId="27"/>
  </si>
  <si>
    <t>ほほえみハウス</t>
  </si>
  <si>
    <t>松阪市久保町1676-2</t>
    <rPh sb="0" eb="3">
      <t>マツサカシ</t>
    </rPh>
    <rPh sb="3" eb="6">
      <t>クボチョウ</t>
    </rPh>
    <phoneticPr fontId="27"/>
  </si>
  <si>
    <t>0598-29-8531</t>
  </si>
  <si>
    <t>特定非営利活動法人松阪市手をつなぐ育成会</t>
    <rPh sb="0" eb="9">
      <t>トクテイヒエイリカツドウホウジン</t>
    </rPh>
    <rPh sb="9" eb="12">
      <t>マツサカシ</t>
    </rPh>
    <rPh sb="12" eb="13">
      <t>テ</t>
    </rPh>
    <rPh sb="17" eb="20">
      <t>イクセイカイ</t>
    </rPh>
    <phoneticPr fontId="27"/>
  </si>
  <si>
    <t>グループホーム　ライフ</t>
  </si>
  <si>
    <t>松阪市駅部田町599-9</t>
    <rPh sb="0" eb="3">
      <t>マツサカシ</t>
    </rPh>
    <rPh sb="3" eb="7">
      <t>マエノヘタチョウ</t>
    </rPh>
    <phoneticPr fontId="28"/>
  </si>
  <si>
    <t>0598-22-1123</t>
  </si>
  <si>
    <t>0598-54-1100</t>
  </si>
  <si>
    <t>株式会社ライフ</t>
    <rPh sb="0" eb="4">
      <t>カブ</t>
    </rPh>
    <phoneticPr fontId="28"/>
  </si>
  <si>
    <t>かしわもも</t>
  </si>
  <si>
    <t>515-0011</t>
  </si>
  <si>
    <t>松阪市高町字汐田403番地6</t>
    <rPh sb="0" eb="3">
      <t>マツサカシ</t>
    </rPh>
    <rPh sb="3" eb="4">
      <t>コウ</t>
    </rPh>
    <rPh sb="4" eb="5">
      <t>マチ</t>
    </rPh>
    <rPh sb="5" eb="6">
      <t>アザ</t>
    </rPh>
    <rPh sb="6" eb="8">
      <t>シオダ</t>
    </rPh>
    <rPh sb="11" eb="13">
      <t>バンチ</t>
    </rPh>
    <phoneticPr fontId="28"/>
  </si>
  <si>
    <t>0598-20-9860</t>
  </si>
  <si>
    <t>0598-20-9861</t>
  </si>
  <si>
    <t>合同会社グリシナ</t>
    <rPh sb="0" eb="2">
      <t>ゴウドウ</t>
    </rPh>
    <rPh sb="2" eb="4">
      <t>ガイシャ</t>
    </rPh>
    <phoneticPr fontId="28"/>
  </si>
  <si>
    <t>515-0032</t>
  </si>
  <si>
    <t>松阪市田原町327-11-H</t>
    <rPh sb="0" eb="3">
      <t>マツサカシ</t>
    </rPh>
    <rPh sb="3" eb="6">
      <t>タワラマチ</t>
    </rPh>
    <phoneticPr fontId="28"/>
  </si>
  <si>
    <t>0598-67-5854</t>
  </si>
  <si>
    <t>株式会社bunanoki</t>
    <rPh sb="0" eb="4">
      <t>カブ</t>
    </rPh>
    <phoneticPr fontId="28"/>
  </si>
  <si>
    <t>グループホームあかり</t>
    <phoneticPr fontId="8"/>
  </si>
  <si>
    <t>松阪市久保町1349-2メゾン原田101号室</t>
    <rPh sb="0" eb="3">
      <t>マツサカシ</t>
    </rPh>
    <rPh sb="3" eb="6">
      <t>クボチョウ</t>
    </rPh>
    <rPh sb="15" eb="17">
      <t>ハラダ</t>
    </rPh>
    <rPh sb="20" eb="22">
      <t>ゴウシツ</t>
    </rPh>
    <phoneticPr fontId="8"/>
  </si>
  <si>
    <t>090-4086-1810</t>
    <phoneticPr fontId="8"/>
  </si>
  <si>
    <t>株式会社ｅハートサービス</t>
    <rPh sb="0" eb="2">
      <t>カブシキ</t>
    </rPh>
    <rPh sb="2" eb="4">
      <t>カイシャ</t>
    </rPh>
    <phoneticPr fontId="8"/>
  </si>
  <si>
    <t>グループホームこてふ</t>
    <phoneticPr fontId="8"/>
  </si>
  <si>
    <t>松阪市光町1041-1</t>
    <rPh sb="0" eb="3">
      <t>マツサカシ</t>
    </rPh>
    <rPh sb="3" eb="5">
      <t>ヒカリチョウ</t>
    </rPh>
    <phoneticPr fontId="8"/>
  </si>
  <si>
    <t>0598-30-8825</t>
    <phoneticPr fontId="8"/>
  </si>
  <si>
    <t>0598-30-8826</t>
    <phoneticPr fontId="8"/>
  </si>
  <si>
    <t>株式会社こてふ</t>
    <rPh sb="0" eb="2">
      <t>カブシキ</t>
    </rPh>
    <rPh sb="2" eb="4">
      <t>カイシャ</t>
    </rPh>
    <phoneticPr fontId="8"/>
  </si>
  <si>
    <t>明和町社会福祉協議会　やわらぎ</t>
    <rPh sb="0" eb="3">
      <t>メイワチョウ</t>
    </rPh>
    <rPh sb="3" eb="5">
      <t>シャカイ</t>
    </rPh>
    <rPh sb="5" eb="7">
      <t>フクシ</t>
    </rPh>
    <rPh sb="7" eb="10">
      <t>キョウギカイ</t>
    </rPh>
    <phoneticPr fontId="8"/>
  </si>
  <si>
    <t>多気郡明和町大字佐田字西増田山934番地8　他二筆</t>
    <rPh sb="0" eb="3">
      <t>タキグン</t>
    </rPh>
    <rPh sb="3" eb="6">
      <t>メイワチョウ</t>
    </rPh>
    <rPh sb="6" eb="8">
      <t>オオアザ</t>
    </rPh>
    <rPh sb="8" eb="10">
      <t>サダ</t>
    </rPh>
    <rPh sb="10" eb="11">
      <t>ジ</t>
    </rPh>
    <rPh sb="11" eb="12">
      <t>ニシ</t>
    </rPh>
    <rPh sb="12" eb="14">
      <t>マスダ</t>
    </rPh>
    <rPh sb="14" eb="15">
      <t>ヤマ</t>
    </rPh>
    <rPh sb="18" eb="20">
      <t>バンチ</t>
    </rPh>
    <rPh sb="22" eb="23">
      <t>ホカ</t>
    </rPh>
    <rPh sb="23" eb="24">
      <t>ニ</t>
    </rPh>
    <rPh sb="24" eb="25">
      <t>ヒツ</t>
    </rPh>
    <phoneticPr fontId="8"/>
  </si>
  <si>
    <t>0596-52-7810</t>
    <phoneticPr fontId="8"/>
  </si>
  <si>
    <t>グループホームＣＯＮＥＴ</t>
  </si>
  <si>
    <t>松阪市垣鼻町１６３８－６４</t>
  </si>
  <si>
    <t>0598-67-9806</t>
  </si>
  <si>
    <t>0598-667-9806</t>
  </si>
  <si>
    <t>株式会社ＣＯＮＥＴ</t>
  </si>
  <si>
    <t>グループホーム緋日葵</t>
  </si>
  <si>
    <t>515-08818</t>
  </si>
  <si>
    <t>松阪市川井町５８７番地６</t>
  </si>
  <si>
    <t>0598-54-1709</t>
  </si>
  <si>
    <t>0598-30-8388</t>
    <phoneticPr fontId="8"/>
  </si>
  <si>
    <t>合同会社ライジング</t>
  </si>
  <si>
    <t>グループホームかるがも</t>
    <phoneticPr fontId="8"/>
  </si>
  <si>
    <t xml:space="preserve">515-2311 </t>
    <phoneticPr fontId="8"/>
  </si>
  <si>
    <t>松阪市嬉野黒田町34－5　アーバンハイツ101・102・201・202　</t>
    <rPh sb="0" eb="3">
      <t>マツサカシ</t>
    </rPh>
    <rPh sb="3" eb="5">
      <t>ウレシノ</t>
    </rPh>
    <rPh sb="5" eb="8">
      <t>クロダチョウ</t>
    </rPh>
    <phoneticPr fontId="8"/>
  </si>
  <si>
    <t>0598-67-8474</t>
    <phoneticPr fontId="8"/>
  </si>
  <si>
    <t>0598-22-0788</t>
    <phoneticPr fontId="8"/>
  </si>
  <si>
    <t>一般社団法人カルガモ・ファミリー</t>
    <rPh sb="0" eb="2">
      <t>イッパン</t>
    </rPh>
    <rPh sb="2" eb="4">
      <t>シャダン</t>
    </rPh>
    <rPh sb="4" eb="6">
      <t>ホウジン</t>
    </rPh>
    <phoneticPr fontId="8"/>
  </si>
  <si>
    <t>グループホームそら</t>
  </si>
  <si>
    <t>松阪市稲木町１３４３－１</t>
  </si>
  <si>
    <t>0598-28-6690</t>
  </si>
  <si>
    <t/>
  </si>
  <si>
    <t>特定非営利活動法人伊勢結人</t>
  </si>
  <si>
    <t>障がい者グループホーム　りのあ</t>
  </si>
  <si>
    <t>松阪市久保町１４２２番地８</t>
  </si>
  <si>
    <t>090-4162-5160</t>
  </si>
  <si>
    <t>株式会社りのあいな</t>
  </si>
  <si>
    <t>グループホーム　アクア五反田</t>
  </si>
  <si>
    <t>515-0064</t>
    <phoneticPr fontId="8"/>
  </si>
  <si>
    <t>松阪市五反田町２丁目１３２６番地５</t>
  </si>
  <si>
    <t>070-9150-8432</t>
  </si>
  <si>
    <t>0598-30-4491</t>
  </si>
  <si>
    <t>グループホーム　ループホール</t>
  </si>
  <si>
    <t>多気郡明和町斎宮2336－4</t>
  </si>
  <si>
    <t>090-6337-5599</t>
  </si>
  <si>
    <t>0596-67-7218</t>
  </si>
  <si>
    <t>合同会社ループホール</t>
    <phoneticPr fontId="8"/>
  </si>
  <si>
    <t>はーとりあ飯高</t>
  </si>
  <si>
    <t>515-1502</t>
    <phoneticPr fontId="8"/>
  </si>
  <si>
    <t>松阪市飯高町宮前１97番地</t>
  </si>
  <si>
    <t>0598-46-0212</t>
  </si>
  <si>
    <t>ＧＨいせ</t>
    <phoneticPr fontId="8"/>
  </si>
  <si>
    <t>伊勢市村松町1389-16</t>
    <rPh sb="0" eb="3">
      <t>イセシ</t>
    </rPh>
    <rPh sb="3" eb="6">
      <t>ムラマツチョウ</t>
    </rPh>
    <phoneticPr fontId="8"/>
  </si>
  <si>
    <t>ふらっと</t>
    <phoneticPr fontId="8"/>
  </si>
  <si>
    <t>伊勢市辻久留3-17-5</t>
    <rPh sb="0" eb="3">
      <t>イセシ</t>
    </rPh>
    <phoneticPr fontId="8"/>
  </si>
  <si>
    <t>ステップワンハウス　ぱれっと</t>
    <phoneticPr fontId="8"/>
  </si>
  <si>
    <t>伊勢市吹上2丁目11-46</t>
    <rPh sb="0" eb="3">
      <t>イセシ</t>
    </rPh>
    <rPh sb="3" eb="5">
      <t>フキアゲ</t>
    </rPh>
    <rPh sb="6" eb="8">
      <t>チョウメ</t>
    </rPh>
    <phoneticPr fontId="8"/>
  </si>
  <si>
    <t>0596-29-3330</t>
    <phoneticPr fontId="8"/>
  </si>
  <si>
    <t>0596-29-3330</t>
  </si>
  <si>
    <t>ＮＰＯ法人ステップワン</t>
    <rPh sb="3" eb="5">
      <t>ホウジン</t>
    </rPh>
    <phoneticPr fontId="8"/>
  </si>
  <si>
    <t>グループホーム ワックワークわん</t>
    <phoneticPr fontId="8"/>
  </si>
  <si>
    <t>伊勢市小俣町宮前623-6</t>
    <rPh sb="0" eb="3">
      <t>イセシ</t>
    </rPh>
    <rPh sb="3" eb="6">
      <t>オバタチョウ</t>
    </rPh>
    <rPh sb="6" eb="8">
      <t>ミヤマエ</t>
    </rPh>
    <phoneticPr fontId="8"/>
  </si>
  <si>
    <t>0596-28-3868</t>
    <phoneticPr fontId="8"/>
  </si>
  <si>
    <t>0596-28-3869</t>
    <phoneticPr fontId="8"/>
  </si>
  <si>
    <t>株式会社Saluta Holdings</t>
    <rPh sb="0" eb="4">
      <t>カブシキガイシャ</t>
    </rPh>
    <phoneticPr fontId="8"/>
  </si>
  <si>
    <t>障がいグループホーム伊勢ときわ</t>
    <phoneticPr fontId="8"/>
  </si>
  <si>
    <t>伊勢市常磐3-11-31　常磐レジデンス</t>
    <rPh sb="0" eb="3">
      <t>イセシ</t>
    </rPh>
    <rPh sb="3" eb="5">
      <t>トキワ</t>
    </rPh>
    <rPh sb="13" eb="15">
      <t>トキワ</t>
    </rPh>
    <phoneticPr fontId="8"/>
  </si>
  <si>
    <t>080-9190-7615</t>
    <phoneticPr fontId="8"/>
  </si>
  <si>
    <t>株式会社twelve nine</t>
    <rPh sb="0" eb="4">
      <t>カブシキガイシャ</t>
    </rPh>
    <phoneticPr fontId="8"/>
  </si>
  <si>
    <t>グループホームひばの木</t>
    <rPh sb="10" eb="11">
      <t>キ</t>
    </rPh>
    <phoneticPr fontId="8"/>
  </si>
  <si>
    <t>516-1108</t>
    <phoneticPr fontId="8"/>
  </si>
  <si>
    <t>伊勢市円座町１１７２－１</t>
    <rPh sb="0" eb="3">
      <t>イセシ</t>
    </rPh>
    <rPh sb="3" eb="5">
      <t>エンザ</t>
    </rPh>
    <rPh sb="5" eb="6">
      <t>マチ</t>
    </rPh>
    <phoneticPr fontId="8"/>
  </si>
  <si>
    <t>0596-67-6137</t>
    <phoneticPr fontId="8"/>
  </si>
  <si>
    <t>共同生活援助　リムの郷</t>
  </si>
  <si>
    <t>516-0003</t>
  </si>
  <si>
    <t>伊勢市下野町４４２</t>
  </si>
  <si>
    <t>090-7600-0925</t>
  </si>
  <si>
    <t>合同会社Ｌｉｍ　Ｇｒｏｕｐ</t>
  </si>
  <si>
    <t>障がい者グループホーム　縁家スタンドバイミー浦口</t>
    <rPh sb="22" eb="24">
      <t>ウラグチ</t>
    </rPh>
    <phoneticPr fontId="8"/>
  </si>
  <si>
    <t>516-0062</t>
    <phoneticPr fontId="8"/>
  </si>
  <si>
    <t>伊勢市浦口町１丁目２－２</t>
    <rPh sb="3" eb="5">
      <t>ウラグチ</t>
    </rPh>
    <rPh sb="7" eb="9">
      <t>チョウメ</t>
    </rPh>
    <phoneticPr fontId="8"/>
  </si>
  <si>
    <t>0596-67-7249</t>
    <phoneticPr fontId="8"/>
  </si>
  <si>
    <t>0596-65-6864</t>
  </si>
  <si>
    <t>株式会社縁家</t>
    <rPh sb="4" eb="5">
      <t>エン</t>
    </rPh>
    <rPh sb="5" eb="6">
      <t>イエ</t>
    </rPh>
    <phoneticPr fontId="8"/>
  </si>
  <si>
    <t>共同生活援助事業所　あしたば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8"/>
  </si>
  <si>
    <t>鳥羽市鳥羽5丁目5番1号</t>
    <rPh sb="0" eb="3">
      <t>トバシ</t>
    </rPh>
    <rPh sb="3" eb="5">
      <t>トバ</t>
    </rPh>
    <rPh sb="6" eb="8">
      <t>チョウメ</t>
    </rPh>
    <rPh sb="9" eb="10">
      <t>バン</t>
    </rPh>
    <rPh sb="11" eb="12">
      <t>ゴウ</t>
    </rPh>
    <phoneticPr fontId="8"/>
  </si>
  <si>
    <t>0599-25-2152</t>
  </si>
  <si>
    <t>すろうらいふ海の子</t>
    <rPh sb="6" eb="7">
      <t>ウミ</t>
    </rPh>
    <rPh sb="8" eb="9">
      <t>コ</t>
    </rPh>
    <phoneticPr fontId="8"/>
  </si>
  <si>
    <t>517-0023</t>
  </si>
  <si>
    <t>鳥羽市大明西町18-19</t>
    <rPh sb="0" eb="3">
      <t>トバシ</t>
    </rPh>
    <rPh sb="3" eb="4">
      <t>オオ</t>
    </rPh>
    <rPh sb="4" eb="5">
      <t>アカ</t>
    </rPh>
    <rPh sb="5" eb="6">
      <t>ニシ</t>
    </rPh>
    <rPh sb="6" eb="7">
      <t>マチ</t>
    </rPh>
    <phoneticPr fontId="8"/>
  </si>
  <si>
    <t>0599-26-3785</t>
    <phoneticPr fontId="8"/>
  </si>
  <si>
    <t>0599-25-4112</t>
  </si>
  <si>
    <t>特定非営利活動法人海の子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ウミ</t>
    </rPh>
    <rPh sb="11" eb="12">
      <t>コ</t>
    </rPh>
    <phoneticPr fontId="8"/>
  </si>
  <si>
    <t>グループホーム　有明の里</t>
    <rPh sb="8" eb="10">
      <t>アリアケ</t>
    </rPh>
    <rPh sb="11" eb="12">
      <t>サト</t>
    </rPh>
    <phoneticPr fontId="8"/>
  </si>
  <si>
    <t>鳥羽市相差町1267番地3</t>
    <rPh sb="0" eb="3">
      <t>トバシ</t>
    </rPh>
    <rPh sb="3" eb="5">
      <t>オウサツ</t>
    </rPh>
    <rPh sb="5" eb="6">
      <t>チョウ</t>
    </rPh>
    <rPh sb="10" eb="12">
      <t>バンチ</t>
    </rPh>
    <phoneticPr fontId="8"/>
  </si>
  <si>
    <t>0599-37-7222</t>
    <phoneticPr fontId="8"/>
  </si>
  <si>
    <t>0599-37-7223</t>
    <phoneticPr fontId="8"/>
  </si>
  <si>
    <t>社会福祉法人　有明の里</t>
    <rPh sb="7" eb="9">
      <t>アリアケ</t>
    </rPh>
    <rPh sb="10" eb="11">
      <t>サト</t>
    </rPh>
    <phoneticPr fontId="8"/>
  </si>
  <si>
    <t>ポケット</t>
    <phoneticPr fontId="8"/>
  </si>
  <si>
    <t>志摩市阿児町鵜方奥ノ野477-24</t>
    <rPh sb="0" eb="3">
      <t>シマシ</t>
    </rPh>
    <rPh sb="3" eb="6">
      <t>アゴチョウ</t>
    </rPh>
    <rPh sb="6" eb="8">
      <t>ウガタ</t>
    </rPh>
    <rPh sb="8" eb="9">
      <t>オク</t>
    </rPh>
    <rPh sb="10" eb="11">
      <t>ノ</t>
    </rPh>
    <phoneticPr fontId="8"/>
  </si>
  <si>
    <t>0599-43-7101</t>
    <phoneticPr fontId="8"/>
  </si>
  <si>
    <t>グループホーム志摩</t>
    <rPh sb="7" eb="9">
      <t>シマ</t>
    </rPh>
    <phoneticPr fontId="8"/>
  </si>
  <si>
    <t>志摩市阿児町鵜方2681番地108</t>
    <rPh sb="0" eb="2">
      <t>シマ</t>
    </rPh>
    <rPh sb="2" eb="3">
      <t>シ</t>
    </rPh>
    <rPh sb="3" eb="6">
      <t>アゴチョウ</t>
    </rPh>
    <rPh sb="6" eb="8">
      <t>ウガタ</t>
    </rPh>
    <rPh sb="12" eb="14">
      <t>バンチ</t>
    </rPh>
    <phoneticPr fontId="8"/>
  </si>
  <si>
    <t>0599-44-6611</t>
    <phoneticPr fontId="8"/>
  </si>
  <si>
    <t>0599-44-6612</t>
    <phoneticPr fontId="8"/>
  </si>
  <si>
    <t>ケアホームひだまり</t>
    <phoneticPr fontId="8"/>
  </si>
  <si>
    <t>519-2704</t>
  </si>
  <si>
    <t>度会郡大紀町阿曽2265</t>
    <rPh sb="0" eb="3">
      <t>ワタライグン</t>
    </rPh>
    <rPh sb="3" eb="4">
      <t>ダイ</t>
    </rPh>
    <rPh sb="4" eb="5">
      <t>キ</t>
    </rPh>
    <rPh sb="5" eb="6">
      <t>マチ</t>
    </rPh>
    <rPh sb="6" eb="8">
      <t>アソ</t>
    </rPh>
    <phoneticPr fontId="8"/>
  </si>
  <si>
    <t>0598－86－3200</t>
    <phoneticPr fontId="8"/>
  </si>
  <si>
    <t>0598-86-3217</t>
    <phoneticPr fontId="8"/>
  </si>
  <si>
    <t>NPO法人大樹</t>
    <rPh sb="3" eb="5">
      <t>ホウジン</t>
    </rPh>
    <rPh sb="5" eb="6">
      <t>ダイ</t>
    </rPh>
    <rPh sb="6" eb="7">
      <t>ジュ</t>
    </rPh>
    <phoneticPr fontId="8"/>
  </si>
  <si>
    <t>グループホームいっぽ</t>
    <phoneticPr fontId="8"/>
  </si>
  <si>
    <t>516-1301</t>
  </si>
  <si>
    <t>度会郡南伊勢町道方字宮前419番地</t>
    <rPh sb="0" eb="3">
      <t>ワタライグン</t>
    </rPh>
    <rPh sb="3" eb="7">
      <t>ミナミイセチョウ</t>
    </rPh>
    <rPh sb="7" eb="8">
      <t>ミチ</t>
    </rPh>
    <rPh sb="8" eb="9">
      <t>カタ</t>
    </rPh>
    <rPh sb="9" eb="10">
      <t>ジ</t>
    </rPh>
    <rPh sb="10" eb="11">
      <t>ミヤ</t>
    </rPh>
    <rPh sb="11" eb="12">
      <t>マエ</t>
    </rPh>
    <rPh sb="15" eb="17">
      <t>バンチ</t>
    </rPh>
    <phoneticPr fontId="8"/>
  </si>
  <si>
    <t>0596-67-5964</t>
    <phoneticPr fontId="8"/>
  </si>
  <si>
    <t>特定非営利活動法人かもめ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</si>
  <si>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グループホームあしたば</t>
    <phoneticPr fontId="8"/>
  </si>
  <si>
    <t>519-0416</t>
  </si>
  <si>
    <t>度会郡玉城町下田辺714番地1</t>
    <rPh sb="0" eb="3">
      <t>ワタライグン</t>
    </rPh>
    <rPh sb="3" eb="6">
      <t>タマキチョウ</t>
    </rPh>
    <rPh sb="6" eb="7">
      <t>シタ</t>
    </rPh>
    <rPh sb="7" eb="9">
      <t>タナベ</t>
    </rPh>
    <rPh sb="12" eb="14">
      <t>バンチ</t>
    </rPh>
    <phoneticPr fontId="8"/>
  </si>
  <si>
    <t>0596-29-3388</t>
  </si>
  <si>
    <t>0596-29-3348</t>
  </si>
  <si>
    <t>株式会社ワァークスジャパン</t>
    <rPh sb="0" eb="2">
      <t>カブシキ</t>
    </rPh>
    <rPh sb="2" eb="4">
      <t>カイシャ</t>
    </rPh>
    <phoneticPr fontId="8"/>
  </si>
  <si>
    <t>グループホームれんげ</t>
  </si>
  <si>
    <t>519-3636</t>
  </si>
  <si>
    <t>度会郡大紀町滝原1255-1</t>
    <rPh sb="0" eb="3">
      <t>ワタライグン</t>
    </rPh>
    <rPh sb="3" eb="6">
      <t>タイキチョウ</t>
    </rPh>
    <rPh sb="6" eb="8">
      <t>タキハラ</t>
    </rPh>
    <phoneticPr fontId="27"/>
  </si>
  <si>
    <t>障がい者グループホーム Every one</t>
  </si>
  <si>
    <t>伊勢市辻久留1丁目16番2号</t>
    <rPh sb="0" eb="3">
      <t>イセシ</t>
    </rPh>
    <rPh sb="3" eb="4">
      <t>ツジ</t>
    </rPh>
    <rPh sb="4" eb="6">
      <t>ヒサトメ</t>
    </rPh>
    <rPh sb="7" eb="9">
      <t>チョウメ</t>
    </rPh>
    <rPh sb="11" eb="12">
      <t>バン</t>
    </rPh>
    <rPh sb="13" eb="14">
      <t>ゴウ</t>
    </rPh>
    <phoneticPr fontId="28"/>
  </si>
  <si>
    <t>0596-20-2300</t>
  </si>
  <si>
    <t>0596-20-2301</t>
  </si>
  <si>
    <t>合同会社grateful</t>
    <rPh sb="0" eb="4">
      <t>ゴウドウガイシャ</t>
    </rPh>
    <phoneticPr fontId="28"/>
  </si>
  <si>
    <t>へいあんホーム波切</t>
    <rPh sb="7" eb="9">
      <t>ナキリ</t>
    </rPh>
    <phoneticPr fontId="8"/>
  </si>
  <si>
    <t>志摩市大王町波切３５５１－12</t>
    <rPh sb="3" eb="6">
      <t>ダイオウチョウ</t>
    </rPh>
    <rPh sb="6" eb="8">
      <t>ナキリ</t>
    </rPh>
    <phoneticPr fontId="28"/>
  </si>
  <si>
    <t>0599-72-3931</t>
    <phoneticPr fontId="8"/>
  </si>
  <si>
    <t>0599-72-1885</t>
    <phoneticPr fontId="8"/>
  </si>
  <si>
    <t>株式会社へいあんケア</t>
    <rPh sb="0" eb="4">
      <t>カブシキガイシャ</t>
    </rPh>
    <phoneticPr fontId="28"/>
  </si>
  <si>
    <t>大王共同生活援助シルバーケア豊壽園</t>
  </si>
  <si>
    <t>志摩市大王町波切字小成滝２９８１番地２</t>
  </si>
  <si>
    <t>059-222-7700</t>
  </si>
  <si>
    <t>059-222-7701</t>
  </si>
  <si>
    <t>共同生活援助ぐりとぐら</t>
  </si>
  <si>
    <t>鳥羽市船津町７００</t>
  </si>
  <si>
    <t>0599-20-0253</t>
  </si>
  <si>
    <t>0599-20-0606</t>
  </si>
  <si>
    <t>株式会社アスリードプラス</t>
  </si>
  <si>
    <t>チアフル</t>
  </si>
  <si>
    <t>伊勢市川端町１３番地８</t>
    <phoneticPr fontId="8"/>
  </si>
  <si>
    <t>0596-22-0700</t>
  </si>
  <si>
    <t>0596-22-0707</t>
  </si>
  <si>
    <t>ひまわり不動産株式会社</t>
  </si>
  <si>
    <t>笑家</t>
    <phoneticPr fontId="8"/>
  </si>
  <si>
    <t>519-1414</t>
  </si>
  <si>
    <t>伊賀市御代885-2</t>
    <phoneticPr fontId="8"/>
  </si>
  <si>
    <t>0595-45-3066</t>
    <phoneticPr fontId="8"/>
  </si>
  <si>
    <t>阿山ホームかざぐるま</t>
    <phoneticPr fontId="8"/>
  </si>
  <si>
    <t>518-1311</t>
  </si>
  <si>
    <t>伊賀市馬田927</t>
    <rPh sb="0" eb="2">
      <t>イガ</t>
    </rPh>
    <rPh sb="2" eb="3">
      <t>シ</t>
    </rPh>
    <phoneticPr fontId="8"/>
  </si>
  <si>
    <t>0595-43-9150</t>
    <phoneticPr fontId="8"/>
  </si>
  <si>
    <t>0595-43-9150</t>
  </si>
  <si>
    <t>ふっくりあミニボ</t>
    <phoneticPr fontId="8"/>
  </si>
  <si>
    <t>518-0835</t>
  </si>
  <si>
    <t>伊賀市緑ケ丘南町3948-16</t>
    <rPh sb="0" eb="2">
      <t>イガ</t>
    </rPh>
    <rPh sb="2" eb="3">
      <t>シ</t>
    </rPh>
    <phoneticPr fontId="8"/>
  </si>
  <si>
    <t>0595-22-8600</t>
    <phoneticPr fontId="8"/>
  </si>
  <si>
    <t>ココウット</t>
    <phoneticPr fontId="8"/>
  </si>
  <si>
    <t>伊賀市緑ヶ丘東町980番地3</t>
    <rPh sb="0" eb="2">
      <t>イガ</t>
    </rPh>
    <rPh sb="2" eb="3">
      <t>シ</t>
    </rPh>
    <rPh sb="3" eb="8">
      <t>ミドリガオカヒガシマチ</t>
    </rPh>
    <rPh sb="11" eb="13">
      <t>バンチ</t>
    </rPh>
    <phoneticPr fontId="8"/>
  </si>
  <si>
    <t>0595-22-2033</t>
    <phoneticPr fontId="8"/>
  </si>
  <si>
    <t>グループホーム昴会</t>
    <rPh sb="7" eb="8">
      <t>スバル</t>
    </rPh>
    <rPh sb="8" eb="9">
      <t>カイ</t>
    </rPh>
    <phoneticPr fontId="8"/>
  </si>
  <si>
    <t>伊賀市四十九町1771番地</t>
    <rPh sb="0" eb="2">
      <t>イガ</t>
    </rPh>
    <rPh sb="2" eb="3">
      <t>シ</t>
    </rPh>
    <rPh sb="3" eb="6">
      <t>シジュウク</t>
    </rPh>
    <rPh sb="6" eb="7">
      <t>マチ</t>
    </rPh>
    <rPh sb="11" eb="13">
      <t>バンチ</t>
    </rPh>
    <phoneticPr fontId="8"/>
  </si>
  <si>
    <t>0595-20-8600</t>
    <phoneticPr fontId="8"/>
  </si>
  <si>
    <t>0595-22-8585</t>
    <phoneticPr fontId="8"/>
  </si>
  <si>
    <t>るーなこむり</t>
    <phoneticPr fontId="8"/>
  </si>
  <si>
    <t>518-0838</t>
  </si>
  <si>
    <t>伊賀市上野茅町2718-19</t>
    <rPh sb="0" eb="3">
      <t>イガシ</t>
    </rPh>
    <rPh sb="3" eb="5">
      <t>ウエノ</t>
    </rPh>
    <rPh sb="5" eb="6">
      <t>カヤ</t>
    </rPh>
    <rPh sb="6" eb="7">
      <t>マチ</t>
    </rPh>
    <phoneticPr fontId="8"/>
  </si>
  <si>
    <t>0595-22-0228</t>
    <phoneticPr fontId="8"/>
  </si>
  <si>
    <t>伊賀地域生活支援拠点オルハナ</t>
  </si>
  <si>
    <t>伊賀市平田６４１番地の１</t>
  </si>
  <si>
    <t>0595-46-0027</t>
  </si>
  <si>
    <t>0595-46-0028</t>
  </si>
  <si>
    <t>みち　ソーシャルキャンプ</t>
  </si>
  <si>
    <t>518-1143</t>
  </si>
  <si>
    <t>伊賀市鍛冶屋７２０番地</t>
    <phoneticPr fontId="8"/>
  </si>
  <si>
    <t>080-9115-8894</t>
    <phoneticPr fontId="8"/>
  </si>
  <si>
    <t>一般社団法人道</t>
  </si>
  <si>
    <t>518-0603</t>
  </si>
  <si>
    <t>名張市西原町2590番地の6</t>
    <rPh sb="0" eb="3">
      <t>ナバリシ</t>
    </rPh>
    <rPh sb="3" eb="4">
      <t>ニシ</t>
    </rPh>
    <rPh sb="4" eb="5">
      <t>ハラ</t>
    </rPh>
    <rPh sb="5" eb="6">
      <t>マチ</t>
    </rPh>
    <rPh sb="10" eb="12">
      <t>バンチ</t>
    </rPh>
    <phoneticPr fontId="8"/>
  </si>
  <si>
    <t>0595-66-1351</t>
    <phoneticPr fontId="8"/>
  </si>
  <si>
    <t>0595-48-7933</t>
    <phoneticPr fontId="8"/>
  </si>
  <si>
    <t>くらしサポートゆっくる</t>
    <phoneticPr fontId="8"/>
  </si>
  <si>
    <t>名張市夏見字浅尾4-1</t>
    <rPh sb="0" eb="3">
      <t>ナバリシ</t>
    </rPh>
    <rPh sb="3" eb="4">
      <t>ナツ</t>
    </rPh>
    <rPh sb="4" eb="5">
      <t>ミ</t>
    </rPh>
    <rPh sb="5" eb="6">
      <t>アザ</t>
    </rPh>
    <rPh sb="6" eb="8">
      <t>アサオ</t>
    </rPh>
    <phoneticPr fontId="8"/>
  </si>
  <si>
    <t>0595-62-0305</t>
    <phoneticPr fontId="8"/>
  </si>
  <si>
    <t>0595-61-0130</t>
    <phoneticPr fontId="8"/>
  </si>
  <si>
    <t>コテージ名張</t>
    <rPh sb="4" eb="6">
      <t>ナバリ</t>
    </rPh>
    <phoneticPr fontId="8"/>
  </si>
  <si>
    <t>名張市滝之原1652－2</t>
    <rPh sb="0" eb="3">
      <t>ナバリシ</t>
    </rPh>
    <rPh sb="3" eb="4">
      <t>タキ</t>
    </rPh>
    <rPh sb="4" eb="5">
      <t>ノ</t>
    </rPh>
    <rPh sb="5" eb="6">
      <t>ハラ</t>
    </rPh>
    <phoneticPr fontId="8"/>
  </si>
  <si>
    <t>0595-68-6600</t>
    <phoneticPr fontId="8"/>
  </si>
  <si>
    <t>0595-68-6600</t>
  </si>
  <si>
    <t>共同生活援助事業所「ほっと」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8"/>
  </si>
  <si>
    <t>名張市美旗中村字弓谷2327番地</t>
    <rPh sb="0" eb="2">
      <t>ナバリ</t>
    </rPh>
    <rPh sb="2" eb="3">
      <t>シ</t>
    </rPh>
    <rPh sb="3" eb="5">
      <t>ミハタ</t>
    </rPh>
    <rPh sb="5" eb="7">
      <t>ナカムラ</t>
    </rPh>
    <rPh sb="7" eb="8">
      <t>ジ</t>
    </rPh>
    <rPh sb="8" eb="10">
      <t>ユミタニ</t>
    </rPh>
    <rPh sb="14" eb="16">
      <t>バンチ</t>
    </rPh>
    <phoneticPr fontId="8"/>
  </si>
  <si>
    <t>0595-48-7205</t>
    <phoneticPr fontId="8"/>
  </si>
  <si>
    <t>0595-48-720３</t>
    <phoneticPr fontId="8"/>
  </si>
  <si>
    <t>フェアハウス名張</t>
    <rPh sb="6" eb="8">
      <t>ナバリ</t>
    </rPh>
    <phoneticPr fontId="8"/>
  </si>
  <si>
    <t>名張市朝日町1515-4</t>
    <rPh sb="0" eb="3">
      <t>ナバリシ</t>
    </rPh>
    <rPh sb="3" eb="6">
      <t>アサヒマチ</t>
    </rPh>
    <phoneticPr fontId="8"/>
  </si>
  <si>
    <t>0595-48-7739</t>
    <phoneticPr fontId="8"/>
  </si>
  <si>
    <t>0595-63-3789</t>
  </si>
  <si>
    <t>財団法人信貴山病院</t>
    <rPh sb="0" eb="2">
      <t>ザイダン</t>
    </rPh>
    <rPh sb="2" eb="4">
      <t>ホウジン</t>
    </rPh>
    <rPh sb="4" eb="5">
      <t>シン</t>
    </rPh>
    <rPh sb="5" eb="7">
      <t>キヤマ</t>
    </rPh>
    <rPh sb="7" eb="9">
      <t>ビョウイン</t>
    </rPh>
    <phoneticPr fontId="8"/>
  </si>
  <si>
    <t>くらもちホーム</t>
  </si>
  <si>
    <t>名張市蔵持町原出２９１番地</t>
  </si>
  <si>
    <t>0595-42-8900</t>
  </si>
  <si>
    <t>特定非営利活動法人名張市手をつなぐ育成会</t>
  </si>
  <si>
    <t>コモド　カサ</t>
  </si>
  <si>
    <t>名張市桔梗が丘南二番町二街区65番地</t>
  </si>
  <si>
    <t>医療法人社団和崇会</t>
  </si>
  <si>
    <t>金塚ホーム</t>
    <rPh sb="0" eb="2">
      <t>カナヅカ</t>
    </rPh>
    <phoneticPr fontId="8"/>
  </si>
  <si>
    <t>北牟婁郡紀北町上里悪水小川内79</t>
    <rPh sb="0" eb="4">
      <t>キタムログン</t>
    </rPh>
    <rPh sb="4" eb="5">
      <t>オサム</t>
    </rPh>
    <rPh sb="5" eb="7">
      <t>キタマチ</t>
    </rPh>
    <phoneticPr fontId="8"/>
  </si>
  <si>
    <t>0597-36-1089</t>
    <phoneticPr fontId="8"/>
  </si>
  <si>
    <t>しょうがい者グループホーム　たいき</t>
    <rPh sb="5" eb="6">
      <t>モノ</t>
    </rPh>
    <phoneticPr fontId="8"/>
  </si>
  <si>
    <t>北牟婁郡紀北町三浦740番地2</t>
    <rPh sb="0" eb="1">
      <t>ホク</t>
    </rPh>
    <rPh sb="1" eb="3">
      <t>ムロ</t>
    </rPh>
    <rPh sb="3" eb="4">
      <t>グン</t>
    </rPh>
    <rPh sb="4" eb="7">
      <t>キホクチョウ</t>
    </rPh>
    <rPh sb="7" eb="9">
      <t>ミウラ</t>
    </rPh>
    <rPh sb="12" eb="14">
      <t>バンチ</t>
    </rPh>
    <phoneticPr fontId="8"/>
  </si>
  <si>
    <t>0597-46-1122</t>
    <phoneticPr fontId="8"/>
  </si>
  <si>
    <t>0597-46-1123</t>
    <phoneticPr fontId="8"/>
  </si>
  <si>
    <t>有限会社かとう</t>
    <rPh sb="0" eb="2">
      <t>ユウゲン</t>
    </rPh>
    <rPh sb="2" eb="4">
      <t>カイシャ</t>
    </rPh>
    <phoneticPr fontId="8"/>
  </si>
  <si>
    <t>和家</t>
    <rPh sb="0" eb="1">
      <t>ワ</t>
    </rPh>
    <rPh sb="1" eb="2">
      <t>イエ</t>
    </rPh>
    <phoneticPr fontId="8"/>
  </si>
  <si>
    <t>尾鷲市向井151-1</t>
    <rPh sb="0" eb="3">
      <t>オワセシ</t>
    </rPh>
    <rPh sb="3" eb="5">
      <t>ムカイ</t>
    </rPh>
    <phoneticPr fontId="8"/>
  </si>
  <si>
    <t>0597-37-4030</t>
    <phoneticPr fontId="8"/>
  </si>
  <si>
    <t>0597-37-4031</t>
    <phoneticPr fontId="8"/>
  </si>
  <si>
    <t>特定非営利活動法人まぐのりあ</t>
    <rPh sb="0" eb="9">
      <t>トク</t>
    </rPh>
    <phoneticPr fontId="8"/>
  </si>
  <si>
    <t>Ｆｏｒｅｓｔ　ｈｏｕｓｅ</t>
  </si>
  <si>
    <t>519-3640</t>
  </si>
  <si>
    <t>尾鷲市桂ヶ丘４３８１</t>
  </si>
  <si>
    <t>0597-49-0155</t>
  </si>
  <si>
    <t>0597-49-0156</t>
  </si>
  <si>
    <t>特定非営利活動法人Ｆｏｒｅｓｔ</t>
  </si>
  <si>
    <t>指定共同生活援助事業所　紀南ひかり園</t>
    <rPh sb="6" eb="8">
      <t>エンジョ</t>
    </rPh>
    <phoneticPr fontId="8"/>
  </si>
  <si>
    <t>熊野市有馬町4520-329</t>
    <rPh sb="0" eb="3">
      <t>クマノシ</t>
    </rPh>
    <phoneticPr fontId="8"/>
  </si>
  <si>
    <t>0597-89-4375</t>
    <phoneticPr fontId="8"/>
  </si>
  <si>
    <t>指定共同生活援助事業所　熊野の里</t>
    <rPh sb="0" eb="2">
      <t>シテイ</t>
    </rPh>
    <rPh sb="2" eb="4">
      <t>キョウドウ</t>
    </rPh>
    <rPh sb="4" eb="6">
      <t>セイカツ</t>
    </rPh>
    <rPh sb="6" eb="8">
      <t>エンジョ</t>
    </rPh>
    <rPh sb="8" eb="11">
      <t>ジギョウショ</t>
    </rPh>
    <rPh sb="12" eb="14">
      <t>クマノ</t>
    </rPh>
    <rPh sb="15" eb="16">
      <t>サト</t>
    </rPh>
    <phoneticPr fontId="8"/>
  </si>
  <si>
    <t>熊野市久生屋町862番地1</t>
    <rPh sb="0" eb="3">
      <t>クマノシ</t>
    </rPh>
    <rPh sb="3" eb="7">
      <t>クシヤチョウ</t>
    </rPh>
    <rPh sb="10" eb="12">
      <t>バンチ</t>
    </rPh>
    <phoneticPr fontId="8"/>
  </si>
  <si>
    <t>0597-88-2288</t>
    <phoneticPr fontId="8"/>
  </si>
  <si>
    <t>0597-89-6221</t>
    <phoneticPr fontId="8"/>
  </si>
  <si>
    <t>さくらさくらホーム</t>
    <phoneticPr fontId="13"/>
  </si>
  <si>
    <t>鈴鹿市高塚町1451-52</t>
    <rPh sb="0" eb="3">
      <t>スズカシ</t>
    </rPh>
    <rPh sb="3" eb="6">
      <t>タカツカチョウ</t>
    </rPh>
    <phoneticPr fontId="13"/>
  </si>
  <si>
    <t>059-367-7521</t>
  </si>
  <si>
    <t>059-367-7553</t>
  </si>
  <si>
    <t>あんしん介護株式会社</t>
    <rPh sb="4" eb="6">
      <t>カイゴ</t>
    </rPh>
    <rPh sb="6" eb="10">
      <t>カブシキガイシャ</t>
    </rPh>
    <phoneticPr fontId="13"/>
  </si>
  <si>
    <t>そらまめ</t>
    <phoneticPr fontId="8"/>
  </si>
  <si>
    <t>519-0163</t>
  </si>
  <si>
    <t>亀山市亀田町376番地1</t>
  </si>
  <si>
    <t>090-9183-1478</t>
    <phoneticPr fontId="8"/>
  </si>
  <si>
    <t>059-324-0040</t>
  </si>
  <si>
    <t>合同会社GreenHand</t>
  </si>
  <si>
    <t>ダルクホーム</t>
  </si>
  <si>
    <t>津市乙部2007</t>
    <rPh sb="0" eb="2">
      <t>ツシ</t>
    </rPh>
    <rPh sb="2" eb="3">
      <t>オツ</t>
    </rPh>
    <rPh sb="3" eb="4">
      <t>ベ</t>
    </rPh>
    <phoneticPr fontId="13"/>
  </si>
  <si>
    <t>059-222-7510</t>
  </si>
  <si>
    <t>特定非営利活動法人　三重ダルク</t>
    <rPh sb="0" eb="2">
      <t>トクテイ</t>
    </rPh>
    <rPh sb="2" eb="3">
      <t>ヒ</t>
    </rPh>
    <rPh sb="3" eb="5">
      <t>エイリ</t>
    </rPh>
    <rPh sb="5" eb="7">
      <t>カツドウ</t>
    </rPh>
    <rPh sb="10" eb="12">
      <t>ミエ</t>
    </rPh>
    <phoneticPr fontId="13"/>
  </si>
  <si>
    <t>グループホームＹＴネット</t>
  </si>
  <si>
    <t>津市緑が丘一丁目1-7</t>
    <rPh sb="0" eb="2">
      <t>ツシ</t>
    </rPh>
    <phoneticPr fontId="13"/>
  </si>
  <si>
    <t>059-237-5605</t>
  </si>
  <si>
    <t>059-224-8932</t>
  </si>
  <si>
    <t>社会福祉法人　友睦</t>
    <rPh sb="0" eb="2">
      <t>シャカイ</t>
    </rPh>
    <rPh sb="2" eb="4">
      <t>フクシ</t>
    </rPh>
    <rPh sb="7" eb="8">
      <t>ユウ</t>
    </rPh>
    <rPh sb="8" eb="9">
      <t>ボク</t>
    </rPh>
    <phoneticPr fontId="13"/>
  </si>
  <si>
    <t>グループホーム　かわせみ</t>
  </si>
  <si>
    <t>津市庄田町2565番地22</t>
    <rPh sb="0" eb="2">
      <t>ツシ</t>
    </rPh>
    <phoneticPr fontId="13"/>
  </si>
  <si>
    <t>059-255-8820</t>
  </si>
  <si>
    <t>医療法人　久居病院</t>
    <rPh sb="0" eb="2">
      <t>イリョウ</t>
    </rPh>
    <rPh sb="5" eb="7">
      <t>ヒサイ</t>
    </rPh>
    <rPh sb="7" eb="9">
      <t>ビョウイン</t>
    </rPh>
    <phoneticPr fontId="13"/>
  </si>
  <si>
    <t>みくもホーム</t>
  </si>
  <si>
    <t>515-2105</t>
  </si>
  <si>
    <t>松阪市肥留町589番地1</t>
    <rPh sb="0" eb="3">
      <t>マツサカシ</t>
    </rPh>
    <phoneticPr fontId="13"/>
  </si>
  <si>
    <t>0598-56-7247</t>
  </si>
  <si>
    <t>0598-56-6837</t>
  </si>
  <si>
    <t>社会福祉法人　松阪市社会福祉協議会</t>
    <rPh sb="0" eb="2">
      <t>シャカイ</t>
    </rPh>
    <rPh sb="2" eb="4">
      <t>フクシ</t>
    </rPh>
    <rPh sb="7" eb="9">
      <t>マツサカ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3"/>
  </si>
  <si>
    <t>サンパレス</t>
  </si>
  <si>
    <t>松阪市丹生寺町1035番地15</t>
    <rPh sb="0" eb="3">
      <t>マツサカシ</t>
    </rPh>
    <rPh sb="3" eb="6">
      <t>ニュウデラ</t>
    </rPh>
    <rPh sb="6" eb="7">
      <t>マチ</t>
    </rPh>
    <rPh sb="11" eb="13">
      <t>バンチ</t>
    </rPh>
    <phoneticPr fontId="13"/>
  </si>
  <si>
    <t>0598-58-0700</t>
  </si>
  <si>
    <t>0598-58-4700</t>
  </si>
  <si>
    <t>社会福祉法人　明佑会</t>
    <rPh sb="0" eb="2">
      <t>シャカイ</t>
    </rPh>
    <rPh sb="2" eb="4">
      <t>フクシ</t>
    </rPh>
    <rPh sb="7" eb="8">
      <t>メイ</t>
    </rPh>
    <rPh sb="8" eb="9">
      <t>ユウ</t>
    </rPh>
    <rPh sb="9" eb="10">
      <t>カイ</t>
    </rPh>
    <phoneticPr fontId="13"/>
  </si>
  <si>
    <t>059-329-5262</t>
  </si>
  <si>
    <t>059-329-5263</t>
  </si>
  <si>
    <t>グループホーム ビートルケア四日市宮東町</t>
  </si>
  <si>
    <t>510-0843</t>
  </si>
  <si>
    <t>四日市市宮東町1-24-2</t>
  </si>
  <si>
    <t>059-337-8695</t>
  </si>
  <si>
    <t>059-337-8696</t>
  </si>
  <si>
    <t>ＡＨＣグループ株式会社</t>
  </si>
  <si>
    <t>グループホーム　おんぷ</t>
  </si>
  <si>
    <t>四日市市生桑町９９５－２６</t>
  </si>
  <si>
    <t>059-336-4019</t>
  </si>
  <si>
    <t>059-340-6682</t>
  </si>
  <si>
    <t>合同会社ひなたの道</t>
    <phoneticPr fontId="8"/>
  </si>
  <si>
    <t>わかばハウス四日市</t>
  </si>
  <si>
    <t>四日市市西坂部町字桜９４０番</t>
  </si>
  <si>
    <t>059-325-6991</t>
  </si>
  <si>
    <t>059-325-6992</t>
  </si>
  <si>
    <t>パートナーガーデン四日市</t>
  </si>
  <si>
    <t>四日市市小杉町字上里9１2番地１</t>
  </si>
  <si>
    <t>059-329-5651</t>
  </si>
  <si>
    <t>059-329-5652</t>
  </si>
  <si>
    <t>ケアパートナー株式会社</t>
  </si>
  <si>
    <t>グループホーム鈴鹿清寿苑</t>
    <rPh sb="7" eb="9">
      <t>スズカ</t>
    </rPh>
    <rPh sb="9" eb="10">
      <t>セイ</t>
    </rPh>
    <rPh sb="10" eb="11">
      <t>ヒサシ</t>
    </rPh>
    <rPh sb="11" eb="12">
      <t>エン</t>
    </rPh>
    <phoneticPr fontId="13"/>
  </si>
  <si>
    <t>鈴鹿市石薬師町字西裏2082-5</t>
    <rPh sb="0" eb="3">
      <t>スズカシ</t>
    </rPh>
    <rPh sb="3" eb="4">
      <t>イシ</t>
    </rPh>
    <rPh sb="4" eb="7">
      <t>ヤクシチョウ</t>
    </rPh>
    <rPh sb="7" eb="8">
      <t>アザ</t>
    </rPh>
    <rPh sb="8" eb="9">
      <t>ニシ</t>
    </rPh>
    <rPh sb="9" eb="10">
      <t>ウラ</t>
    </rPh>
    <phoneticPr fontId="13"/>
  </si>
  <si>
    <t>059-373-4567</t>
  </si>
  <si>
    <t>059-373-4569</t>
  </si>
  <si>
    <t>ＮＯＩＥ　ＳＵＺＵＫＡ</t>
    <phoneticPr fontId="8"/>
  </si>
  <si>
    <t>513-0043</t>
    <phoneticPr fontId="8"/>
  </si>
  <si>
    <t>鈴鹿市長太栄町4丁目972番地1</t>
    <rPh sb="0" eb="3">
      <t>スズカシ</t>
    </rPh>
    <rPh sb="3" eb="5">
      <t>ナゴ</t>
    </rPh>
    <rPh sb="5" eb="7">
      <t>サカエチョウ</t>
    </rPh>
    <rPh sb="8" eb="10">
      <t>チョウメ</t>
    </rPh>
    <rPh sb="13" eb="15">
      <t>バンチ</t>
    </rPh>
    <phoneticPr fontId="8"/>
  </si>
  <si>
    <t>059-385-7117</t>
    <phoneticPr fontId="8"/>
  </si>
  <si>
    <t>059-385-7118</t>
    <phoneticPr fontId="8"/>
  </si>
  <si>
    <t>株式会社ビジョナリー</t>
    <rPh sb="0" eb="4">
      <t>カブシキガイシャ</t>
    </rPh>
    <phoneticPr fontId="13"/>
  </si>
  <si>
    <t>エンジョイホーム竹野</t>
    <rPh sb="8" eb="10">
      <t>タケノ</t>
    </rPh>
    <phoneticPr fontId="8"/>
  </si>
  <si>
    <t>513-0025</t>
    <phoneticPr fontId="8"/>
  </si>
  <si>
    <t>鈴鹿市竹野二丁目１９番１６号</t>
    <rPh sb="0" eb="3">
      <t>スズカシ</t>
    </rPh>
    <rPh sb="3" eb="5">
      <t>タケノ</t>
    </rPh>
    <rPh sb="5" eb="8">
      <t>ニチョウメ</t>
    </rPh>
    <rPh sb="10" eb="11">
      <t>バン</t>
    </rPh>
    <rPh sb="13" eb="14">
      <t>ゴウ</t>
    </rPh>
    <phoneticPr fontId="8"/>
  </si>
  <si>
    <t>059-389-6211</t>
    <phoneticPr fontId="8"/>
  </si>
  <si>
    <t>059-389-6212</t>
    <phoneticPr fontId="8"/>
  </si>
  <si>
    <t>株式会社エンジョイ</t>
    <rPh sb="0" eb="4">
      <t>カ</t>
    </rPh>
    <phoneticPr fontId="8"/>
  </si>
  <si>
    <t>グループホーム鈴鹿けやき苑</t>
  </si>
  <si>
    <t>鈴鹿市石薬師町字寺東４５２番地７２</t>
  </si>
  <si>
    <t>059-373-4111</t>
  </si>
  <si>
    <t>059-373-4112</t>
  </si>
  <si>
    <t>ソーシャルインクルーホーム鈴鹿東磯山</t>
  </si>
  <si>
    <t>鈴鹿市東磯山二丁目３３番２３号</t>
  </si>
  <si>
    <t>059-386-8851</t>
  </si>
  <si>
    <t>059-386-8852</t>
  </si>
  <si>
    <t>ソーシャルインクルー株式会社</t>
  </si>
  <si>
    <t>亀山市亀田町３７６番地１</t>
  </si>
  <si>
    <t>05958-6-5872</t>
  </si>
  <si>
    <t>合同会社Ｇｒｅｅｎ　Ｈａｎｄ</t>
  </si>
  <si>
    <t>夢の郷</t>
    <rPh sb="0" eb="1">
      <t>ユメ</t>
    </rPh>
    <rPh sb="2" eb="3">
      <t>サト</t>
    </rPh>
    <phoneticPr fontId="8"/>
  </si>
  <si>
    <t>津市城山１丁目7-10</t>
  </si>
  <si>
    <t>059-238-0303</t>
  </si>
  <si>
    <t>かなで</t>
  </si>
  <si>
    <t>津市久居明神町１６９０番８</t>
    <phoneticPr fontId="8"/>
  </si>
  <si>
    <t>059-253-6671</t>
  </si>
  <si>
    <t>059-253-6672</t>
  </si>
  <si>
    <t>合同会社ぴーす</t>
  </si>
  <si>
    <t>彩はうす　白塚</t>
    <rPh sb="0" eb="1">
      <t>サイ</t>
    </rPh>
    <rPh sb="5" eb="7">
      <t>シラツカ</t>
    </rPh>
    <phoneticPr fontId="8"/>
  </si>
  <si>
    <t>津市白塚町２５３８</t>
    <rPh sb="0" eb="2">
      <t>ツシ</t>
    </rPh>
    <rPh sb="2" eb="5">
      <t>シラツカチョウ</t>
    </rPh>
    <phoneticPr fontId="8"/>
  </si>
  <si>
    <t>059-232-7788</t>
    <phoneticPr fontId="8"/>
  </si>
  <si>
    <t>059-232-7789</t>
    <phoneticPr fontId="8"/>
  </si>
  <si>
    <t>株式会社紳</t>
    <rPh sb="0" eb="4">
      <t>カ</t>
    </rPh>
    <rPh sb="4" eb="5">
      <t>シン</t>
    </rPh>
    <phoneticPr fontId="8"/>
  </si>
  <si>
    <t>ソーシャルインクルーホーム津白塚町</t>
  </si>
  <si>
    <t>三重県津市白塚町２３４６－１</t>
    <phoneticPr fontId="8"/>
  </si>
  <si>
    <t>059-233-0331</t>
  </si>
  <si>
    <t>ヴィラナゴミ</t>
  </si>
  <si>
    <t>津市一志町片野３７３番地１</t>
  </si>
  <si>
    <t xml:space="preserve">株式会社ｎａｇｏｍｉ </t>
  </si>
  <si>
    <t>ほっと家ＰＬＵＳ</t>
    <rPh sb="3" eb="4">
      <t>イエ</t>
    </rPh>
    <phoneticPr fontId="13"/>
  </si>
  <si>
    <t>松阪市射和町604-3</t>
    <rPh sb="0" eb="3">
      <t>マツサカシ</t>
    </rPh>
    <rPh sb="3" eb="6">
      <t>イザワチョウ</t>
    </rPh>
    <phoneticPr fontId="13"/>
  </si>
  <si>
    <t>0598-30-4401</t>
  </si>
  <si>
    <t>0598-30-4402</t>
  </si>
  <si>
    <t>株式会社ライフケア・ジャパン</t>
    <rPh sb="0" eb="4">
      <t>カブシキガイシャ</t>
    </rPh>
    <phoneticPr fontId="13"/>
  </si>
  <si>
    <t>あぽろん松阪</t>
  </si>
  <si>
    <t>515-2122</t>
  </si>
  <si>
    <t>松阪市久米町１１２５－１</t>
    <phoneticPr fontId="25"/>
  </si>
  <si>
    <t>0598-56-2215</t>
  </si>
  <si>
    <t>0598-56-2216</t>
  </si>
  <si>
    <t>森大建地産株式会社</t>
  </si>
  <si>
    <t>ソーシャルインクルーホーム松阪清生町</t>
  </si>
  <si>
    <t>515-0039</t>
    <phoneticPr fontId="8"/>
  </si>
  <si>
    <t>松阪市清生町４４８－１</t>
  </si>
  <si>
    <t>0598-52-1220</t>
  </si>
  <si>
    <t>0598-52-1221</t>
  </si>
  <si>
    <t>ソーシャルインクルー株式会社</t>
    <phoneticPr fontId="8"/>
  </si>
  <si>
    <t>グループホームあぽろん</t>
    <phoneticPr fontId="8"/>
  </si>
  <si>
    <t>518-0001</t>
    <phoneticPr fontId="8"/>
  </si>
  <si>
    <t>伊賀市佐那具町字南出1055</t>
    <rPh sb="0" eb="3">
      <t>イガシ</t>
    </rPh>
    <rPh sb="3" eb="7">
      <t>サナグチョウ</t>
    </rPh>
    <rPh sb="7" eb="8">
      <t>アザ</t>
    </rPh>
    <rPh sb="8" eb="10">
      <t>ミナミデ</t>
    </rPh>
    <phoneticPr fontId="8"/>
  </si>
  <si>
    <t>森大建地産株式会社</t>
    <rPh sb="0" eb="1">
      <t>モリ</t>
    </rPh>
    <rPh sb="1" eb="2">
      <t>ダイ</t>
    </rPh>
    <rPh sb="2" eb="3">
      <t>ケン</t>
    </rPh>
    <rPh sb="3" eb="4">
      <t>チ</t>
    </rPh>
    <rPh sb="4" eb="5">
      <t>サン</t>
    </rPh>
    <rPh sb="5" eb="9">
      <t>カブシキガイシャ</t>
    </rPh>
    <phoneticPr fontId="8"/>
  </si>
  <si>
    <t>ソーシャルインクルーホーム伊賀西明寺</t>
  </si>
  <si>
    <t xml:space="preserve">伊賀市西明寺２３４３－1 </t>
    <phoneticPr fontId="25"/>
  </si>
  <si>
    <t>0595-21-3050</t>
  </si>
  <si>
    <t>0595-21-3051</t>
  </si>
  <si>
    <t>ふれんど百合</t>
    <rPh sb="4" eb="6">
      <t>ユリ</t>
    </rPh>
    <phoneticPr fontId="23"/>
  </si>
  <si>
    <t>518-0486</t>
  </si>
  <si>
    <t>名張市百合が丘西六番町54</t>
    <rPh sb="0" eb="3">
      <t>ナバリシ</t>
    </rPh>
    <rPh sb="3" eb="5">
      <t>ユリ</t>
    </rPh>
    <rPh sb="6" eb="7">
      <t>オカ</t>
    </rPh>
    <rPh sb="7" eb="8">
      <t>ニシ</t>
    </rPh>
    <rPh sb="8" eb="9">
      <t>６</t>
    </rPh>
    <rPh sb="9" eb="11">
      <t>バンチョウ</t>
    </rPh>
    <phoneticPr fontId="23"/>
  </si>
  <si>
    <t>0595-41-1105</t>
  </si>
  <si>
    <t>0595-41-1106</t>
  </si>
  <si>
    <t>ソーシャルインクルーホーム名張東田原</t>
  </si>
  <si>
    <t>名張市東田原２６６２</t>
  </si>
  <si>
    <t>0595-66-2051</t>
  </si>
  <si>
    <t>0595-66-2052</t>
  </si>
  <si>
    <t>（１１）　宿泊型自立訓練　（障害者総合支援法）</t>
    <phoneticPr fontId="8"/>
  </si>
  <si>
    <t>あおぞらワーク</t>
  </si>
  <si>
    <t>四日市市山田町836</t>
  </si>
  <si>
    <t>059-328-3110</t>
  </si>
  <si>
    <t>059-328-2940</t>
  </si>
  <si>
    <t>朝海ハイム</t>
    <rPh sb="0" eb="1">
      <t>アサ</t>
    </rPh>
    <rPh sb="1" eb="2">
      <t>ウミ</t>
    </rPh>
    <phoneticPr fontId="8"/>
  </si>
  <si>
    <t>津市城山１丁目８－１６</t>
  </si>
  <si>
    <t>障害者支援施設つばさ</t>
    <rPh sb="0" eb="3">
      <t>ショウガイシャ</t>
    </rPh>
    <rPh sb="3" eb="5">
      <t>シエン</t>
    </rPh>
    <rPh sb="5" eb="7">
      <t>シセツ</t>
    </rPh>
    <phoneticPr fontId="8"/>
  </si>
  <si>
    <t>515-0043　</t>
  </si>
  <si>
    <t>松阪市下村町２２０３番地の１</t>
  </si>
  <si>
    <t>0598-20-1213</t>
  </si>
  <si>
    <t>社会福祉法人　愛恵会</t>
    <rPh sb="0" eb="6">
      <t>シ</t>
    </rPh>
    <rPh sb="7" eb="8">
      <t>アイ</t>
    </rPh>
    <rPh sb="8" eb="9">
      <t>メグ</t>
    </rPh>
    <rPh sb="9" eb="10">
      <t>カイ</t>
    </rPh>
    <phoneticPr fontId="8"/>
  </si>
  <si>
    <t>H24.4.1</t>
  </si>
  <si>
    <t>（１２）　自立訓練(生活訓練)　（障害者総合支援法）</t>
    <phoneticPr fontId="8"/>
  </si>
  <si>
    <t>イロドリ－Ｇａｋｕｅｎ</t>
    <phoneticPr fontId="8"/>
  </si>
  <si>
    <t>桑名市大字東方１１２２番地９２</t>
  </si>
  <si>
    <t>0594-25-0088</t>
    <phoneticPr fontId="8"/>
  </si>
  <si>
    <t>0594-87-787</t>
    <phoneticPr fontId="8"/>
  </si>
  <si>
    <t>特定非営利活動法人夏，舞い咲いた会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ナツ</t>
    </rPh>
    <rPh sb="11" eb="12">
      <t>マ</t>
    </rPh>
    <rPh sb="13" eb="14">
      <t>サ</t>
    </rPh>
    <rPh sb="16" eb="17">
      <t>カイ</t>
    </rPh>
    <phoneticPr fontId="8"/>
  </si>
  <si>
    <t>パステルーＧａｋｕｅｎ</t>
    <phoneticPr fontId="8"/>
  </si>
  <si>
    <t>いなべ市北勢町阿下喜2017番地1</t>
  </si>
  <si>
    <t>0594-37-2414</t>
    <phoneticPr fontId="8"/>
  </si>
  <si>
    <t>多機能型事業所スタート</t>
    <rPh sb="0" eb="7">
      <t>タキノウガタジギョウショ</t>
    </rPh>
    <phoneticPr fontId="8"/>
  </si>
  <si>
    <t>いなべ市北勢町麻生田3480番地1</t>
  </si>
  <si>
    <t>0594-87-5280</t>
    <phoneticPr fontId="8"/>
  </si>
  <si>
    <t>0594-87-5281</t>
    <phoneticPr fontId="8"/>
  </si>
  <si>
    <t>特定非営利活動法人ＯＮＥ</t>
    <rPh sb="0" eb="12">
      <t>トクテイヒエイリカツドウホウジンオネ</t>
    </rPh>
    <phoneticPr fontId="8"/>
  </si>
  <si>
    <t>自立訓練事業所　こころのケア施設　はじめの一歩</t>
    <rPh sb="0" eb="2">
      <t>ジリツ</t>
    </rPh>
    <rPh sb="2" eb="4">
      <t>クンレン</t>
    </rPh>
    <rPh sb="4" eb="7">
      <t>ジギョウショ</t>
    </rPh>
    <rPh sb="14" eb="16">
      <t>シセツ</t>
    </rPh>
    <rPh sb="21" eb="23">
      <t>イッポ</t>
    </rPh>
    <phoneticPr fontId="8"/>
  </si>
  <si>
    <t>四日市市諏訪町8-12諏訪クロノスビル１・２・３Ｆ</t>
  </si>
  <si>
    <t>059-339-3531</t>
    <phoneticPr fontId="8"/>
  </si>
  <si>
    <t>059-339-282</t>
    <phoneticPr fontId="8"/>
  </si>
  <si>
    <t>にゃんゲーカフェよっかいち</t>
    <phoneticPr fontId="8"/>
  </si>
  <si>
    <t>510-0065</t>
  </si>
  <si>
    <t>四日市市中浜田町3-28　大進ビル2F</t>
  </si>
  <si>
    <t>059-328-5808</t>
  </si>
  <si>
    <t>059-350-1792</t>
  </si>
  <si>
    <t>NPO法人みらい自然ファーム</t>
    <rPh sb="3" eb="5">
      <t>ホウジン</t>
    </rPh>
    <rPh sb="8" eb="10">
      <t>シゼン</t>
    </rPh>
    <phoneticPr fontId="8"/>
  </si>
  <si>
    <t>ペルネチアあさひ</t>
    <phoneticPr fontId="8"/>
  </si>
  <si>
    <t>三重郡朝日町大字柿186番地1</t>
  </si>
  <si>
    <t>059-328-5553</t>
    <phoneticPr fontId="8"/>
  </si>
  <si>
    <t>059-328-5554</t>
    <phoneticPr fontId="8"/>
  </si>
  <si>
    <t>ＮＰＯ法人アシスト</t>
    <rPh sb="3" eb="5">
      <t>ホウジン</t>
    </rPh>
    <phoneticPr fontId="8"/>
  </si>
  <si>
    <t>リカバリー</t>
    <phoneticPr fontId="8"/>
  </si>
  <si>
    <t>514-0004</t>
    <phoneticPr fontId="8"/>
  </si>
  <si>
    <t>津市栄町3丁目130</t>
  </si>
  <si>
    <t>059-222-7510</t>
    <phoneticPr fontId="8"/>
  </si>
  <si>
    <t>特定非営利活動法人三重ダルク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ミエ</t>
    </rPh>
    <phoneticPr fontId="8"/>
  </si>
  <si>
    <t>ふらっと・つぅ</t>
    <phoneticPr fontId="8"/>
  </si>
  <si>
    <t>514-0013</t>
    <phoneticPr fontId="8"/>
  </si>
  <si>
    <t>津市海岸町14-18</t>
  </si>
  <si>
    <t>059-222-0101</t>
    <phoneticPr fontId="8"/>
  </si>
  <si>
    <t>059-222-0303</t>
    <phoneticPr fontId="8"/>
  </si>
  <si>
    <t>アースカラーズぷろぼの津</t>
    <rPh sb="11" eb="12">
      <t>ツ</t>
    </rPh>
    <phoneticPr fontId="8"/>
  </si>
  <si>
    <t>514-0009</t>
  </si>
  <si>
    <t>津市羽所町３４５　第一ビル４階西Ｅ号室</t>
  </si>
  <si>
    <t>059-269-7860</t>
  </si>
  <si>
    <t>059-269-7861</t>
  </si>
  <si>
    <t>自立訓練（生活訓練）事業所　With Sense</t>
    <rPh sb="0" eb="4">
      <t>ジリツクンレン</t>
    </rPh>
    <rPh sb="5" eb="7">
      <t>セイカツ</t>
    </rPh>
    <rPh sb="7" eb="9">
      <t>クンレン</t>
    </rPh>
    <rPh sb="10" eb="13">
      <t>ジギョウショ</t>
    </rPh>
    <phoneticPr fontId="8"/>
  </si>
  <si>
    <t>514-2314</t>
    <phoneticPr fontId="8"/>
  </si>
  <si>
    <t>津市安濃町妙法寺873-5</t>
    <rPh sb="0" eb="2">
      <t>ツシ</t>
    </rPh>
    <phoneticPr fontId="8"/>
  </si>
  <si>
    <t>059-271-7708</t>
    <phoneticPr fontId="8"/>
  </si>
  <si>
    <t>059-271-7709</t>
    <phoneticPr fontId="8"/>
  </si>
  <si>
    <t>有限会社With A Will</t>
    <rPh sb="0" eb="2">
      <t>ユウゲン</t>
    </rPh>
    <rPh sb="2" eb="4">
      <t>カイシャ</t>
    </rPh>
    <phoneticPr fontId="8"/>
  </si>
  <si>
    <t>自立訓練（生活訓練）事業所　Sense</t>
    <rPh sb="0" eb="4">
      <t>ジリツクンレン</t>
    </rPh>
    <rPh sb="5" eb="7">
      <t>セイカツ</t>
    </rPh>
    <rPh sb="7" eb="9">
      <t>クンレン</t>
    </rPh>
    <rPh sb="10" eb="13">
      <t>ジギョウショ</t>
    </rPh>
    <phoneticPr fontId="25"/>
  </si>
  <si>
    <t>津市安濃町妙法寺873-5</t>
    <rPh sb="0" eb="2">
      <t>ツシ</t>
    </rPh>
    <rPh sb="2" eb="5">
      <t>アノウチョウ</t>
    </rPh>
    <rPh sb="5" eb="8">
      <t>ミョウホウジ</t>
    </rPh>
    <phoneticPr fontId="25"/>
  </si>
  <si>
    <t>059-271-7708</t>
  </si>
  <si>
    <t>059-271-7709</t>
  </si>
  <si>
    <t>合同会社Ｂｅｌｉｅｖｅ</t>
    <rPh sb="0" eb="4">
      <t>ゴ</t>
    </rPh>
    <phoneticPr fontId="25"/>
  </si>
  <si>
    <t>515-0043　</t>
    <phoneticPr fontId="8"/>
  </si>
  <si>
    <t>0598-20-2723</t>
    <phoneticPr fontId="8"/>
  </si>
  <si>
    <t>ミューズラボ伊勢</t>
    <rPh sb="6" eb="8">
      <t>イセ</t>
    </rPh>
    <phoneticPr fontId="8"/>
  </si>
  <si>
    <t>伊勢市曽祢１丁目10番21号</t>
  </si>
  <si>
    <t>0596-65-7333</t>
  </si>
  <si>
    <t>0596-65-7338</t>
  </si>
  <si>
    <t>村井楽器株式会社</t>
    <rPh sb="0" eb="2">
      <t>ムライ</t>
    </rPh>
    <rPh sb="2" eb="4">
      <t>ガッキ</t>
    </rPh>
    <rPh sb="4" eb="8">
      <t>カブ</t>
    </rPh>
    <phoneticPr fontId="8"/>
  </si>
  <si>
    <t>ふっくりあホイスコーレ</t>
    <phoneticPr fontId="8"/>
  </si>
  <si>
    <t>伊賀市四十九町字上教免2026番1</t>
  </si>
  <si>
    <t>0595-41-0311</t>
  </si>
  <si>
    <t>0599-41-0312</t>
  </si>
  <si>
    <t>（１３）　就労移行支援　（障害者総合支援法）</t>
    <phoneticPr fontId="8"/>
  </si>
  <si>
    <t>ヴェルチュ～Ｖｅｒｔｕ～</t>
    <phoneticPr fontId="8"/>
  </si>
  <si>
    <t>511-0078</t>
    <phoneticPr fontId="8"/>
  </si>
  <si>
    <t>桑名市桑栄町1-1　サンファーレ南館1階</t>
  </si>
  <si>
    <t>0594-82-6677</t>
    <phoneticPr fontId="8"/>
  </si>
  <si>
    <t>0594-82-6688</t>
    <phoneticPr fontId="8"/>
  </si>
  <si>
    <t>特定非営利活動法人ＯＮＥ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</si>
  <si>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アクア</t>
    <phoneticPr fontId="8"/>
  </si>
  <si>
    <t>511-0007</t>
    <phoneticPr fontId="8"/>
  </si>
  <si>
    <t>桑名市参宮通32番地グランティ桑名2F</t>
  </si>
  <si>
    <t>0594-87-5610</t>
    <phoneticPr fontId="8"/>
  </si>
  <si>
    <t>株式会社オアシス</t>
    <rPh sb="0" eb="2">
      <t>カブシキ</t>
    </rPh>
    <rPh sb="2" eb="4">
      <t>カイシャ</t>
    </rPh>
    <phoneticPr fontId="8"/>
  </si>
  <si>
    <t>就労移行支援事業所フェーズワン</t>
    <phoneticPr fontId="8"/>
  </si>
  <si>
    <t>桑名市寿町1丁目11番地ME-3ビル2階</t>
  </si>
  <si>
    <t>0594-28-8823</t>
    <phoneticPr fontId="8"/>
  </si>
  <si>
    <t>0594-28-8824</t>
    <phoneticPr fontId="8"/>
  </si>
  <si>
    <t>株式会社フェーズワン</t>
    <rPh sb="0" eb="2">
      <t>カブシキ</t>
    </rPh>
    <rPh sb="2" eb="4">
      <t>カイシャ</t>
    </rPh>
    <phoneticPr fontId="8"/>
  </si>
  <si>
    <t>みどりの家河原田</t>
    <rPh sb="4" eb="5">
      <t>イエ</t>
    </rPh>
    <rPh sb="5" eb="8">
      <t>カワラダ</t>
    </rPh>
    <phoneticPr fontId="8"/>
  </si>
  <si>
    <t>四日市市河原田町1301</t>
  </si>
  <si>
    <t>059-346-2034</t>
    <phoneticPr fontId="8"/>
  </si>
  <si>
    <t>特定非営利活動法人みどりの家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8"/>
  </si>
  <si>
    <t>みのり工房</t>
    <rPh sb="3" eb="5">
      <t>コウボウ</t>
    </rPh>
    <phoneticPr fontId="8"/>
  </si>
  <si>
    <t>四日市市西日野町５０２８－１</t>
  </si>
  <si>
    <t>059-321-0858</t>
    <phoneticPr fontId="8"/>
  </si>
  <si>
    <t>障碍者ＩＴカレッジ四日市</t>
    <rPh sb="0" eb="2">
      <t>ショウガイ</t>
    </rPh>
    <rPh sb="2" eb="3">
      <t>シャ</t>
    </rPh>
    <rPh sb="9" eb="12">
      <t>ヨッカイチ</t>
    </rPh>
    <phoneticPr fontId="8"/>
  </si>
  <si>
    <t>510-0065　</t>
    <phoneticPr fontId="8"/>
  </si>
  <si>
    <t>四日市市中浜田町3-28大進ビル１Ｆ</t>
  </si>
  <si>
    <t>059-350-1791</t>
    <phoneticPr fontId="8"/>
  </si>
  <si>
    <t>059-350-1792</t>
    <phoneticPr fontId="8"/>
  </si>
  <si>
    <t>ユニバーサル就労センター</t>
    <phoneticPr fontId="8"/>
  </si>
  <si>
    <t>四日市市諏訪栄町2番11号</t>
    <phoneticPr fontId="8"/>
  </si>
  <si>
    <t>059-351-1343</t>
    <phoneticPr fontId="8"/>
  </si>
  <si>
    <t>特定非営利活動法人ユニバーサル就労センター</t>
    <phoneticPr fontId="8"/>
  </si>
  <si>
    <t>四日市就労研修センター</t>
    <phoneticPr fontId="8"/>
  </si>
  <si>
    <t>512-1305</t>
  </si>
  <si>
    <t>四日市市西村町473-4</t>
  </si>
  <si>
    <t>ウェルビー四日市センター</t>
    <rPh sb="5" eb="8">
      <t>ヨッカイチ</t>
    </rPh>
    <phoneticPr fontId="8"/>
  </si>
  <si>
    <t>510-0068</t>
  </si>
  <si>
    <t>四日市市三栄町3-15　小林ビル1階</t>
  </si>
  <si>
    <t>059-327-5526</t>
  </si>
  <si>
    <t>059-327-5527</t>
  </si>
  <si>
    <t>ウェルビー株式会社</t>
    <rPh sb="5" eb="9">
      <t>カブ</t>
    </rPh>
    <phoneticPr fontId="8"/>
  </si>
  <si>
    <t>希望の集　ひなが</t>
  </si>
  <si>
    <t>四日市市日永二丁目１番１０号</t>
  </si>
  <si>
    <t>059-329-6611</t>
  </si>
  <si>
    <t>株式会社フィオキュリ</t>
  </si>
  <si>
    <t>ＬＩＴＡＬＩＣＯワークス四日市</t>
  </si>
  <si>
    <t>四日市市諏訪町4番5号</t>
    <phoneticPr fontId="25"/>
  </si>
  <si>
    <t>059-356-8094</t>
  </si>
  <si>
    <t>059-356-8095</t>
  </si>
  <si>
    <t>株式会社ＬＩＴＡＬＩＣＯパートナーズ</t>
  </si>
  <si>
    <t>指定就労移行支援事業所きれいサポートステーション</t>
    <phoneticPr fontId="8"/>
  </si>
  <si>
    <t>510-0241</t>
    <phoneticPr fontId="8"/>
  </si>
  <si>
    <t>鈴鹿市中江島町７－２１</t>
  </si>
  <si>
    <t>059-388-0864</t>
    <phoneticPr fontId="8"/>
  </si>
  <si>
    <t>ＣＯＣＯＬＯ</t>
    <phoneticPr fontId="8"/>
  </si>
  <si>
    <t>鈴鹿市道伯5丁目22番32号</t>
  </si>
  <si>
    <t>059-389-7741</t>
    <phoneticPr fontId="8"/>
  </si>
  <si>
    <t>059-389-7778</t>
    <phoneticPr fontId="8"/>
  </si>
  <si>
    <t>一般社団法人ＣＯＣＯＬＯ</t>
    <rPh sb="0" eb="2">
      <t>イッパン</t>
    </rPh>
    <rPh sb="2" eb="4">
      <t>シャダン</t>
    </rPh>
    <rPh sb="4" eb="6">
      <t>ホウジン</t>
    </rPh>
    <phoneticPr fontId="8"/>
  </si>
  <si>
    <t>就労移行支援　Studio FNYA</t>
    <phoneticPr fontId="8"/>
  </si>
  <si>
    <t>510-0201</t>
    <phoneticPr fontId="8"/>
  </si>
  <si>
    <t>鈴鹿市稲生町9135-33</t>
  </si>
  <si>
    <t>090-1476-6135</t>
    <phoneticPr fontId="8"/>
  </si>
  <si>
    <t>一般社団法人家庭教育研究センターＦＡＣＥ</t>
    <rPh sb="0" eb="2">
      <t>イッパン</t>
    </rPh>
    <rPh sb="2" eb="4">
      <t>シャダン</t>
    </rPh>
    <rPh sb="4" eb="6">
      <t>ホウジン</t>
    </rPh>
    <rPh sb="6" eb="8">
      <t>カテイ</t>
    </rPh>
    <rPh sb="8" eb="10">
      <t>キョウイク</t>
    </rPh>
    <rPh sb="10" eb="12">
      <t>ケンキュウ</t>
    </rPh>
    <phoneticPr fontId="8"/>
  </si>
  <si>
    <t>059-254-6810</t>
  </si>
  <si>
    <t>059-254-6801</t>
  </si>
  <si>
    <t>三重県身体障害者総合福祉センター</t>
    <rPh sb="0" eb="3">
      <t>ミエケン</t>
    </rPh>
    <rPh sb="3" eb="5">
      <t>シンタイ</t>
    </rPh>
    <rPh sb="5" eb="8">
      <t>ショウガイシャ</t>
    </rPh>
    <rPh sb="8" eb="10">
      <t>ソウゴウ</t>
    </rPh>
    <rPh sb="10" eb="12">
      <t>フクシ</t>
    </rPh>
    <phoneticPr fontId="8"/>
  </si>
  <si>
    <t>津市一身田大古曽670-2</t>
    <rPh sb="0" eb="2">
      <t>ツシ</t>
    </rPh>
    <phoneticPr fontId="8"/>
  </si>
  <si>
    <t>059-231-0155</t>
    <phoneticPr fontId="8"/>
  </si>
  <si>
    <t>059-231-0356</t>
    <phoneticPr fontId="8"/>
  </si>
  <si>
    <t>テクノパークぷろぼの津</t>
    <rPh sb="10" eb="11">
      <t>ツ</t>
    </rPh>
    <phoneticPr fontId="8"/>
  </si>
  <si>
    <t>514-0009</t>
    <phoneticPr fontId="8"/>
  </si>
  <si>
    <t>津市羽所町345　第一ビル4階西Ｅ号室</t>
  </si>
  <si>
    <t>059-269-7860</t>
    <phoneticPr fontId="8"/>
  </si>
  <si>
    <t>059-269-7861</t>
    <phoneticPr fontId="8"/>
  </si>
  <si>
    <t>Ｈ30.51</t>
    <phoneticPr fontId="8"/>
  </si>
  <si>
    <t>就労移行支援事業所ＡＲＣＨ</t>
    <rPh sb="0" eb="13">
      <t>シュウロウイコウシエンジギョウショアｒｃｈ</t>
    </rPh>
    <phoneticPr fontId="8"/>
  </si>
  <si>
    <t>514-0023</t>
    <phoneticPr fontId="8"/>
  </si>
  <si>
    <t>津市半田399-1</t>
  </si>
  <si>
    <t>059-264-7739</t>
    <phoneticPr fontId="8"/>
  </si>
  <si>
    <t>059-264-7797</t>
    <phoneticPr fontId="8"/>
  </si>
  <si>
    <t>特定非営利活動法人ＣＩＬ・ＡＲＣＨ</t>
    <rPh sb="0" eb="9">
      <t>トクテイヒエイリカツドウホウジン</t>
    </rPh>
    <phoneticPr fontId="8"/>
  </si>
  <si>
    <t>ジョブステーションマツサカ</t>
    <phoneticPr fontId="8"/>
  </si>
  <si>
    <t>515-0084</t>
  </si>
  <si>
    <t>松阪市日野町12番地</t>
  </si>
  <si>
    <t>0598－23－1571</t>
  </si>
  <si>
    <t>0598-67-5963</t>
    <phoneticPr fontId="8"/>
  </si>
  <si>
    <t>株式会社ＪＳＭ</t>
    <phoneticPr fontId="8"/>
  </si>
  <si>
    <t>NPO法人アシスト三重</t>
    <rPh sb="3" eb="5">
      <t>ホウジン</t>
    </rPh>
    <rPh sb="9" eb="11">
      <t>ミエ</t>
    </rPh>
    <phoneticPr fontId="8"/>
  </si>
  <si>
    <t>松阪市大黒田町560番地2</t>
  </si>
  <si>
    <t>0598-20-8649</t>
    <phoneticPr fontId="8"/>
  </si>
  <si>
    <t>就労支援事業所ミライク</t>
    <rPh sb="0" eb="2">
      <t>シュウロウ</t>
    </rPh>
    <rPh sb="2" eb="4">
      <t>シエン</t>
    </rPh>
    <rPh sb="4" eb="7">
      <t>ジギョウショ</t>
    </rPh>
    <phoneticPr fontId="8"/>
  </si>
  <si>
    <t>松阪市山室町2586-3</t>
  </si>
  <si>
    <t>0598-20-9908</t>
  </si>
  <si>
    <t>0598-20-9918</t>
  </si>
  <si>
    <t>合同会社Looop</t>
    <rPh sb="0" eb="2">
      <t>ゴウドウ</t>
    </rPh>
    <rPh sb="2" eb="4">
      <t>ガイシャ</t>
    </rPh>
    <phoneticPr fontId="8"/>
  </si>
  <si>
    <t>度会郡玉城町宮古字鉄砲塚７２８－１８</t>
  </si>
  <si>
    <t>はじまり作業所</t>
    <rPh sb="4" eb="6">
      <t>サギョウ</t>
    </rPh>
    <rPh sb="6" eb="7">
      <t>ショ</t>
    </rPh>
    <phoneticPr fontId="8"/>
  </si>
  <si>
    <t>516-0072</t>
    <phoneticPr fontId="8"/>
  </si>
  <si>
    <t>0596-28-5632</t>
    <phoneticPr fontId="8"/>
  </si>
  <si>
    <t>0596-63-8189</t>
    <phoneticPr fontId="8"/>
  </si>
  <si>
    <t>伊勢市曽祢1丁目10番21号</t>
  </si>
  <si>
    <t>0596-65-7333</t>
    <phoneticPr fontId="8"/>
  </si>
  <si>
    <t>0596-65-7338</t>
    <phoneticPr fontId="8"/>
  </si>
  <si>
    <t>村井楽器株式会社</t>
    <rPh sb="0" eb="2">
      <t>ムライ</t>
    </rPh>
    <rPh sb="2" eb="4">
      <t>ガッキ</t>
    </rPh>
    <rPh sb="4" eb="6">
      <t>カブシキ</t>
    </rPh>
    <rPh sb="6" eb="8">
      <t>カイシャ</t>
    </rPh>
    <phoneticPr fontId="8"/>
  </si>
  <si>
    <t>コラボ</t>
    <phoneticPr fontId="8"/>
  </si>
  <si>
    <t>517-0011</t>
    <phoneticPr fontId="8"/>
  </si>
  <si>
    <t>鳥羽市鳥羽5丁目10番地1号</t>
  </si>
  <si>
    <t>0599-37-7175</t>
    <phoneticPr fontId="8"/>
  </si>
  <si>
    <t>0599-37-7176</t>
    <phoneticPr fontId="8"/>
  </si>
  <si>
    <t>株式会社アクアス</t>
    <rPh sb="0" eb="4">
      <t>カブシキガイシャ</t>
    </rPh>
    <phoneticPr fontId="8"/>
  </si>
  <si>
    <t>0599-77-7995</t>
  </si>
  <si>
    <t>ふっくりあハウン</t>
    <phoneticPr fontId="8"/>
  </si>
  <si>
    <t>伊賀市緑ヶ丘南町3948番地16</t>
  </si>
  <si>
    <t>伊賀の友</t>
    <rPh sb="0" eb="2">
      <t>イガ</t>
    </rPh>
    <rPh sb="3" eb="4">
      <t>トモ</t>
    </rPh>
    <phoneticPr fontId="8"/>
  </si>
  <si>
    <t>518-0817</t>
    <phoneticPr fontId="8"/>
  </si>
  <si>
    <t>伊賀市下友生2367番地</t>
  </si>
  <si>
    <t>0595-21-1833</t>
    <phoneticPr fontId="8"/>
  </si>
  <si>
    <t>特定非営利活動法人伊賀の友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イガ</t>
    </rPh>
    <rPh sb="12" eb="13">
      <t>トモ</t>
    </rPh>
    <phoneticPr fontId="8"/>
  </si>
  <si>
    <t>レインボークラブ</t>
    <phoneticPr fontId="8"/>
  </si>
  <si>
    <t>518-0165</t>
    <phoneticPr fontId="8"/>
  </si>
  <si>
    <t>名張市美旗中村2326番地</t>
  </si>
  <si>
    <t>0595-67-4188</t>
    <phoneticPr fontId="8"/>
  </si>
  <si>
    <t>0595-65-5233</t>
    <phoneticPr fontId="8"/>
  </si>
  <si>
    <t>社会福祉法人　名張育成会</t>
    <rPh sb="7" eb="9">
      <t>ナバリ</t>
    </rPh>
    <rPh sb="9" eb="12">
      <t>イクセイカイ</t>
    </rPh>
    <phoneticPr fontId="8"/>
  </si>
  <si>
    <t>ＮＰＯ法人すぺーす</t>
    <rPh sb="3" eb="5">
      <t>ホウジン</t>
    </rPh>
    <phoneticPr fontId="8"/>
  </si>
  <si>
    <t>南牟婁郡御浜町神木153-1</t>
  </si>
  <si>
    <t>0597-99-2018</t>
  </si>
  <si>
    <t>特定非営利活動法人すぺーす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</si>
  <si>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（１４）　就労継続支援(Ａ型)　（障害者総合支援法）</t>
    <phoneticPr fontId="8"/>
  </si>
  <si>
    <t>すずらん農園</t>
    <rPh sb="4" eb="6">
      <t>ノウエン</t>
    </rPh>
    <phoneticPr fontId="8"/>
  </si>
  <si>
    <t>511-0808　</t>
    <phoneticPr fontId="8"/>
  </si>
  <si>
    <t>桑名市多度町御衣野字天の子4044</t>
  </si>
  <si>
    <t>0594-84-7637</t>
    <phoneticPr fontId="8"/>
  </si>
  <si>
    <t>0594-84-7638</t>
    <phoneticPr fontId="8"/>
  </si>
  <si>
    <t>有限会社すずらん</t>
    <rPh sb="0" eb="2">
      <t>ユウゲン</t>
    </rPh>
    <rPh sb="2" eb="4">
      <t>カイシャ</t>
    </rPh>
    <phoneticPr fontId="8"/>
  </si>
  <si>
    <t>すずらん農園南濃農場</t>
    <phoneticPr fontId="8"/>
  </si>
  <si>
    <t>503-0533　</t>
    <phoneticPr fontId="8"/>
  </si>
  <si>
    <t>岐阜県海津市南濃町田鶴749-1</t>
    <rPh sb="0" eb="3">
      <t>ギフケン</t>
    </rPh>
    <rPh sb="3" eb="6">
      <t>カイヅシ</t>
    </rPh>
    <rPh sb="6" eb="9">
      <t>ナンノウチョウ</t>
    </rPh>
    <rPh sb="9" eb="10">
      <t>デン</t>
    </rPh>
    <rPh sb="10" eb="11">
      <t>ツル</t>
    </rPh>
    <phoneticPr fontId="8"/>
  </si>
  <si>
    <t>桑名市参宮通３２番地グランティ桑名２階</t>
  </si>
  <si>
    <t>株式会社オアシス</t>
    <rPh sb="0" eb="4">
      <t>カブシキガイシャ</t>
    </rPh>
    <phoneticPr fontId="8"/>
  </si>
  <si>
    <t>アネラ桑名</t>
    <rPh sb="3" eb="5">
      <t>クワナ</t>
    </rPh>
    <phoneticPr fontId="8"/>
  </si>
  <si>
    <t>桑名市寿町３丁目11番
太平洋桑名ビル６０１号</t>
  </si>
  <si>
    <t>0594-24-7000</t>
    <phoneticPr fontId="8"/>
  </si>
  <si>
    <t>0594-24-7100</t>
    <phoneticPr fontId="8"/>
  </si>
  <si>
    <t>合同会社アネラ</t>
    <rPh sb="0" eb="2">
      <t>ゴウドウ</t>
    </rPh>
    <rPh sb="2" eb="4">
      <t>ガイシャ</t>
    </rPh>
    <phoneticPr fontId="8"/>
  </si>
  <si>
    <t>はあぶこうぼう</t>
    <phoneticPr fontId="8"/>
  </si>
  <si>
    <t>511-0867</t>
    <phoneticPr fontId="8"/>
  </si>
  <si>
    <t>桑名市陽だまりの丘7-1706</t>
  </si>
  <si>
    <t>0594-32-5216</t>
    <phoneticPr fontId="8"/>
  </si>
  <si>
    <t>特定非営利活動法人はあぶ工房Together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コウボウ</t>
    </rPh>
    <phoneticPr fontId="8"/>
  </si>
  <si>
    <t>あさひファーム</t>
    <phoneticPr fontId="8"/>
  </si>
  <si>
    <t>511-0809</t>
    <phoneticPr fontId="8"/>
  </si>
  <si>
    <t>ルアナ</t>
  </si>
  <si>
    <t>桑名市大字桑部3047番地</t>
  </si>
  <si>
    <t>0594-86-7338</t>
  </si>
  <si>
    <t>0594-86-7337</t>
    <phoneticPr fontId="8"/>
  </si>
  <si>
    <t>株式会社ルアナ</t>
    <rPh sb="0" eb="2">
      <t>カブシキ</t>
    </rPh>
    <rPh sb="2" eb="4">
      <t>カイシャ</t>
    </rPh>
    <phoneticPr fontId="7"/>
  </si>
  <si>
    <t>就労継続支援Ａ型事業所ききょう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8"/>
  </si>
  <si>
    <t>桑名市小貝須字柳原441-2</t>
  </si>
  <si>
    <t>0594-88-5303</t>
    <phoneticPr fontId="8"/>
  </si>
  <si>
    <t>0594-88-5304</t>
    <phoneticPr fontId="8"/>
  </si>
  <si>
    <t>一般社団法人桔梗</t>
    <rPh sb="0" eb="2">
      <t>イッパン</t>
    </rPh>
    <rPh sb="2" eb="4">
      <t>シャダン</t>
    </rPh>
    <rPh sb="4" eb="6">
      <t>ホウジン</t>
    </rPh>
    <rPh sb="6" eb="8">
      <t>キキョウ</t>
    </rPh>
    <phoneticPr fontId="8"/>
  </si>
  <si>
    <t>カーサ・アルモニ</t>
    <phoneticPr fontId="8"/>
  </si>
  <si>
    <t>桑名市星見ケ丘9丁目1406</t>
  </si>
  <si>
    <t>0594-73-5855</t>
  </si>
  <si>
    <t>株式会社アルモニ</t>
    <rPh sb="0" eb="4">
      <t>カブシキガイシャ</t>
    </rPh>
    <phoneticPr fontId="8"/>
  </si>
  <si>
    <t>就労継続支援Ａ型事業所　ふわり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8"/>
  </si>
  <si>
    <t>桑名市大福681番地1</t>
  </si>
  <si>
    <t>奏合同会社</t>
    <rPh sb="0" eb="1">
      <t>カナ</t>
    </rPh>
    <rPh sb="1" eb="3">
      <t>ゴウドウ</t>
    </rPh>
    <rPh sb="3" eb="5">
      <t>ガイシャ</t>
    </rPh>
    <phoneticPr fontId="8"/>
  </si>
  <si>
    <t>就労継続支援Ａ型事業所　ふわり小泉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5" eb="17">
      <t>コイズミ</t>
    </rPh>
    <phoneticPr fontId="8"/>
  </si>
  <si>
    <t>511-0837</t>
    <phoneticPr fontId="8"/>
  </si>
  <si>
    <t>桑名市大字小泉4番地5</t>
  </si>
  <si>
    <t>9594-82-6374</t>
    <phoneticPr fontId="8"/>
  </si>
  <si>
    <t>ピュア</t>
  </si>
  <si>
    <t>桑名市大字大仲新田29-1</t>
  </si>
  <si>
    <t>0594-82-5111</t>
    <phoneticPr fontId="8"/>
  </si>
  <si>
    <t>0594-82-5115</t>
    <phoneticPr fontId="8"/>
  </si>
  <si>
    <t>合同会社Breath</t>
    <rPh sb="0" eb="2">
      <t>ゴウドウ</t>
    </rPh>
    <rPh sb="2" eb="4">
      <t>カイシャ</t>
    </rPh>
    <phoneticPr fontId="8"/>
  </si>
  <si>
    <t>みらいネクスト三重</t>
    <rPh sb="7" eb="9">
      <t>ミエ</t>
    </rPh>
    <phoneticPr fontId="8"/>
  </si>
  <si>
    <t>桑名市安永1251番地</t>
  </si>
  <si>
    <t>0594-25-8567</t>
    <phoneticPr fontId="8"/>
  </si>
  <si>
    <t>0594-25-8568</t>
    <phoneticPr fontId="8"/>
  </si>
  <si>
    <t>株式会社みらいネクスト</t>
    <phoneticPr fontId="8"/>
  </si>
  <si>
    <t>絆</t>
    <rPh sb="0" eb="1">
      <t>キズナ</t>
    </rPh>
    <phoneticPr fontId="8"/>
  </si>
  <si>
    <t>511-0203</t>
    <phoneticPr fontId="8"/>
  </si>
  <si>
    <t>いなべ市員弁町畑新田560番地1</t>
  </si>
  <si>
    <t>0594-84-2130</t>
    <phoneticPr fontId="8"/>
  </si>
  <si>
    <t>0594-84-2131</t>
    <phoneticPr fontId="8"/>
  </si>
  <si>
    <t>株式会社絆</t>
    <rPh sb="0" eb="4">
      <t>カブシキガイシャ</t>
    </rPh>
    <rPh sb="4" eb="5">
      <t>キズナ</t>
    </rPh>
    <phoneticPr fontId="8"/>
  </si>
  <si>
    <t>シグマファームとういん</t>
    <phoneticPr fontId="8"/>
  </si>
  <si>
    <t>511-0251</t>
    <phoneticPr fontId="8"/>
  </si>
  <si>
    <t>員弁郡東員町大字山田字野2024番地</t>
    <rPh sb="0" eb="3">
      <t>イナベグン</t>
    </rPh>
    <phoneticPr fontId="8"/>
  </si>
  <si>
    <t>0594-87-5356</t>
    <phoneticPr fontId="8"/>
  </si>
  <si>
    <t>0594-87-5378</t>
    <phoneticPr fontId="8"/>
  </si>
  <si>
    <t>株式会社シグマサポート</t>
    <rPh sb="0" eb="4">
      <t>カブシキガイシャ</t>
    </rPh>
    <phoneticPr fontId="8"/>
  </si>
  <si>
    <t>てしお夢ふぁーむ</t>
    <rPh sb="3" eb="4">
      <t>ユメ</t>
    </rPh>
    <phoneticPr fontId="12"/>
  </si>
  <si>
    <t>498-0816</t>
  </si>
  <si>
    <t>桑名郡木曽岬町源緑輪中１１３３</t>
  </si>
  <si>
    <t>0567-68-7021</t>
  </si>
  <si>
    <t>株式会社てしお夢ふぁーむ</t>
    <rPh sb="0" eb="4">
      <t>カブシキガイシャ</t>
    </rPh>
    <rPh sb="7" eb="8">
      <t>ユメ</t>
    </rPh>
    <phoneticPr fontId="8"/>
  </si>
  <si>
    <t>わたる</t>
  </si>
  <si>
    <t>511-0042</t>
    <phoneticPr fontId="8"/>
  </si>
  <si>
    <t>桑名市柳原121-1</t>
  </si>
  <si>
    <t>0594-84-5980</t>
  </si>
  <si>
    <t>ＮＯＺＡＷＡカンパニー株式会社</t>
    <rPh sb="11" eb="15">
      <t>カブ</t>
    </rPh>
    <phoneticPr fontId="8"/>
  </si>
  <si>
    <t>ワークプレイス桑名</t>
  </si>
  <si>
    <t>511-1122</t>
    <phoneticPr fontId="8"/>
  </si>
  <si>
    <t>桑名市長島町松ケ島９８番地１</t>
  </si>
  <si>
    <t>株式会社ニューステップ</t>
    <phoneticPr fontId="8"/>
  </si>
  <si>
    <t>篠立きのこ園</t>
  </si>
  <si>
    <t>511-0522</t>
  </si>
  <si>
    <t>いなべ市藤原町篠立字舞谷3390-115</t>
    <phoneticPr fontId="25"/>
  </si>
  <si>
    <t>0594-46-4185</t>
  </si>
  <si>
    <t>0594-46-4536</t>
  </si>
  <si>
    <t>有限会社フジタ</t>
  </si>
  <si>
    <t>サルビア</t>
    <phoneticPr fontId="8"/>
  </si>
  <si>
    <t>510-0069</t>
    <phoneticPr fontId="8"/>
  </si>
  <si>
    <t>四日市市幸町４番１６号</t>
  </si>
  <si>
    <t>059-329-5033</t>
    <phoneticPr fontId="8"/>
  </si>
  <si>
    <t>059-329-5034</t>
  </si>
  <si>
    <t>株式会社グロー</t>
    <rPh sb="0" eb="4">
      <t>カブシキガイシャ</t>
    </rPh>
    <phoneticPr fontId="8"/>
  </si>
  <si>
    <t>アネラ四日市</t>
    <rPh sb="3" eb="6">
      <t>ヨッカイチ</t>
    </rPh>
    <phoneticPr fontId="8"/>
  </si>
  <si>
    <t>510-0086　</t>
    <phoneticPr fontId="8"/>
  </si>
  <si>
    <t>四日市市諏訪栄町５番地４　ニューヨッカイチビル４階</t>
  </si>
  <si>
    <t>059-356-2020</t>
    <phoneticPr fontId="8"/>
  </si>
  <si>
    <t>059-356-2021</t>
  </si>
  <si>
    <t>四季</t>
    <rPh sb="0" eb="2">
      <t>シキ</t>
    </rPh>
    <phoneticPr fontId="8"/>
  </si>
  <si>
    <t>510-0067</t>
    <phoneticPr fontId="8"/>
  </si>
  <si>
    <t>四日市市浜田町６番６号</t>
  </si>
  <si>
    <t>059-356-0071</t>
    <phoneticPr fontId="8"/>
  </si>
  <si>
    <t>059-356-0072</t>
    <phoneticPr fontId="8"/>
  </si>
  <si>
    <t>合同会社フォーシーズン</t>
    <rPh sb="0" eb="2">
      <t>ゴウドウ</t>
    </rPh>
    <rPh sb="2" eb="4">
      <t>ガイシャ</t>
    </rPh>
    <phoneticPr fontId="8"/>
  </si>
  <si>
    <t>サンシグリーンサポート</t>
    <phoneticPr fontId="8"/>
  </si>
  <si>
    <t>510-0874　</t>
    <phoneticPr fontId="8"/>
  </si>
  <si>
    <t>四日市市河原田町１３０１</t>
  </si>
  <si>
    <t>059-340-0620</t>
    <phoneticPr fontId="8"/>
  </si>
  <si>
    <t>059-340-0619</t>
    <phoneticPr fontId="8"/>
  </si>
  <si>
    <t>サンシグリーンサポート株式会社</t>
    <rPh sb="11" eb="13">
      <t>カブシキ</t>
    </rPh>
    <rPh sb="13" eb="15">
      <t>カイシャ</t>
    </rPh>
    <phoneticPr fontId="8"/>
  </si>
  <si>
    <t>まる</t>
    <phoneticPr fontId="8"/>
  </si>
  <si>
    <t>四日市市三滝台4丁目1の22ステーションサイド三滝　2階　5号室</t>
  </si>
  <si>
    <t>059-325-2352</t>
  </si>
  <si>
    <t>059-325-2355</t>
  </si>
  <si>
    <t>株式会社まる</t>
    <rPh sb="0" eb="2">
      <t>カブシキ</t>
    </rPh>
    <rPh sb="2" eb="4">
      <t>カイシャ</t>
    </rPh>
    <phoneticPr fontId="8"/>
  </si>
  <si>
    <t>希望の種　寺方事業所</t>
    <rPh sb="0" eb="2">
      <t>キボウ</t>
    </rPh>
    <rPh sb="3" eb="4">
      <t>タネ</t>
    </rPh>
    <rPh sb="5" eb="7">
      <t>テラカタ</t>
    </rPh>
    <rPh sb="7" eb="10">
      <t>ジギョウショ</t>
    </rPh>
    <phoneticPr fontId="8"/>
  </si>
  <si>
    <t>四日市市寺方町2021-2</t>
  </si>
  <si>
    <t>059-327-6511</t>
  </si>
  <si>
    <t>059-327-6512</t>
  </si>
  <si>
    <t>ホープシード株式会社</t>
    <rPh sb="6" eb="8">
      <t>カブシキ</t>
    </rPh>
    <rPh sb="8" eb="10">
      <t>カイシャ</t>
    </rPh>
    <phoneticPr fontId="8"/>
  </si>
  <si>
    <t>グラン・ブルー</t>
    <phoneticPr fontId="8"/>
  </si>
  <si>
    <t>四日市市新正5丁目3-22</t>
  </si>
  <si>
    <t>059-328-5700</t>
    <phoneticPr fontId="8"/>
  </si>
  <si>
    <t>059-328-5707</t>
    <phoneticPr fontId="8"/>
  </si>
  <si>
    <t>株式会社ＰＲＯＵＤ</t>
    <rPh sb="0" eb="2">
      <t>カブシキ</t>
    </rPh>
    <rPh sb="2" eb="4">
      <t>カイシャ</t>
    </rPh>
    <phoneticPr fontId="8"/>
  </si>
  <si>
    <t>障碍者就労継続支援Ａ型事業所　夏詩キッチン</t>
  </si>
  <si>
    <t>四日市市生桑町川原崎327番地1の2</t>
    <phoneticPr fontId="25"/>
  </si>
  <si>
    <t>059-328-4155</t>
  </si>
  <si>
    <t>059-328-4156</t>
  </si>
  <si>
    <t>合同会社パイプライン</t>
  </si>
  <si>
    <t>ワークプレイス四日市</t>
  </si>
  <si>
    <t>四日市市天カ須賀２丁目７－３０</t>
  </si>
  <si>
    <t>ジョブズ塩浜</t>
    <phoneticPr fontId="8"/>
  </si>
  <si>
    <t>510-0866</t>
  </si>
  <si>
    <t>四日市市大池町５６</t>
  </si>
  <si>
    <t>059-329-6762</t>
  </si>
  <si>
    <t>059-329-6763</t>
  </si>
  <si>
    <t>合同会社ジョブズ</t>
    <phoneticPr fontId="8"/>
  </si>
  <si>
    <t>ソールルーナ</t>
    <phoneticPr fontId="8"/>
  </si>
  <si>
    <t>三重郡菰野町大字菰野4977番地3</t>
  </si>
  <si>
    <t>059-391-1220</t>
    <phoneticPr fontId="8"/>
  </si>
  <si>
    <t>059-391-1221</t>
    <phoneticPr fontId="8"/>
  </si>
  <si>
    <t>一般社団法人ソールルーナ</t>
    <rPh sb="0" eb="2">
      <t>イッパン</t>
    </rPh>
    <rPh sb="2" eb="6">
      <t>シャダンホウジン</t>
    </rPh>
    <phoneticPr fontId="8"/>
  </si>
  <si>
    <t>アルコバレーノＡ</t>
    <phoneticPr fontId="8"/>
  </si>
  <si>
    <t>510-8122</t>
    <phoneticPr fontId="8"/>
  </si>
  <si>
    <t>三重郡川越町大字豊田376番地5</t>
  </si>
  <si>
    <t>059-390-1606</t>
    <phoneticPr fontId="8"/>
  </si>
  <si>
    <t>株式会社アルコバレーノ</t>
    <rPh sb="0" eb="2">
      <t>カブシキ</t>
    </rPh>
    <rPh sb="2" eb="4">
      <t>カイシャ</t>
    </rPh>
    <phoneticPr fontId="8"/>
  </si>
  <si>
    <t>就労継続支援Ａ型事業所たけなり</t>
  </si>
  <si>
    <t>510-1312</t>
  </si>
  <si>
    <t>三重郡菰野町竹成1946番地3</t>
  </si>
  <si>
    <t>059-327-7088</t>
  </si>
  <si>
    <t>059-327-7089</t>
  </si>
  <si>
    <t>うらら介護サービス株式会社</t>
  </si>
  <si>
    <t>アクティブ鈴鹿</t>
    <rPh sb="5" eb="7">
      <t>スズカ</t>
    </rPh>
    <phoneticPr fontId="8"/>
  </si>
  <si>
    <t>510-0224</t>
    <phoneticPr fontId="8"/>
  </si>
  <si>
    <t>鈴鹿市若松中1-20-1</t>
  </si>
  <si>
    <t>059-385-7878</t>
    <phoneticPr fontId="8"/>
  </si>
  <si>
    <t>059-385-2829</t>
    <phoneticPr fontId="8"/>
  </si>
  <si>
    <t>きらら</t>
    <phoneticPr fontId="8"/>
  </si>
  <si>
    <t>鈴鹿市住吉４丁目１４番３４号</t>
  </si>
  <si>
    <t>059-378-6981</t>
    <phoneticPr fontId="8"/>
  </si>
  <si>
    <t>059-367-0018</t>
    <phoneticPr fontId="8"/>
  </si>
  <si>
    <t>特定非営利活動法人ベルプランツ</t>
    <rPh sb="0" eb="9">
      <t>ト</t>
    </rPh>
    <phoneticPr fontId="8"/>
  </si>
  <si>
    <t>アネラ鈴鹿</t>
    <rPh sb="3" eb="5">
      <t>スズカ</t>
    </rPh>
    <phoneticPr fontId="8"/>
  </si>
  <si>
    <t>513-0845</t>
    <phoneticPr fontId="8"/>
  </si>
  <si>
    <t>鈴鹿市平田新町１番１号　平田駅前ダイムビルⅢ２Ｄ</t>
  </si>
  <si>
    <t>059-378-1800</t>
    <phoneticPr fontId="8"/>
  </si>
  <si>
    <t>059-378-1808</t>
    <phoneticPr fontId="8"/>
  </si>
  <si>
    <t>ワークショップ鈴鹿</t>
    <rPh sb="7" eb="9">
      <t>スズカ</t>
    </rPh>
    <phoneticPr fontId="8"/>
  </si>
  <si>
    <t>鈴鹿市平田新町2番11号</t>
  </si>
  <si>
    <t>059-395-6427</t>
    <phoneticPr fontId="8"/>
  </si>
  <si>
    <t>059-395-6428</t>
    <phoneticPr fontId="8"/>
  </si>
  <si>
    <t>有限会社ワークショップ</t>
    <rPh sb="0" eb="4">
      <t>ユウゲンガイシャ</t>
    </rPh>
    <phoneticPr fontId="8"/>
  </si>
  <si>
    <t>合同会社キャリアアップ東海</t>
    <rPh sb="0" eb="2">
      <t>ゴウドウ</t>
    </rPh>
    <rPh sb="2" eb="4">
      <t>ガイシャ</t>
    </rPh>
    <rPh sb="11" eb="13">
      <t>トウカイ</t>
    </rPh>
    <phoneticPr fontId="8"/>
  </si>
  <si>
    <t>東旭ヶ丘事業所</t>
    <rPh sb="0" eb="1">
      <t>ヒガシ</t>
    </rPh>
    <rPh sb="1" eb="4">
      <t>アサヒガオカ</t>
    </rPh>
    <rPh sb="4" eb="7">
      <t>ジギョウショ</t>
    </rPh>
    <phoneticPr fontId="8"/>
  </si>
  <si>
    <t>510-0211</t>
    <phoneticPr fontId="8"/>
  </si>
  <si>
    <t>鈴鹿市東旭ヶ丘4丁目3-6</t>
  </si>
  <si>
    <t>070-5333-3340</t>
    <phoneticPr fontId="8"/>
  </si>
  <si>
    <t>ステップワーク</t>
    <phoneticPr fontId="8"/>
  </si>
  <si>
    <t>鈴鹿市白子3丁目5-5</t>
  </si>
  <si>
    <t>059-392-7007</t>
    <phoneticPr fontId="8"/>
  </si>
  <si>
    <t>株式会社ステップワーク</t>
    <rPh sb="0" eb="2">
      <t>カブシキ</t>
    </rPh>
    <rPh sb="2" eb="4">
      <t>カイシャ</t>
    </rPh>
    <phoneticPr fontId="8"/>
  </si>
  <si>
    <t>みらいあい</t>
    <phoneticPr fontId="8"/>
  </si>
  <si>
    <t>鈴鹿市平野町7744番地1階</t>
  </si>
  <si>
    <t>059-378-0390</t>
    <phoneticPr fontId="8"/>
  </si>
  <si>
    <t>059-370-0494</t>
    <phoneticPr fontId="8"/>
  </si>
  <si>
    <t>合同会社みらいあい</t>
    <rPh sb="0" eb="2">
      <t>ゴウドウ</t>
    </rPh>
    <rPh sb="2" eb="4">
      <t>カイシャ</t>
    </rPh>
    <phoneticPr fontId="8"/>
  </si>
  <si>
    <t>ラフハウス</t>
    <phoneticPr fontId="8"/>
  </si>
  <si>
    <t>513-0806</t>
    <phoneticPr fontId="8"/>
  </si>
  <si>
    <t>鈴鹿市算所二丁目9番19号</t>
  </si>
  <si>
    <t>059-370-4077</t>
    <phoneticPr fontId="8"/>
  </si>
  <si>
    <t>059-318-5353</t>
    <phoneticPr fontId="8"/>
  </si>
  <si>
    <t>合同会社ＺＩＯＮ</t>
    <rPh sb="0" eb="8">
      <t>ゴウドウカイシャジオン</t>
    </rPh>
    <phoneticPr fontId="8"/>
  </si>
  <si>
    <t>めびうす</t>
    <phoneticPr fontId="8"/>
  </si>
  <si>
    <t>鈴鹿市江島台2丁目2-11</t>
  </si>
  <si>
    <t>059-380-6630</t>
  </si>
  <si>
    <t>059-380-6633</t>
  </si>
  <si>
    <t>合同会社めびうす</t>
  </si>
  <si>
    <t>つばさ</t>
    <phoneticPr fontId="8"/>
  </si>
  <si>
    <t>津市南丸之内８－４１倉田ビル</t>
  </si>
  <si>
    <t>059-264-7927</t>
    <phoneticPr fontId="8"/>
  </si>
  <si>
    <t>059-264-7931</t>
    <phoneticPr fontId="8"/>
  </si>
  <si>
    <t>株式会社Sorrento</t>
    <rPh sb="0" eb="4">
      <t>カブシキガイシャ</t>
    </rPh>
    <phoneticPr fontId="8"/>
  </si>
  <si>
    <t>アザレア</t>
    <phoneticPr fontId="8"/>
  </si>
  <si>
    <t>津市上浜町1丁目254番地</t>
  </si>
  <si>
    <t>059-228-3886</t>
    <phoneticPr fontId="8"/>
  </si>
  <si>
    <t>059-228-3866</t>
    <phoneticPr fontId="8"/>
  </si>
  <si>
    <t>株式会社SbyS</t>
    <rPh sb="0" eb="4">
      <t>カブシキガイシャ</t>
    </rPh>
    <phoneticPr fontId="8"/>
  </si>
  <si>
    <t>リアンサービス</t>
    <phoneticPr fontId="8"/>
  </si>
  <si>
    <t>514-0041</t>
    <phoneticPr fontId="8"/>
  </si>
  <si>
    <t>津市八町1丁目2番28号</t>
  </si>
  <si>
    <t>059-246-5166</t>
    <phoneticPr fontId="8"/>
  </si>
  <si>
    <t>059-246-5165</t>
    <phoneticPr fontId="8"/>
  </si>
  <si>
    <t>株式会社りあん</t>
    <rPh sb="0" eb="2">
      <t>カブシキ</t>
    </rPh>
    <rPh sb="2" eb="4">
      <t>カイシャ</t>
    </rPh>
    <phoneticPr fontId="8"/>
  </si>
  <si>
    <t>つばさ久居</t>
    <rPh sb="3" eb="5">
      <t>ヒサイ</t>
    </rPh>
    <phoneticPr fontId="8"/>
  </si>
  <si>
    <t>津市久居新町848-2</t>
  </si>
  <si>
    <t>059-272-4427</t>
    <phoneticPr fontId="8"/>
  </si>
  <si>
    <t>059-272-4428</t>
    <phoneticPr fontId="8"/>
  </si>
  <si>
    <t>株式会社Sorrento</t>
    <rPh sb="0" eb="2">
      <t>カブシキ</t>
    </rPh>
    <rPh sb="2" eb="4">
      <t>カイシャ</t>
    </rPh>
    <phoneticPr fontId="8"/>
  </si>
  <si>
    <t>050-6863-7610</t>
    <phoneticPr fontId="8"/>
  </si>
  <si>
    <t>株式会社プレサージュ</t>
    <rPh sb="0" eb="2">
      <t>カブシキ</t>
    </rPh>
    <rPh sb="2" eb="4">
      <t>カイシャ</t>
    </rPh>
    <phoneticPr fontId="8"/>
  </si>
  <si>
    <t>ネクストステージ事業所</t>
  </si>
  <si>
    <t>059-273-5278</t>
  </si>
  <si>
    <t>株式会社ハマノカンパニー</t>
    <rPh sb="0" eb="4">
      <t>カブ</t>
    </rPh>
    <phoneticPr fontId="8"/>
  </si>
  <si>
    <t>ジー・アンパサンド</t>
    <phoneticPr fontId="8"/>
  </si>
  <si>
    <t>514-0032</t>
    <phoneticPr fontId="8"/>
  </si>
  <si>
    <t>津市中央14-8　メゾンエスポワール1F</t>
  </si>
  <si>
    <t>059-253-7400</t>
    <phoneticPr fontId="8"/>
  </si>
  <si>
    <t>059-253-7401</t>
    <phoneticPr fontId="8"/>
  </si>
  <si>
    <t>ジー・アンパサンド合同会社</t>
    <rPh sb="9" eb="11">
      <t>ゴウドウ</t>
    </rPh>
    <rPh sb="11" eb="13">
      <t>カイシャ</t>
    </rPh>
    <phoneticPr fontId="8"/>
  </si>
  <si>
    <t>ピースワン</t>
    <phoneticPr fontId="8"/>
  </si>
  <si>
    <t>514-0825</t>
    <phoneticPr fontId="8"/>
  </si>
  <si>
    <t>津市緑が丘二丁目20番地の8</t>
  </si>
  <si>
    <t>090-1786-1805</t>
    <phoneticPr fontId="8"/>
  </si>
  <si>
    <t>059-271-9188</t>
    <phoneticPr fontId="8"/>
  </si>
  <si>
    <t>特定非営利活動法人ビリオン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</si>
  <si>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すまいるわーく大門</t>
  </si>
  <si>
    <t>津市大門１７番１２号　スカイパーク３階</t>
    <phoneticPr fontId="25"/>
  </si>
  <si>
    <t>059-253-2522</t>
  </si>
  <si>
    <t>059-253-2523</t>
  </si>
  <si>
    <t>福祉のしごと株式会社</t>
  </si>
  <si>
    <t>丹生乃里工場</t>
    <rPh sb="0" eb="2">
      <t>ニュウ</t>
    </rPh>
    <rPh sb="2" eb="3">
      <t>ノ</t>
    </rPh>
    <rPh sb="3" eb="4">
      <t>サト</t>
    </rPh>
    <rPh sb="4" eb="6">
      <t>コウバ</t>
    </rPh>
    <phoneticPr fontId="8"/>
  </si>
  <si>
    <t>515-0832</t>
    <phoneticPr fontId="8"/>
  </si>
  <si>
    <t>松阪市丹生寺町1035-15</t>
  </si>
  <si>
    <t>0598-58-0700</t>
    <phoneticPr fontId="8"/>
  </si>
  <si>
    <t>0598-58-4700</t>
    <phoneticPr fontId="8"/>
  </si>
  <si>
    <t>青空</t>
    <rPh sb="0" eb="2">
      <t>アオゾラ</t>
    </rPh>
    <phoneticPr fontId="8"/>
  </si>
  <si>
    <t>515-0811</t>
    <phoneticPr fontId="8"/>
  </si>
  <si>
    <t>松阪市塚本町123</t>
  </si>
  <si>
    <t>0598-51-1777</t>
    <phoneticPr fontId="8"/>
  </si>
  <si>
    <t>0598-56-9878</t>
    <phoneticPr fontId="8"/>
  </si>
  <si>
    <t>株式会社ヤマト塚本</t>
    <rPh sb="0" eb="4">
      <t>カブシキガイシャ</t>
    </rPh>
    <rPh sb="7" eb="9">
      <t>ツカモト</t>
    </rPh>
    <phoneticPr fontId="8"/>
  </si>
  <si>
    <t>ＧＩＦＴ</t>
    <phoneticPr fontId="8"/>
  </si>
  <si>
    <t>松阪市大口町208番地1</t>
  </si>
  <si>
    <t>0598-31-3972</t>
    <phoneticPr fontId="8"/>
  </si>
  <si>
    <t>0598-31-3982</t>
    <phoneticPr fontId="8"/>
  </si>
  <si>
    <t>株式会社ＳＰＡＣＥ</t>
    <rPh sb="0" eb="4">
      <t>カブシキガイシャ</t>
    </rPh>
    <phoneticPr fontId="8"/>
  </si>
  <si>
    <t>つばさ松阪</t>
    <rPh sb="3" eb="5">
      <t>マツサカ</t>
    </rPh>
    <phoneticPr fontId="8"/>
  </si>
  <si>
    <t>515-0084</t>
    <phoneticPr fontId="8"/>
  </si>
  <si>
    <t>松阪市湊町196番地</t>
  </si>
  <si>
    <t>CABANON</t>
  </si>
  <si>
    <t>515－0084</t>
  </si>
  <si>
    <t>松阪市日野町575番地</t>
  </si>
  <si>
    <t>0598-67-5854</t>
    <phoneticPr fontId="8"/>
  </si>
  <si>
    <t>株式会社bunanoki</t>
  </si>
  <si>
    <t>就労継続支援事業所Ｉ’ｍ</t>
  </si>
  <si>
    <t>多気郡多気町仁田字シノ原７０６番地の７</t>
  </si>
  <si>
    <t>Ｒａｋａｎｇ</t>
  </si>
  <si>
    <t>515-0315</t>
    <phoneticPr fontId="8"/>
  </si>
  <si>
    <t>多気郡明和町蓑村735番地</t>
  </si>
  <si>
    <t>0596-67-7968</t>
    <phoneticPr fontId="8"/>
  </si>
  <si>
    <t>self-A・ハニービー松阪</t>
    <rPh sb="12" eb="14">
      <t>マツサカ</t>
    </rPh>
    <phoneticPr fontId="8"/>
  </si>
  <si>
    <t>松阪市京町一区7-1松阪SIビル203</t>
  </si>
  <si>
    <t>076-244-7766</t>
  </si>
  <si>
    <t>076-244-8855</t>
  </si>
  <si>
    <t>株式会社ハニービー</t>
    <rPh sb="0" eb="4">
      <t>カブ</t>
    </rPh>
    <phoneticPr fontId="8"/>
  </si>
  <si>
    <t>アネラ伊勢</t>
    <rPh sb="3" eb="5">
      <t>イセ</t>
    </rPh>
    <phoneticPr fontId="8"/>
  </si>
  <si>
    <t>516-0073</t>
    <phoneticPr fontId="8"/>
  </si>
  <si>
    <t>伊勢市吹上１丁目8-25ＭＩビル</t>
  </si>
  <si>
    <t>0596-20-5222</t>
    <phoneticPr fontId="8"/>
  </si>
  <si>
    <t>0596-20-5223</t>
    <phoneticPr fontId="8"/>
  </si>
  <si>
    <t>福祉ばたけA</t>
    <rPh sb="0" eb="2">
      <t>フクシ</t>
    </rPh>
    <phoneticPr fontId="8"/>
  </si>
  <si>
    <t>伊勢市宮町1丁目13番26号</t>
  </si>
  <si>
    <t>0596-28-0328</t>
    <phoneticPr fontId="8"/>
  </si>
  <si>
    <t>合同会社ソフトサポート</t>
    <rPh sb="0" eb="2">
      <t>ゴウドウ</t>
    </rPh>
    <rPh sb="2" eb="4">
      <t>ガイシャ</t>
    </rPh>
    <phoneticPr fontId="8"/>
  </si>
  <si>
    <t>Saluta associates</t>
  </si>
  <si>
    <t>伊勢市吹上２丁目４－７</t>
  </si>
  <si>
    <t>0596-63-8928</t>
  </si>
  <si>
    <t>0596-63-9428</t>
  </si>
  <si>
    <t>アネラ志摩</t>
    <rPh sb="3" eb="5">
      <t>シマ</t>
    </rPh>
    <phoneticPr fontId="8"/>
  </si>
  <si>
    <t>志摩市阿児町鵜方4072-1あさのはビル1F</t>
  </si>
  <si>
    <t>0599-43-8111</t>
    <phoneticPr fontId="8"/>
  </si>
  <si>
    <t>0599-43-8112</t>
    <phoneticPr fontId="8"/>
  </si>
  <si>
    <t>富士リネン株式会社三重工場</t>
    <rPh sb="0" eb="2">
      <t>フジ</t>
    </rPh>
    <rPh sb="5" eb="9">
      <t>カブシキガイシャ</t>
    </rPh>
    <rPh sb="9" eb="11">
      <t>ミエ</t>
    </rPh>
    <rPh sb="11" eb="13">
      <t>コウジョウ</t>
    </rPh>
    <phoneticPr fontId="8"/>
  </si>
  <si>
    <t>志摩市阿児町神明１６１５－４６</t>
  </si>
  <si>
    <t>0599-65-7100</t>
  </si>
  <si>
    <t>0599-65-7101</t>
  </si>
  <si>
    <t>富士リネン株式会社</t>
    <rPh sb="0" eb="2">
      <t>フジ</t>
    </rPh>
    <rPh sb="5" eb="9">
      <t>カブシキガイシャ</t>
    </rPh>
    <phoneticPr fontId="12"/>
  </si>
  <si>
    <t>障がい者就労支援事業所「ひまわり」</t>
  </si>
  <si>
    <t>517－0501</t>
  </si>
  <si>
    <t>志摩市阿児町鵜方3098－1</t>
  </si>
  <si>
    <t>0599-46-1050</t>
    <phoneticPr fontId="8"/>
  </si>
  <si>
    <t>0599-44-1103</t>
    <phoneticPr fontId="8"/>
  </si>
  <si>
    <t>ファーム海女乃島</t>
    <rPh sb="4" eb="6">
      <t>アマ</t>
    </rPh>
    <rPh sb="6" eb="7">
      <t>ノ</t>
    </rPh>
    <rPh sb="7" eb="8">
      <t>シマ</t>
    </rPh>
    <phoneticPr fontId="8"/>
  </si>
  <si>
    <t>鳥羽市安楽島町字南山1312番62</t>
  </si>
  <si>
    <t>0599-26-5063</t>
  </si>
  <si>
    <t>株式会社ファーム海女乃島</t>
    <rPh sb="0" eb="4">
      <t>カブシキガイシャ</t>
    </rPh>
    <rPh sb="8" eb="10">
      <t>アマ</t>
    </rPh>
    <rPh sb="10" eb="11">
      <t>ノ</t>
    </rPh>
    <rPh sb="11" eb="12">
      <t>シマ</t>
    </rPh>
    <phoneticPr fontId="12"/>
  </si>
  <si>
    <t>障害者福祉サービス事業所ぱとな</t>
    <rPh sb="0" eb="2">
      <t>ショウガイ</t>
    </rPh>
    <rPh sb="2" eb="3">
      <t>シャ</t>
    </rPh>
    <rPh sb="3" eb="5">
      <t>フクシ</t>
    </rPh>
    <rPh sb="9" eb="11">
      <t>ジギョウ</t>
    </rPh>
    <rPh sb="11" eb="12">
      <t>ショ</t>
    </rPh>
    <phoneticPr fontId="8"/>
  </si>
  <si>
    <t>518-0034</t>
    <phoneticPr fontId="8"/>
  </si>
  <si>
    <t>伊賀市大内６６２号１番地</t>
  </si>
  <si>
    <t>0595-21-8107</t>
    <phoneticPr fontId="8"/>
  </si>
  <si>
    <t>特定非営利活動法人めぐみの会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8"/>
  </si>
  <si>
    <t>ラピーヌ夢ファーム株式会社伊賀農場</t>
    <rPh sb="4" eb="5">
      <t>ユメ</t>
    </rPh>
    <rPh sb="9" eb="13">
      <t>カブシキガイシャ</t>
    </rPh>
    <rPh sb="13" eb="15">
      <t>イガ</t>
    </rPh>
    <rPh sb="15" eb="17">
      <t>ノウジョウ</t>
    </rPh>
    <phoneticPr fontId="8"/>
  </si>
  <si>
    <t>518-0036</t>
    <phoneticPr fontId="8"/>
  </si>
  <si>
    <t>伊賀市法花４３１２</t>
  </si>
  <si>
    <t>0595-20-1183</t>
    <phoneticPr fontId="8"/>
  </si>
  <si>
    <t>ラピーヌ夢ファーム株式会社</t>
    <rPh sb="4" eb="5">
      <t>ユメ</t>
    </rPh>
    <rPh sb="9" eb="13">
      <t>カブシキガイシャ</t>
    </rPh>
    <phoneticPr fontId="8"/>
  </si>
  <si>
    <t>ふっくりあモォンマール</t>
    <phoneticPr fontId="8"/>
  </si>
  <si>
    <t>518-0833</t>
    <phoneticPr fontId="8"/>
  </si>
  <si>
    <t>伊賀市緑ヶ丘東町980-3</t>
  </si>
  <si>
    <t>0595-26-7113</t>
    <phoneticPr fontId="8"/>
  </si>
  <si>
    <t>0595-26-7114</t>
    <phoneticPr fontId="8"/>
  </si>
  <si>
    <t>ケアラボ　イガ</t>
  </si>
  <si>
    <t>伊賀市上野東町２９２４番地１エスカビル２Ｆ</t>
  </si>
  <si>
    <t>0595-51-7100</t>
  </si>
  <si>
    <t>0595-51-7676</t>
  </si>
  <si>
    <t>ケアラボ合同会社</t>
    <phoneticPr fontId="8"/>
  </si>
  <si>
    <t>518-0762</t>
    <phoneticPr fontId="8"/>
  </si>
  <si>
    <t>0595-64-0051</t>
    <phoneticPr fontId="8"/>
  </si>
  <si>
    <t>特定非営利活動法人赤目の里山を育てる会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アカメ</t>
    </rPh>
    <rPh sb="12" eb="14">
      <t>サトヤマ</t>
    </rPh>
    <rPh sb="15" eb="16">
      <t>ソダ</t>
    </rPh>
    <rPh sb="18" eb="19">
      <t>カイ</t>
    </rPh>
    <phoneticPr fontId="8"/>
  </si>
  <si>
    <t>バックドアフラッシュ</t>
  </si>
  <si>
    <t>518-0624</t>
  </si>
  <si>
    <t>名張市桔梗が丘四番町五街区７番地１０</t>
    <phoneticPr fontId="25"/>
  </si>
  <si>
    <t>0595-42-8898</t>
  </si>
  <si>
    <t>0595-42-8899</t>
  </si>
  <si>
    <t>株式会社宏栄</t>
  </si>
  <si>
    <t>すまいるしーど</t>
    <phoneticPr fontId="8"/>
  </si>
  <si>
    <t>熊野市有馬町5703番地10</t>
  </si>
  <si>
    <t>0597-85-4225</t>
    <phoneticPr fontId="8"/>
  </si>
  <si>
    <t>0597-89-7012</t>
    <phoneticPr fontId="8"/>
  </si>
  <si>
    <t>株式会社エル・ティー・ティー・エフ</t>
    <rPh sb="0" eb="2">
      <t>カブシキ</t>
    </rPh>
    <rPh sb="2" eb="4">
      <t>カイシャ</t>
    </rPh>
    <phoneticPr fontId="8"/>
  </si>
  <si>
    <t>障害者就労継続支援Ａ型事業所　爽</t>
  </si>
  <si>
    <t>南牟婁郡紀宝町鵜殿１４４１－１</t>
    <phoneticPr fontId="25"/>
  </si>
  <si>
    <t>0735-33-1007</t>
  </si>
  <si>
    <t>0735-33-1008</t>
  </si>
  <si>
    <t>特定非営利活動法人てとて</t>
  </si>
  <si>
    <t>（１５）　就労継続支援(Ｂ型)　（障害者総合支援法）</t>
    <phoneticPr fontId="8"/>
  </si>
  <si>
    <t>わーくびれっじみのり</t>
    <phoneticPr fontId="8"/>
  </si>
  <si>
    <t>511-0031</t>
    <phoneticPr fontId="8"/>
  </si>
  <si>
    <t>桑名市三之丸86</t>
  </si>
  <si>
    <t>0594-23-4416</t>
    <phoneticPr fontId="8"/>
  </si>
  <si>
    <t>0594-22-1117</t>
    <phoneticPr fontId="8"/>
  </si>
  <si>
    <t>特定非営利活動法人みのり福祉会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5">
      <t>フクシカイ</t>
    </rPh>
    <phoneticPr fontId="8"/>
  </si>
  <si>
    <t>夢工房</t>
    <rPh sb="0" eb="1">
      <t>ユメ</t>
    </rPh>
    <rPh sb="1" eb="3">
      <t>コウボウ</t>
    </rPh>
    <phoneticPr fontId="8"/>
  </si>
  <si>
    <t>511-0064</t>
    <phoneticPr fontId="8"/>
  </si>
  <si>
    <t>桑名市東正和台１－１３－２</t>
  </si>
  <si>
    <t>0594-84-6698</t>
    <phoneticPr fontId="8"/>
  </si>
  <si>
    <t>0594-84-6691</t>
    <phoneticPr fontId="8"/>
  </si>
  <si>
    <t>特定非営利活動法人夢工房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ユメ</t>
    </rPh>
    <rPh sb="10" eb="12">
      <t>コウボウ</t>
    </rPh>
    <phoneticPr fontId="8"/>
  </si>
  <si>
    <t>デリカ工房「くわのみ」</t>
    <rPh sb="3" eb="5">
      <t>コウボウ</t>
    </rPh>
    <phoneticPr fontId="8"/>
  </si>
  <si>
    <t>511-0801　</t>
    <phoneticPr fontId="8"/>
  </si>
  <si>
    <t>桑名市今島字江向1823番地2</t>
  </si>
  <si>
    <t>0594-29-3811</t>
    <phoneticPr fontId="8"/>
  </si>
  <si>
    <t>千姫</t>
    <rPh sb="0" eb="1">
      <t>セン</t>
    </rPh>
    <rPh sb="1" eb="2">
      <t>ヒメ</t>
    </rPh>
    <phoneticPr fontId="8"/>
  </si>
  <si>
    <t>511-0087</t>
    <phoneticPr fontId="8"/>
  </si>
  <si>
    <t>桑名市吉津屋町48番地２</t>
  </si>
  <si>
    <t>0594-21-0550</t>
    <phoneticPr fontId="8"/>
  </si>
  <si>
    <t>0594-21-3365</t>
    <phoneticPr fontId="8"/>
  </si>
  <si>
    <t>特定非営利活動法人千姫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セン</t>
    </rPh>
    <rPh sb="10" eb="11">
      <t>ヒメ</t>
    </rPh>
    <phoneticPr fontId="8"/>
  </si>
  <si>
    <t>ワークショップみらい</t>
    <phoneticPr fontId="8"/>
  </si>
  <si>
    <t>桑名市額田４５５番地３</t>
  </si>
  <si>
    <t>0594-31-0389</t>
    <phoneticPr fontId="8"/>
  </si>
  <si>
    <t>0594-88-5180</t>
    <phoneticPr fontId="8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</si>
  <si>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</si>
  <si>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511-1125　</t>
  </si>
  <si>
    <t>桑名市長島町源部外面330番地</t>
  </si>
  <si>
    <t>いーばしょ</t>
    <phoneticPr fontId="8"/>
  </si>
  <si>
    <t>桑名市大央町37番地</t>
  </si>
  <si>
    <t>0594-25-0232</t>
    <phoneticPr fontId="8"/>
  </si>
  <si>
    <t>0594-87-6776</t>
    <phoneticPr fontId="8"/>
  </si>
  <si>
    <t>特定非営利活動法人よすが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</si>
  <si>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ワークルーム桑友</t>
    <rPh sb="6" eb="7">
      <t>クワ</t>
    </rPh>
    <rPh sb="7" eb="8">
      <t>トモ</t>
    </rPh>
    <phoneticPr fontId="8"/>
  </si>
  <si>
    <t>511-0032</t>
    <phoneticPr fontId="8"/>
  </si>
  <si>
    <t>桑名市吉之丸14番</t>
  </si>
  <si>
    <t>0594-23-7189</t>
    <phoneticPr fontId="8"/>
  </si>
  <si>
    <t>0594-32-5116</t>
    <phoneticPr fontId="8"/>
  </si>
  <si>
    <t>イロドリーＧａｋｕｅｎ</t>
  </si>
  <si>
    <t>桑名市東方1122番地92</t>
  </si>
  <si>
    <t>0594-25-0088</t>
  </si>
  <si>
    <t>0594-87-7879</t>
  </si>
  <si>
    <t>特定非営利活動法人夏，舞い咲いた会</t>
  </si>
  <si>
    <t>つなで</t>
  </si>
  <si>
    <t>桑名市相川町19番地</t>
  </si>
  <si>
    <t>0594-25-1322</t>
  </si>
  <si>
    <t>0594-73-1042</t>
  </si>
  <si>
    <t>株式会社暖手</t>
  </si>
  <si>
    <t>しおさい</t>
    <phoneticPr fontId="8"/>
  </si>
  <si>
    <t>桑名市大字東方1166番地2</t>
  </si>
  <si>
    <t>しおさい</t>
  </si>
  <si>
    <t>桑名市大字東方3123番地</t>
  </si>
  <si>
    <t>就労継続支援Ｂ型事業所さくら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8"/>
  </si>
  <si>
    <t>こんぱす</t>
  </si>
  <si>
    <t>一般社団法人シーマウンテン</t>
    <rPh sb="0" eb="2">
      <t>イッパン</t>
    </rPh>
    <rPh sb="2" eb="4">
      <t>シャダン</t>
    </rPh>
    <rPh sb="4" eb="6">
      <t>ホウジン</t>
    </rPh>
    <phoneticPr fontId="8"/>
  </si>
  <si>
    <t>桑名市西金井545番地2</t>
  </si>
  <si>
    <t>きぼうわーくす</t>
    <phoneticPr fontId="8"/>
  </si>
  <si>
    <t>511-0806</t>
    <phoneticPr fontId="8"/>
  </si>
  <si>
    <t>桑名市東汰上185</t>
  </si>
  <si>
    <t>有限会社すずらん</t>
    <rPh sb="0" eb="4">
      <t>ユウゲンカイシャ</t>
    </rPh>
    <phoneticPr fontId="8"/>
  </si>
  <si>
    <t>0594-21-5038</t>
  </si>
  <si>
    <t>0567-55-8588</t>
  </si>
  <si>
    <t>株式会社主人公</t>
    <rPh sb="0" eb="2">
      <t>カブシキ</t>
    </rPh>
    <rPh sb="2" eb="4">
      <t>カイシャ</t>
    </rPh>
    <rPh sb="4" eb="7">
      <t>シュジンコウ</t>
    </rPh>
    <phoneticPr fontId="8"/>
  </si>
  <si>
    <t>つなぐ</t>
    <phoneticPr fontId="8"/>
  </si>
  <si>
    <t>桑名市柳原121番地1ＮＯＺＡＷＡビル1階</t>
  </si>
  <si>
    <t>0594-84-6001</t>
    <phoneticPr fontId="8"/>
  </si>
  <si>
    <t>0594-84-6002</t>
    <phoneticPr fontId="8"/>
  </si>
  <si>
    <t>株式会社コミュニティベース</t>
    <rPh sb="0" eb="2">
      <t>カブシキ</t>
    </rPh>
    <rPh sb="2" eb="4">
      <t>カイシャ</t>
    </rPh>
    <phoneticPr fontId="8"/>
  </si>
  <si>
    <t>就労継続支援B型すずらん農園</t>
    <rPh sb="0" eb="2">
      <t>シュウロウ</t>
    </rPh>
    <rPh sb="2" eb="4">
      <t>ケイゾク</t>
    </rPh>
    <rPh sb="4" eb="6">
      <t>シエン</t>
    </rPh>
    <rPh sb="7" eb="8">
      <t>ガタ</t>
    </rPh>
    <rPh sb="12" eb="14">
      <t>ノウエン</t>
    </rPh>
    <phoneticPr fontId="8"/>
  </si>
  <si>
    <t>511-0818</t>
    <phoneticPr fontId="8"/>
  </si>
  <si>
    <t>桑名市多度町御衣野天の子４０４４番地</t>
  </si>
  <si>
    <t>有限会社　すずらん</t>
    <phoneticPr fontId="8"/>
  </si>
  <si>
    <t>ヒマワリ</t>
  </si>
  <si>
    <t>桑名市和泉691</t>
  </si>
  <si>
    <t>0594-73-9070</t>
    <phoneticPr fontId="8"/>
  </si>
  <si>
    <t>0594-73-9071</t>
    <phoneticPr fontId="8"/>
  </si>
  <si>
    <t>合同会社日和</t>
  </si>
  <si>
    <t>つむぐ桑名</t>
  </si>
  <si>
    <t>桑名市福島857番地5</t>
    <phoneticPr fontId="25"/>
  </si>
  <si>
    <t>0594-41-3205</t>
  </si>
  <si>
    <t>0594-41-3206</t>
  </si>
  <si>
    <t>株式会社ＭＡＭＩＹＡ　Ｌｉｆｅ</t>
  </si>
  <si>
    <t>セラヴィ</t>
  </si>
  <si>
    <t>桑名市大字芳ケ崎1251番地</t>
    <phoneticPr fontId="8"/>
  </si>
  <si>
    <t>0594-87-6185</t>
  </si>
  <si>
    <t>0594-87-6186</t>
  </si>
  <si>
    <t>株式会社グルペット</t>
  </si>
  <si>
    <t>るみえーる</t>
  </si>
  <si>
    <t>511-0902</t>
  </si>
  <si>
    <t>桑名市松ノ木２丁目１５－８</t>
    <phoneticPr fontId="8"/>
  </si>
  <si>
    <t>080-3359-5893</t>
    <phoneticPr fontId="8"/>
  </si>
  <si>
    <t>0594-82-5115</t>
  </si>
  <si>
    <t>合同会社Ｂｒｅａｔｈ</t>
  </si>
  <si>
    <t>みらいネクスト三重</t>
  </si>
  <si>
    <t>桑名市安永１２５１番地　２Ｆ</t>
  </si>
  <si>
    <t>0564-47-4777</t>
  </si>
  <si>
    <t>050-3730-9544</t>
  </si>
  <si>
    <t>株式会社みらいネクスト</t>
  </si>
  <si>
    <t>ふわり</t>
  </si>
  <si>
    <t>511-0057</t>
  </si>
  <si>
    <t>桑名市大字大福６８１番地１</t>
  </si>
  <si>
    <t>0594-82-6373</t>
  </si>
  <si>
    <t>0594-82-6374</t>
  </si>
  <si>
    <t>奏合同会社</t>
  </si>
  <si>
    <t>就労継続支援Ａ型事業所　ふわり小貝須</t>
    <phoneticPr fontId="8"/>
  </si>
  <si>
    <t>桑名市小貝須504番</t>
    <phoneticPr fontId="8"/>
  </si>
  <si>
    <t>桑名市安永字九区割１３１９番地</t>
  </si>
  <si>
    <t>0594-25-8109</t>
  </si>
  <si>
    <t>0594-25-8137</t>
  </si>
  <si>
    <t>就労継続支援Ｂ型事業所フェーズワン</t>
  </si>
  <si>
    <t>桑名市寿町１丁目１１番地ＭＥ‐Ⅲビル</t>
  </si>
  <si>
    <t>0594-28-8823</t>
  </si>
  <si>
    <t>0594-28-8824</t>
  </si>
  <si>
    <t>株式会社フェーズワン</t>
  </si>
  <si>
    <t>あかり</t>
  </si>
  <si>
    <t>511- 0061</t>
    <phoneticPr fontId="8"/>
  </si>
  <si>
    <t>桑名市寿町三丁目67番地2</t>
  </si>
  <si>
    <t>ＣＥＮＣＩＡ株式会社</t>
  </si>
  <si>
    <t>いなべ市障害者活動支援センター</t>
    <phoneticPr fontId="8"/>
  </si>
  <si>
    <t>篠立きのこ園</t>
    <rPh sb="0" eb="1">
      <t>シノ</t>
    </rPh>
    <rPh sb="1" eb="2">
      <t>タ</t>
    </rPh>
    <rPh sb="5" eb="6">
      <t>エン</t>
    </rPh>
    <phoneticPr fontId="8"/>
  </si>
  <si>
    <t>511-0522</t>
    <phoneticPr fontId="8"/>
  </si>
  <si>
    <t>いなべ市藤原町篠立舞谷3390-115</t>
  </si>
  <si>
    <t>0594-46-4185</t>
    <phoneticPr fontId="8"/>
  </si>
  <si>
    <t>0594-46-4536</t>
    <phoneticPr fontId="8"/>
  </si>
  <si>
    <t>有限会社フジタ</t>
    <rPh sb="0" eb="4">
      <t>ユウゲンガイシャ</t>
    </rPh>
    <phoneticPr fontId="8"/>
  </si>
  <si>
    <t>あじさい</t>
    <phoneticPr fontId="8"/>
  </si>
  <si>
    <t>511-0426　</t>
    <phoneticPr fontId="8"/>
  </si>
  <si>
    <t>いなべ市北勢町大字其原１９５３</t>
  </si>
  <si>
    <t>0594-72-2618</t>
    <phoneticPr fontId="8"/>
  </si>
  <si>
    <t>ワークサポート　ハナミズキ</t>
    <phoneticPr fontId="8"/>
  </si>
  <si>
    <t>511-0221</t>
    <phoneticPr fontId="8"/>
  </si>
  <si>
    <t>いなべ市大安町丹生川中２１１１－１番地</t>
  </si>
  <si>
    <t>0594-88-1100</t>
    <phoneticPr fontId="8"/>
  </si>
  <si>
    <t>0594-88-1101</t>
    <phoneticPr fontId="8"/>
  </si>
  <si>
    <t>特定非営利活動法人ひばり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</si>
  <si>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プロジェクト大地</t>
    <rPh sb="6" eb="8">
      <t>ダイチ</t>
    </rPh>
    <phoneticPr fontId="8"/>
  </si>
  <si>
    <t>511-0202</t>
    <phoneticPr fontId="8"/>
  </si>
  <si>
    <t>いなべ市いなべ市員弁町大泉新田848</t>
  </si>
  <si>
    <t>0594-87-7400</t>
    <phoneticPr fontId="8"/>
  </si>
  <si>
    <t>ＮＰＯ法人プロジェクト大地</t>
    <rPh sb="0" eb="5">
      <t>ンポホウジン</t>
    </rPh>
    <rPh sb="11" eb="13">
      <t>ダイチ</t>
    </rPh>
    <phoneticPr fontId="8"/>
  </si>
  <si>
    <t>パステル―Ｇａｋｕｅｎ</t>
  </si>
  <si>
    <t>いなべ市北勢町阿下喜2017番地1</t>
    <phoneticPr fontId="25"/>
  </si>
  <si>
    <t>0594-37-2414</t>
  </si>
  <si>
    <t>木曽岬町さくら作業所</t>
    <rPh sb="0" eb="3">
      <t>キソサキ</t>
    </rPh>
    <rPh sb="3" eb="4">
      <t>チョウ</t>
    </rPh>
    <rPh sb="7" eb="9">
      <t>サギョウ</t>
    </rPh>
    <rPh sb="9" eb="10">
      <t>ショ</t>
    </rPh>
    <phoneticPr fontId="8"/>
  </si>
  <si>
    <t>498-0803</t>
    <phoneticPr fontId="8"/>
  </si>
  <si>
    <t>桑名郡木曽岬町和泉３０３番地の３</t>
  </si>
  <si>
    <t>0567-68-2700</t>
    <phoneticPr fontId="8"/>
  </si>
  <si>
    <t>0567-69-1555</t>
    <phoneticPr fontId="8"/>
  </si>
  <si>
    <t>ＴＯＩＮいずみ</t>
    <phoneticPr fontId="8"/>
  </si>
  <si>
    <t>員弁郡東員町山田１５４６－１</t>
  </si>
  <si>
    <t>0594-76-4126</t>
    <phoneticPr fontId="8"/>
  </si>
  <si>
    <t>0594-76-4368</t>
    <phoneticPr fontId="8"/>
  </si>
  <si>
    <t>512-0913</t>
    <phoneticPr fontId="8"/>
  </si>
  <si>
    <t>四日市市西坂部町１００４－１</t>
  </si>
  <si>
    <t>みどりの家日永</t>
    <rPh sb="4" eb="5">
      <t>イエ</t>
    </rPh>
    <rPh sb="5" eb="7">
      <t>ヒナガ</t>
    </rPh>
    <phoneticPr fontId="8"/>
  </si>
  <si>
    <t>510-0885</t>
    <phoneticPr fontId="8"/>
  </si>
  <si>
    <t>四日市市日永４－２－４１</t>
  </si>
  <si>
    <t>059-347-5122</t>
    <phoneticPr fontId="8"/>
  </si>
  <si>
    <t>059-322-5128</t>
    <phoneticPr fontId="8"/>
  </si>
  <si>
    <t>おのえ作業所</t>
    <rPh sb="3" eb="6">
      <t>サギョウショ</t>
    </rPh>
    <phoneticPr fontId="8"/>
  </si>
  <si>
    <t>510-0059</t>
    <phoneticPr fontId="8"/>
  </si>
  <si>
    <t>四日市市尾上町３－１２</t>
  </si>
  <si>
    <t>059-353-8036</t>
    <phoneticPr fontId="8"/>
  </si>
  <si>
    <t>特定非営利活動法人四日市市知的障害者育成会</t>
    <rPh sb="0" eb="2">
      <t>トクテイ</t>
    </rPh>
    <rPh sb="2" eb="5">
      <t>ヒエイリ</t>
    </rPh>
    <rPh sb="5" eb="7">
      <t>カツドウ</t>
    </rPh>
    <rPh sb="7" eb="9">
      <t>ホウジン</t>
    </rPh>
    <rPh sb="9" eb="13">
      <t>ヨッカイチシ</t>
    </rPh>
    <rPh sb="13" eb="15">
      <t>チテキ</t>
    </rPh>
    <rPh sb="15" eb="18">
      <t>ショウガイシャ</t>
    </rPh>
    <rPh sb="18" eb="21">
      <t>イクセイカイ</t>
    </rPh>
    <phoneticPr fontId="8"/>
  </si>
  <si>
    <t>日永福祉作業所</t>
    <rPh sb="0" eb="2">
      <t>ヒナガ</t>
    </rPh>
    <rPh sb="2" eb="4">
      <t>フクシ</t>
    </rPh>
    <rPh sb="4" eb="7">
      <t>サギョウショ</t>
    </rPh>
    <phoneticPr fontId="8"/>
  </si>
  <si>
    <t>510-0886</t>
    <phoneticPr fontId="8"/>
  </si>
  <si>
    <t>四日市市日永東3-6-5</t>
  </si>
  <si>
    <t>059-346-5808</t>
    <phoneticPr fontId="8"/>
  </si>
  <si>
    <t>特定非営利活動法人リーブザベスト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</si>
  <si>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作業所来夢</t>
    <rPh sb="0" eb="3">
      <t>サギョウショ</t>
    </rPh>
    <rPh sb="3" eb="4">
      <t>ク</t>
    </rPh>
    <rPh sb="4" eb="5">
      <t>ユメ</t>
    </rPh>
    <phoneticPr fontId="8"/>
  </si>
  <si>
    <t>510-0835</t>
    <phoneticPr fontId="8"/>
  </si>
  <si>
    <t>四日市市大井手3-15-19</t>
  </si>
  <si>
    <t>059-355-1515</t>
    <phoneticPr fontId="8"/>
  </si>
  <si>
    <t>特定非営利活動法人呼夢・フレンズ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ヨ</t>
    </rPh>
    <rPh sb="10" eb="11">
      <t>ユメ</t>
    </rPh>
    <phoneticPr fontId="8"/>
  </si>
  <si>
    <t>059-358-0064</t>
  </si>
  <si>
    <t>059-358-3144</t>
    <phoneticPr fontId="8"/>
  </si>
  <si>
    <t>059-365-1682</t>
  </si>
  <si>
    <t>ＮＰＯ法人障害者支援グループ・ピラミッド</t>
    <rPh sb="3" eb="5">
      <t>ホウジン</t>
    </rPh>
    <rPh sb="5" eb="8">
      <t>ショウガイシャ</t>
    </rPh>
    <rPh sb="8" eb="10">
      <t>シエン</t>
    </rPh>
    <phoneticPr fontId="8"/>
  </si>
  <si>
    <t>みはま作業所</t>
    <rPh sb="3" eb="5">
      <t>サギョウ</t>
    </rPh>
    <rPh sb="5" eb="6">
      <t>ショ</t>
    </rPh>
    <phoneticPr fontId="8"/>
  </si>
  <si>
    <t>四日市市野田２丁目２番４２号</t>
  </si>
  <si>
    <t>059-333-5886</t>
    <phoneticPr fontId="8"/>
  </si>
  <si>
    <t>059-333-1838</t>
    <phoneticPr fontId="8"/>
  </si>
  <si>
    <t>三浜紙器株式会社</t>
    <rPh sb="0" eb="2">
      <t>ミハマ</t>
    </rPh>
    <rPh sb="2" eb="4">
      <t>シキ</t>
    </rPh>
    <rPh sb="4" eb="8">
      <t>カブシキガイシャ</t>
    </rPh>
    <phoneticPr fontId="8"/>
  </si>
  <si>
    <t>障害者自立支援施設あさけワークス</t>
    <rPh sb="0" eb="3">
      <t>ショウガイシャ</t>
    </rPh>
    <rPh sb="3" eb="5">
      <t>ジリツ</t>
    </rPh>
    <rPh sb="5" eb="7">
      <t>シエン</t>
    </rPh>
    <rPh sb="7" eb="9">
      <t>シセツ</t>
    </rPh>
    <phoneticPr fontId="8"/>
  </si>
  <si>
    <t>四日市市千代田町４８５－４</t>
  </si>
  <si>
    <t>059-364-8780</t>
    <phoneticPr fontId="8"/>
  </si>
  <si>
    <t>059-364-8829</t>
    <phoneticPr fontId="8"/>
  </si>
  <si>
    <t>障害者自立支援施設共栄作業所</t>
    <rPh sb="0" eb="3">
      <t>ショウガイシャ</t>
    </rPh>
    <rPh sb="3" eb="5">
      <t>ジリツ</t>
    </rPh>
    <rPh sb="5" eb="7">
      <t>シエン</t>
    </rPh>
    <rPh sb="7" eb="9">
      <t>シセツ</t>
    </rPh>
    <rPh sb="9" eb="11">
      <t>キョウエイ</t>
    </rPh>
    <rPh sb="11" eb="13">
      <t>サギョウ</t>
    </rPh>
    <rPh sb="13" eb="14">
      <t>ショ</t>
    </rPh>
    <phoneticPr fontId="8"/>
  </si>
  <si>
    <t>四日市市西日野町４０７０－１</t>
  </si>
  <si>
    <t>059-322-1783</t>
    <phoneticPr fontId="8"/>
  </si>
  <si>
    <t>059-322-1738</t>
    <phoneticPr fontId="8"/>
  </si>
  <si>
    <t>わかば共同作業所</t>
    <rPh sb="3" eb="5">
      <t>キョウドウ</t>
    </rPh>
    <rPh sb="5" eb="7">
      <t>サギョウ</t>
    </rPh>
    <rPh sb="7" eb="8">
      <t>ショ</t>
    </rPh>
    <phoneticPr fontId="8"/>
  </si>
  <si>
    <t>510-0812　</t>
    <phoneticPr fontId="8"/>
  </si>
  <si>
    <t>四日市市西阿倉川1671番地2</t>
  </si>
  <si>
    <t>059-331-6402</t>
    <phoneticPr fontId="8"/>
  </si>
  <si>
    <t>059-331-5444</t>
    <phoneticPr fontId="8"/>
  </si>
  <si>
    <t>らふかっと</t>
    <phoneticPr fontId="8"/>
  </si>
  <si>
    <t>510-0944　</t>
    <phoneticPr fontId="8"/>
  </si>
  <si>
    <t>四日市市笹川６丁目２４－２２</t>
  </si>
  <si>
    <t>059-320-1150</t>
    <phoneticPr fontId="8"/>
  </si>
  <si>
    <t>059-320-1151</t>
    <phoneticPr fontId="8"/>
  </si>
  <si>
    <t>清和ワーク</t>
    <rPh sb="0" eb="1">
      <t>キヨ</t>
    </rPh>
    <rPh sb="1" eb="2">
      <t>ワ</t>
    </rPh>
    <phoneticPr fontId="8"/>
  </si>
  <si>
    <t>512-0913　</t>
  </si>
  <si>
    <t>四日市市西坂部町１１５７</t>
  </si>
  <si>
    <t>059-332-6159</t>
  </si>
  <si>
    <t>059-331-0420</t>
  </si>
  <si>
    <t>「菜」</t>
    <rPh sb="1" eb="2">
      <t>サイ</t>
    </rPh>
    <phoneticPr fontId="8"/>
  </si>
  <si>
    <t>四日市市尾平町1956-9</t>
  </si>
  <si>
    <t>059-336-6610</t>
    <phoneticPr fontId="8"/>
  </si>
  <si>
    <t>フェア・ワークス下野</t>
    <rPh sb="8" eb="10">
      <t>シモノ</t>
    </rPh>
    <phoneticPr fontId="8"/>
  </si>
  <si>
    <t>512-8064　</t>
    <phoneticPr fontId="8"/>
  </si>
  <si>
    <t>四日市市西大鐘町字山添1520</t>
  </si>
  <si>
    <t>059-337-4188</t>
    <phoneticPr fontId="8"/>
  </si>
  <si>
    <t>059-337-4177</t>
    <phoneticPr fontId="8"/>
  </si>
  <si>
    <t>ユーユーハウス</t>
    <phoneticPr fontId="8"/>
  </si>
  <si>
    <t>四日市市智積町3219</t>
  </si>
  <si>
    <t>059-325-4147</t>
    <phoneticPr fontId="8"/>
  </si>
  <si>
    <t>ユーユーハウス株式会社</t>
    <rPh sb="7" eb="9">
      <t>カブシキ</t>
    </rPh>
    <rPh sb="9" eb="11">
      <t>カイシャ</t>
    </rPh>
    <phoneticPr fontId="8"/>
  </si>
  <si>
    <t>まいぷらす</t>
    <phoneticPr fontId="8"/>
  </si>
  <si>
    <t>四日市市幸町3番2号</t>
  </si>
  <si>
    <t>059-328-5580</t>
    <phoneticPr fontId="8"/>
  </si>
  <si>
    <t>一般社団法人美楽</t>
    <rPh sb="6" eb="7">
      <t>ビ</t>
    </rPh>
    <rPh sb="7" eb="8">
      <t>ラク</t>
    </rPh>
    <phoneticPr fontId="8"/>
  </si>
  <si>
    <t>ユニバーサル就労センター</t>
    <rPh sb="6" eb="8">
      <t>シュウロウ</t>
    </rPh>
    <phoneticPr fontId="8"/>
  </si>
  <si>
    <t>510-0086</t>
    <phoneticPr fontId="8"/>
  </si>
  <si>
    <t>四日市市諏訪町2番11号</t>
    <phoneticPr fontId="8"/>
  </si>
  <si>
    <t>特定非営利活動法人ユニバーサル就労センター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シュウロウ</t>
    </rPh>
    <phoneticPr fontId="8"/>
  </si>
  <si>
    <t>さくらさくら商会采女</t>
    <rPh sb="6" eb="8">
      <t>ショウカイ</t>
    </rPh>
    <rPh sb="8" eb="10">
      <t>ウネメ</t>
    </rPh>
    <phoneticPr fontId="8"/>
  </si>
  <si>
    <t>四日市市采女町2997-83</t>
    <rPh sb="4" eb="6">
      <t>ウネメ</t>
    </rPh>
    <rPh sb="6" eb="7">
      <t>マチ</t>
    </rPh>
    <phoneticPr fontId="8"/>
  </si>
  <si>
    <t>059-325-6556</t>
    <phoneticPr fontId="8"/>
  </si>
  <si>
    <t>0595-325-6686</t>
    <phoneticPr fontId="8"/>
  </si>
  <si>
    <t>あんしん介護株式会社</t>
    <rPh sb="4" eb="10">
      <t>カイゴカブシキカイシャ</t>
    </rPh>
    <phoneticPr fontId="8"/>
  </si>
  <si>
    <t>工房「手人」</t>
    <rPh sb="0" eb="2">
      <t>コウボウ</t>
    </rPh>
    <rPh sb="3" eb="4">
      <t>テ</t>
    </rPh>
    <rPh sb="4" eb="5">
      <t>ヒト</t>
    </rPh>
    <phoneticPr fontId="8"/>
  </si>
  <si>
    <t>株式会社ＣＲＥＥＴＥ</t>
    <rPh sb="0" eb="4">
      <t>カブ</t>
    </rPh>
    <phoneticPr fontId="8"/>
  </si>
  <si>
    <t>四日市市富士町8番5号</t>
  </si>
  <si>
    <t>さくらカンパニー</t>
    <phoneticPr fontId="8"/>
  </si>
  <si>
    <t>四日市市赤堀1丁目7-23</t>
  </si>
  <si>
    <t>059-329-7700</t>
    <phoneticPr fontId="8"/>
  </si>
  <si>
    <t>059-329-7730</t>
    <phoneticPr fontId="8"/>
  </si>
  <si>
    <t>ONEGAME四日市</t>
  </si>
  <si>
    <t>四日市市城東町21-16</t>
  </si>
  <si>
    <t>059-340-8590</t>
  </si>
  <si>
    <t>059-340-5166</t>
  </si>
  <si>
    <t>アイダブエイチ株式会社</t>
  </si>
  <si>
    <t>作業所　夢考房</t>
  </si>
  <si>
    <t>四日市市山城町625-57</t>
  </si>
  <si>
    <t>059-390-6699</t>
  </si>
  <si>
    <t>ジョブズ塩浜</t>
  </si>
  <si>
    <t>合同会社ジョブズ</t>
  </si>
  <si>
    <t>ジョブズ四日市</t>
  </si>
  <si>
    <t>510-0807</t>
  </si>
  <si>
    <t>四日市市末永町２２番１－２号</t>
  </si>
  <si>
    <t>059-329-6230</t>
  </si>
  <si>
    <t>059-329-6231</t>
  </si>
  <si>
    <t>エーテル</t>
  </si>
  <si>
    <t>四日市市泊山崎町１５番地１</t>
  </si>
  <si>
    <t>059-337-8566</t>
  </si>
  <si>
    <t>059-337-8567</t>
  </si>
  <si>
    <t>株式会社ポーション</t>
  </si>
  <si>
    <t>Ｃｒｅａｔｏｒ’ｓＲｏｏｍ四日市</t>
  </si>
  <si>
    <t>510-0855</t>
    <phoneticPr fontId="8"/>
  </si>
  <si>
    <t>四日市市馳出町１丁目７－２</t>
  </si>
  <si>
    <t>090-7039-1979</t>
  </si>
  <si>
    <t>萩原工業株式会社</t>
  </si>
  <si>
    <t>すこやかＮａｖｉ</t>
  </si>
  <si>
    <t>四日市市生桑町７８ー１</t>
  </si>
  <si>
    <t>059-331-8823</t>
  </si>
  <si>
    <t>059-331-9045</t>
  </si>
  <si>
    <t>株式会社有隣会</t>
  </si>
  <si>
    <t>菰野町わかば作業所</t>
    <rPh sb="0" eb="2">
      <t>コモノ</t>
    </rPh>
    <rPh sb="2" eb="3">
      <t>マチ</t>
    </rPh>
    <rPh sb="6" eb="9">
      <t>サギョウショ</t>
    </rPh>
    <phoneticPr fontId="8"/>
  </si>
  <si>
    <t>菰野辻農場</t>
    <rPh sb="0" eb="2">
      <t>コモノ</t>
    </rPh>
    <rPh sb="2" eb="3">
      <t>ツジ</t>
    </rPh>
    <rPh sb="3" eb="5">
      <t>ノウジョウ</t>
    </rPh>
    <phoneticPr fontId="8"/>
  </si>
  <si>
    <t>510-1324</t>
    <phoneticPr fontId="8"/>
  </si>
  <si>
    <t>三重郡菰野町田光２３番地１</t>
  </si>
  <si>
    <t>059-396-0006</t>
    <phoneticPr fontId="8"/>
  </si>
  <si>
    <t>059-396-0160</t>
    <phoneticPr fontId="8"/>
  </si>
  <si>
    <t>株式会社アクア</t>
    <rPh sb="0" eb="4">
      <t>カブシキガイシャ</t>
    </rPh>
    <phoneticPr fontId="8"/>
  </si>
  <si>
    <t>川越町くろがね作業所</t>
    <rPh sb="0" eb="3">
      <t>カワゴエチョウ</t>
    </rPh>
    <rPh sb="7" eb="9">
      <t>サギョウ</t>
    </rPh>
    <rPh sb="9" eb="10">
      <t>ショ</t>
    </rPh>
    <phoneticPr fontId="8"/>
  </si>
  <si>
    <t>三重郡川越町高松１２６番地</t>
  </si>
  <si>
    <t>059-364-5500</t>
    <phoneticPr fontId="8"/>
  </si>
  <si>
    <t>ワークセンター　よつばの里</t>
    <rPh sb="12" eb="13">
      <t>サト</t>
    </rPh>
    <phoneticPr fontId="8"/>
  </si>
  <si>
    <t>510-8112</t>
    <phoneticPr fontId="8"/>
  </si>
  <si>
    <t>三重郡川越町亀須新田字縄生新田406-1</t>
  </si>
  <si>
    <t>059-324-6101</t>
    <phoneticPr fontId="8"/>
  </si>
  <si>
    <t>059-324-7054</t>
    <phoneticPr fontId="8"/>
  </si>
  <si>
    <t>よつば食堂　よっかいち</t>
    <phoneticPr fontId="8"/>
  </si>
  <si>
    <t>510-0012</t>
  </si>
  <si>
    <t>四日市市大字羽津甲5163</t>
  </si>
  <si>
    <t>059-324-6101</t>
  </si>
  <si>
    <t>059-324-7054</t>
  </si>
  <si>
    <t>Link</t>
    <phoneticPr fontId="8"/>
  </si>
  <si>
    <t>510-0001</t>
    <phoneticPr fontId="8"/>
  </si>
  <si>
    <t>四日市市八田一丁目8番20号</t>
  </si>
  <si>
    <t>059-318-9826</t>
    <phoneticPr fontId="8"/>
  </si>
  <si>
    <t>059-318-9827</t>
    <phoneticPr fontId="8"/>
  </si>
  <si>
    <t>特定非営利活動法人リュース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</si>
  <si>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アルコバレーノＢ</t>
    <phoneticPr fontId="8"/>
  </si>
  <si>
    <t>イーネットワークこもの</t>
    <phoneticPr fontId="8"/>
  </si>
  <si>
    <t>三重郡菰野町菰野1039-1</t>
    <phoneticPr fontId="8"/>
  </si>
  <si>
    <t>059-336-5617</t>
  </si>
  <si>
    <t>050-3199-4308</t>
  </si>
  <si>
    <t>株式会社イーネットビズ</t>
    <rPh sb="0" eb="4">
      <t>カブシキガイシャ</t>
    </rPh>
    <phoneticPr fontId="8"/>
  </si>
  <si>
    <t>ｃｏ－ｍｏｔｔｏ</t>
  </si>
  <si>
    <t>三重郡菰野町大字菰野字地蔵4１74番地</t>
  </si>
  <si>
    <t>059-325-7437</t>
  </si>
  <si>
    <t>059-325-7438</t>
  </si>
  <si>
    <t>株式会社Ｃａｎ　ｄｅ　ｓｍｉｌｅ</t>
  </si>
  <si>
    <t>ポンテ</t>
  </si>
  <si>
    <t>三重郡川越町豊田387番地2</t>
  </si>
  <si>
    <t>059-390-1606</t>
  </si>
  <si>
    <t>059-324-0703</t>
  </si>
  <si>
    <t>株式会社アルコバレーノ</t>
  </si>
  <si>
    <t>就労継続支援B型事業所 more LIFE</t>
  </si>
  <si>
    <t>四日市市西日野町5033-1</t>
  </si>
  <si>
    <t>059-344-2029</t>
  </si>
  <si>
    <t>059-334-2029</t>
  </si>
  <si>
    <t>株式会社MORE</t>
  </si>
  <si>
    <t>就労継続支援B型事業所 more LIFE（サテライト）</t>
    <phoneticPr fontId="8"/>
  </si>
  <si>
    <t>四日市市小林町3025番地664</t>
    <phoneticPr fontId="8"/>
  </si>
  <si>
    <t>わかばファーム四日市</t>
  </si>
  <si>
    <t>512-8041</t>
  </si>
  <si>
    <t>四日市市四日市市山分町491-1</t>
  </si>
  <si>
    <t>059-324-7240</t>
  </si>
  <si>
    <t>059-324-7241</t>
  </si>
  <si>
    <t>キャリカク四日市駅オフィス</t>
  </si>
  <si>
    <t>四日市市浜田町１３－２７　臼田ビル１階</t>
  </si>
  <si>
    <t>059-336-5375</t>
  </si>
  <si>
    <t>059-336-5376</t>
  </si>
  <si>
    <t>株式会社ファミリア</t>
  </si>
  <si>
    <t>ポプラパートナーズ</t>
  </si>
  <si>
    <t>四日市市楠町北五味塚2049番地1</t>
    <phoneticPr fontId="25"/>
  </si>
  <si>
    <t>059-315-4688</t>
  </si>
  <si>
    <t>合同会社大山</t>
  </si>
  <si>
    <t>コスモス</t>
    <phoneticPr fontId="8"/>
  </si>
  <si>
    <t>513-0836</t>
    <phoneticPr fontId="8"/>
  </si>
  <si>
    <t>鈴鹿市国府町２２６１－３</t>
  </si>
  <si>
    <t>059-370-3313</t>
  </si>
  <si>
    <t>059-373-4035</t>
  </si>
  <si>
    <t>指定就労継続支援事業所　八野就労支援センター</t>
    <rPh sb="0" eb="2">
      <t>シテイ</t>
    </rPh>
    <rPh sb="2" eb="4">
      <t>シュウロウ</t>
    </rPh>
    <rPh sb="4" eb="6">
      <t>ケイゾク</t>
    </rPh>
    <rPh sb="6" eb="8">
      <t>シエン</t>
    </rPh>
    <rPh sb="8" eb="11">
      <t>ジギョウショ</t>
    </rPh>
    <rPh sb="12" eb="13">
      <t>ハチ</t>
    </rPh>
    <rPh sb="13" eb="14">
      <t>ノ</t>
    </rPh>
    <rPh sb="14" eb="16">
      <t>シュウロウ</t>
    </rPh>
    <rPh sb="16" eb="18">
      <t>シエン</t>
    </rPh>
    <phoneticPr fontId="8"/>
  </si>
  <si>
    <t>513-0837</t>
    <phoneticPr fontId="8"/>
  </si>
  <si>
    <t>就労継続支援事業所　福祉の森の家　体にいいおにぎり屋</t>
    <rPh sb="0" eb="2">
      <t>シュウロウ</t>
    </rPh>
    <rPh sb="2" eb="4">
      <t>ケイゾク</t>
    </rPh>
    <rPh sb="4" eb="6">
      <t>シエン</t>
    </rPh>
    <rPh sb="6" eb="9">
      <t>ジギョウショ</t>
    </rPh>
    <rPh sb="10" eb="12">
      <t>フクシ</t>
    </rPh>
    <rPh sb="13" eb="14">
      <t>モリ</t>
    </rPh>
    <rPh sb="15" eb="16">
      <t>イエ</t>
    </rPh>
    <rPh sb="17" eb="18">
      <t>カラダ</t>
    </rPh>
    <rPh sb="25" eb="26">
      <t>ヤ</t>
    </rPh>
    <phoneticPr fontId="8"/>
  </si>
  <si>
    <t>513-0254</t>
    <phoneticPr fontId="8"/>
  </si>
  <si>
    <t>鈴鹿市寺家７ー１１－３０</t>
  </si>
  <si>
    <t>059-380-6355</t>
    <phoneticPr fontId="8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</si>
  <si>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8"/>
  </si>
  <si>
    <t>513-0802</t>
  </si>
  <si>
    <t>鈴鹿市飯野寺家町６５５－１</t>
  </si>
  <si>
    <t>059-384-6541</t>
  </si>
  <si>
    <t>有限会社ハッピータウン介護サービス</t>
    <rPh sb="0" eb="2">
      <t>ユウゲン</t>
    </rPh>
    <rPh sb="2" eb="4">
      <t>カイシャ</t>
    </rPh>
    <rPh sb="11" eb="13">
      <t>カイゴ</t>
    </rPh>
    <phoneticPr fontId="8"/>
  </si>
  <si>
    <t>すずわ</t>
    <phoneticPr fontId="8"/>
  </si>
  <si>
    <t>510-0254</t>
    <phoneticPr fontId="8"/>
  </si>
  <si>
    <t>鈴鹿市寺家3丁目11番16号</t>
  </si>
  <si>
    <t>059-386-0729</t>
    <phoneticPr fontId="8"/>
  </si>
  <si>
    <t>059-367-7151</t>
    <phoneticPr fontId="8"/>
  </si>
  <si>
    <t>特定非営利活動法人しろこワークス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</si>
  <si>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510-0244</t>
    <phoneticPr fontId="8"/>
  </si>
  <si>
    <t>鈴鹿市白子町1817番地1</t>
  </si>
  <si>
    <t>059-388-0627</t>
    <phoneticPr fontId="8"/>
  </si>
  <si>
    <t>059-388-0603</t>
    <phoneticPr fontId="8"/>
  </si>
  <si>
    <t>きれいサポートステーション</t>
    <phoneticPr fontId="8"/>
  </si>
  <si>
    <t>きれいサポートステーション福祉葬祭三重</t>
    <rPh sb="13" eb="15">
      <t>フクシ</t>
    </rPh>
    <rPh sb="15" eb="17">
      <t>ソウサイ</t>
    </rPh>
    <rPh sb="17" eb="19">
      <t>ミエ</t>
    </rPh>
    <phoneticPr fontId="8"/>
  </si>
  <si>
    <t>鈴鹿市中江島町１４番１２号</t>
  </si>
  <si>
    <t>059-380-1711</t>
    <phoneticPr fontId="8"/>
  </si>
  <si>
    <t>059-380-1712</t>
  </si>
  <si>
    <t>きれいサポートステーション福祉葬祭鈴鹿南</t>
    <rPh sb="13" eb="15">
      <t>フクシ</t>
    </rPh>
    <rPh sb="15" eb="17">
      <t>ソウサイ</t>
    </rPh>
    <rPh sb="17" eb="19">
      <t>スズカ</t>
    </rPh>
    <rPh sb="19" eb="20">
      <t>ミナミ</t>
    </rPh>
    <phoneticPr fontId="8"/>
  </si>
  <si>
    <t>510-0253</t>
    <phoneticPr fontId="8"/>
  </si>
  <si>
    <t>鈴鹿市寺家町１２４７番地１</t>
  </si>
  <si>
    <t>059-380-1717</t>
    <phoneticPr fontId="8"/>
  </si>
  <si>
    <t>059-380-1720</t>
    <phoneticPr fontId="8"/>
  </si>
  <si>
    <t>きれいサポートステーション福祉葬祭津</t>
    <rPh sb="13" eb="15">
      <t>フクシ</t>
    </rPh>
    <rPh sb="15" eb="17">
      <t>ソウサイ</t>
    </rPh>
    <rPh sb="17" eb="18">
      <t>ツ</t>
    </rPh>
    <phoneticPr fontId="8"/>
  </si>
  <si>
    <t>514-0014</t>
    <phoneticPr fontId="8"/>
  </si>
  <si>
    <t>津市港町18-12</t>
  </si>
  <si>
    <t>059-213-1717</t>
    <phoneticPr fontId="8"/>
  </si>
  <si>
    <t>059-213-1771</t>
    <phoneticPr fontId="8"/>
  </si>
  <si>
    <t>ステップワークすずのね</t>
    <phoneticPr fontId="8"/>
  </si>
  <si>
    <t>513-0023　</t>
    <phoneticPr fontId="8"/>
  </si>
  <si>
    <t>鈴鹿市河田町1064番地の１</t>
  </si>
  <si>
    <t>059-374-3447</t>
    <phoneticPr fontId="8"/>
  </si>
  <si>
    <t>特定非営利活動法人すずのね</t>
    <rPh sb="0" eb="9">
      <t>ト</t>
    </rPh>
    <phoneticPr fontId="8"/>
  </si>
  <si>
    <t>059-368-3533</t>
  </si>
  <si>
    <t>就労支援B型作業所サン</t>
    <rPh sb="0" eb="2">
      <t>シュウロウ</t>
    </rPh>
    <rPh sb="2" eb="4">
      <t>シエン</t>
    </rPh>
    <rPh sb="5" eb="6">
      <t>ガタ</t>
    </rPh>
    <rPh sb="6" eb="8">
      <t>サギョウ</t>
    </rPh>
    <rPh sb="8" eb="9">
      <t>ショ</t>
    </rPh>
    <phoneticPr fontId="8"/>
  </si>
  <si>
    <t>鈴鹿市鈴鹿市南若松町字丁永494番地26</t>
  </si>
  <si>
    <t>まほろば</t>
    <phoneticPr fontId="8"/>
  </si>
  <si>
    <t>鈴鹿市鈴鹿市平野町塚本97</t>
  </si>
  <si>
    <t>059-202-7304</t>
    <phoneticPr fontId="8"/>
  </si>
  <si>
    <t>株式会社AIMforDream</t>
  </si>
  <si>
    <t>就労継続支援Ｂ型事業所　天使の輪</t>
    <rPh sb="12" eb="14">
      <t>テンシ</t>
    </rPh>
    <rPh sb="15" eb="16">
      <t>ワ</t>
    </rPh>
    <phoneticPr fontId="8"/>
  </si>
  <si>
    <t>鈴鹿市道伯二丁目24番1号</t>
  </si>
  <si>
    <t>059-373-4886</t>
    <phoneticPr fontId="8"/>
  </si>
  <si>
    <t>059-373-4668</t>
    <phoneticPr fontId="8"/>
  </si>
  <si>
    <t>ＮＰＯ法人e-クオリティー</t>
    <rPh sb="3" eb="5">
      <t>ホウジン</t>
    </rPh>
    <phoneticPr fontId="8"/>
  </si>
  <si>
    <t>かざみどり</t>
    <phoneticPr fontId="8"/>
  </si>
  <si>
    <t>鈴鹿市石薬師町40番地の1</t>
  </si>
  <si>
    <t>059-367-7355</t>
    <phoneticPr fontId="8"/>
  </si>
  <si>
    <t>特定非営利活動法人かざみどり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</si>
  <si>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夢らいふ</t>
    <rPh sb="0" eb="1">
      <t>ユメ</t>
    </rPh>
    <phoneticPr fontId="8"/>
  </si>
  <si>
    <t>鈴鹿市八野町４６２番地２８</t>
  </si>
  <si>
    <t>059-379-6771</t>
    <phoneticPr fontId="8"/>
  </si>
  <si>
    <t>夢らいふ株式会社</t>
    <rPh sb="0" eb="1">
      <t>ユメ</t>
    </rPh>
    <rPh sb="4" eb="8">
      <t>カブシキガイシャ</t>
    </rPh>
    <phoneticPr fontId="8"/>
  </si>
  <si>
    <t>ともに</t>
    <phoneticPr fontId="8"/>
  </si>
  <si>
    <t>510-0263</t>
    <phoneticPr fontId="8"/>
  </si>
  <si>
    <t>鈴鹿市郡山町1804番地の１</t>
  </si>
  <si>
    <t>059-389-6833</t>
    <phoneticPr fontId="8"/>
  </si>
  <si>
    <t>059-389-6834</t>
  </si>
  <si>
    <t>一般社団法人ひびき</t>
    <rPh sb="0" eb="2">
      <t>イッパン</t>
    </rPh>
    <rPh sb="2" eb="4">
      <t>シャダン</t>
    </rPh>
    <rPh sb="4" eb="6">
      <t>ホウジン</t>
    </rPh>
    <phoneticPr fontId="8"/>
  </si>
  <si>
    <t>ひだまり工房</t>
    <rPh sb="4" eb="6">
      <t>コウボウ</t>
    </rPh>
    <phoneticPr fontId="8"/>
  </si>
  <si>
    <t>510-0258</t>
    <phoneticPr fontId="8"/>
  </si>
  <si>
    <t>鈴鹿市秋永町663-1</t>
  </si>
  <si>
    <t>059-388-8877</t>
    <phoneticPr fontId="8"/>
  </si>
  <si>
    <t>特定非営利活動法人陽だまり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ヒ</t>
    </rPh>
    <phoneticPr fontId="8"/>
  </si>
  <si>
    <t>さくらさくら商会鈴鹿</t>
    <rPh sb="6" eb="8">
      <t>ショウカイ</t>
    </rPh>
    <rPh sb="8" eb="10">
      <t>スズカ</t>
    </rPh>
    <phoneticPr fontId="8"/>
  </si>
  <si>
    <t>510-0223</t>
    <phoneticPr fontId="8"/>
  </si>
  <si>
    <t>鈴鹿市若松北一丁目39-22</t>
  </si>
  <si>
    <t>059-399-7111</t>
    <phoneticPr fontId="8"/>
  </si>
  <si>
    <t>059-399-7109</t>
    <phoneticPr fontId="8"/>
  </si>
  <si>
    <t>あんしん介護株式会社</t>
    <rPh sb="4" eb="6">
      <t>カイゴ</t>
    </rPh>
    <rPh sb="6" eb="8">
      <t>カブシキ</t>
    </rPh>
    <rPh sb="8" eb="10">
      <t>カイシャ</t>
    </rPh>
    <phoneticPr fontId="8"/>
  </si>
  <si>
    <t>さくらさくら商会桜島</t>
    <rPh sb="6" eb="8">
      <t>ショウカイ</t>
    </rPh>
    <rPh sb="8" eb="10">
      <t>サクラジマ</t>
    </rPh>
    <phoneticPr fontId="8"/>
  </si>
  <si>
    <t>510-0217</t>
    <phoneticPr fontId="8"/>
  </si>
  <si>
    <t>鈴鹿市野町東一丁目11-21</t>
  </si>
  <si>
    <t>059-392-6000</t>
    <phoneticPr fontId="8"/>
  </si>
  <si>
    <t>059-392-6070</t>
    <phoneticPr fontId="8"/>
  </si>
  <si>
    <t>ゆうだいの家</t>
    <rPh sb="5" eb="6">
      <t>イエ</t>
    </rPh>
    <phoneticPr fontId="8"/>
  </si>
  <si>
    <t>鈴鹿市東江島町2862-7</t>
  </si>
  <si>
    <t>059-324-8084</t>
    <phoneticPr fontId="8"/>
  </si>
  <si>
    <t>一般社団法人三重県更生保護事業者連絡協議会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コウセイ</t>
    </rPh>
    <rPh sb="11" eb="13">
      <t>ホゴ</t>
    </rPh>
    <rPh sb="13" eb="16">
      <t>ジギョウシャ</t>
    </rPh>
    <rPh sb="16" eb="18">
      <t>レンラク</t>
    </rPh>
    <rPh sb="18" eb="21">
      <t>キョウギカイ</t>
    </rPh>
    <phoneticPr fontId="8"/>
  </si>
  <si>
    <t>鈴鹿市江島台二丁目2番11号</t>
  </si>
  <si>
    <t>ステップアップ東海</t>
    <rPh sb="7" eb="9">
      <t>トウカイ</t>
    </rPh>
    <phoneticPr fontId="8"/>
  </si>
  <si>
    <t>鈴鹿市東旭が丘4丁目3-6</t>
  </si>
  <si>
    <t>059-388-8585</t>
    <phoneticPr fontId="8"/>
  </si>
  <si>
    <t>059-388-8181</t>
    <phoneticPr fontId="8"/>
  </si>
  <si>
    <t>510-0224</t>
  </si>
  <si>
    <t>鈴鹿市若松中1丁目20番1号</t>
  </si>
  <si>
    <t>059-385-7878</t>
  </si>
  <si>
    <t>059-385-2829</t>
  </si>
  <si>
    <t>就労継続支援Ｂ型事業所花ようび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ハナ</t>
    </rPh>
    <phoneticPr fontId="8"/>
  </si>
  <si>
    <t>513-0016</t>
    <phoneticPr fontId="8"/>
  </si>
  <si>
    <t>鈴鹿市山辺町1055番地の1</t>
  </si>
  <si>
    <t>059-374-5018</t>
    <phoneticPr fontId="8"/>
  </si>
  <si>
    <t>グラッツェ</t>
  </si>
  <si>
    <t>鈴鹿市国府町7678番地23</t>
  </si>
  <si>
    <t>059-373-5586</t>
  </si>
  <si>
    <t>059-373-5587</t>
  </si>
  <si>
    <t>特定非営利活動法人Scuderia SUZUKA</t>
    <rPh sb="0" eb="9">
      <t>トク</t>
    </rPh>
    <phoneticPr fontId="8"/>
  </si>
  <si>
    <t>さくらさくら商会地子町</t>
    <rPh sb="6" eb="11">
      <t>ショウカイジシマチ</t>
    </rPh>
    <phoneticPr fontId="8"/>
  </si>
  <si>
    <t>513-0821</t>
    <phoneticPr fontId="8"/>
  </si>
  <si>
    <t>鈴鹿市地子町金生水562-1</t>
  </si>
  <si>
    <t>さくらさくら商会平田</t>
    <phoneticPr fontId="8"/>
  </si>
  <si>
    <t>513-0828</t>
    <phoneticPr fontId="8"/>
  </si>
  <si>
    <t>鈴鹿市阿古曽町19-11</t>
    <phoneticPr fontId="8"/>
  </si>
  <si>
    <t>059-378-7805</t>
    <phoneticPr fontId="8"/>
  </si>
  <si>
    <t>059-378-7804</t>
    <phoneticPr fontId="8"/>
  </si>
  <si>
    <t>ナポリの台所　鈴鹿店</t>
    <rPh sb="4" eb="6">
      <t>ダイドコロ</t>
    </rPh>
    <rPh sb="7" eb="10">
      <t>スズカテン</t>
    </rPh>
    <phoneticPr fontId="8"/>
  </si>
  <si>
    <t>鈴鹿市神戸1丁目19-25　北栄ビル1階</t>
  </si>
  <si>
    <t>059-389-5320</t>
    <phoneticPr fontId="8"/>
  </si>
  <si>
    <t>059-389-5321</t>
    <phoneticPr fontId="8"/>
  </si>
  <si>
    <t>株式会社エンジョイ</t>
    <rPh sb="0" eb="2">
      <t>カブシキ</t>
    </rPh>
    <rPh sb="2" eb="4">
      <t>カイシャ</t>
    </rPh>
    <phoneticPr fontId="8"/>
  </si>
  <si>
    <t>R311.1</t>
    <phoneticPr fontId="8"/>
  </si>
  <si>
    <t>わか菜の杜</t>
    <rPh sb="2" eb="3">
      <t>ナ</t>
    </rPh>
    <rPh sb="4" eb="5">
      <t>モリ</t>
    </rPh>
    <phoneticPr fontId="8"/>
  </si>
  <si>
    <t>510-0222</t>
    <phoneticPr fontId="8"/>
  </si>
  <si>
    <t>鈴鹿市若松西1-21-11</t>
  </si>
  <si>
    <t>059-389-6767</t>
    <phoneticPr fontId="8"/>
  </si>
  <si>
    <t>Ｃｏｔｔｉ菜Deli</t>
    <rPh sb="5" eb="6">
      <t>ナ</t>
    </rPh>
    <phoneticPr fontId="8"/>
  </si>
  <si>
    <t>510-0236</t>
    <phoneticPr fontId="8"/>
  </si>
  <si>
    <t>鈴鹿市中江島町19番38号ラピータ白子１Ｆ</t>
  </si>
  <si>
    <t>059-389-7789</t>
    <phoneticPr fontId="8"/>
  </si>
  <si>
    <t>心の森</t>
    <rPh sb="0" eb="1">
      <t>ココロ</t>
    </rPh>
    <rPh sb="2" eb="3">
      <t>モリ</t>
    </rPh>
    <phoneticPr fontId="8"/>
  </si>
  <si>
    <t>513-0812</t>
  </si>
  <si>
    <t>鈴鹿市土師町616番地2</t>
  </si>
  <si>
    <t>株式会社cocoro</t>
    <rPh sb="0" eb="4">
      <t>カブシキカイシャ</t>
    </rPh>
    <phoneticPr fontId="8"/>
  </si>
  <si>
    <t>就労継続支援B型パレット</t>
    <rPh sb="0" eb="6">
      <t>シュウロウケイゾクシエン</t>
    </rPh>
    <rPh sb="7" eb="8">
      <t>ガタ</t>
    </rPh>
    <phoneticPr fontId="8"/>
  </si>
  <si>
    <t>513-0046</t>
  </si>
  <si>
    <t>鈴鹿市南堀江一丁目11番23号</t>
  </si>
  <si>
    <t>059-392-8010</t>
  </si>
  <si>
    <t>059-392-8009</t>
  </si>
  <si>
    <t>株式会社パレット</t>
    <rPh sb="0" eb="4">
      <t>カブシキカイシャ</t>
    </rPh>
    <phoneticPr fontId="8"/>
  </si>
  <si>
    <t>519-0321</t>
    <phoneticPr fontId="8"/>
  </si>
  <si>
    <t>ONEGAME鈴鹿</t>
  </si>
  <si>
    <t>鈴鹿市算所2丁目5-1　鈴鹿ハンター1F</t>
    <phoneticPr fontId="8"/>
  </si>
  <si>
    <t>0593-89-5210</t>
  </si>
  <si>
    <t>0593-89-5212</t>
  </si>
  <si>
    <t>合同会社アンフィニ</t>
  </si>
  <si>
    <t>ベルフラワー</t>
  </si>
  <si>
    <t>513-1122</t>
  </si>
  <si>
    <t>鈴鹿市花川町１５４１番地３５</t>
  </si>
  <si>
    <t>059-389-6687</t>
  </si>
  <si>
    <t>特定非営利活動法人鈴花</t>
  </si>
  <si>
    <t>就労継続支援Ｂ型事業所てぃーだ</t>
  </si>
  <si>
    <t>513-0845</t>
  </si>
  <si>
    <t>鈴鹿市平田新町２－１１Ｔ２ビル２０７・２０８・２０９号室</t>
    <phoneticPr fontId="25"/>
  </si>
  <si>
    <t>059-335-3005</t>
  </si>
  <si>
    <t>059-325-3005</t>
    <phoneticPr fontId="8"/>
  </si>
  <si>
    <t>株式会社ＫｕＫｕＲｕ</t>
  </si>
  <si>
    <t>就労継続支援Ｂ型事業所　花しるべ</t>
  </si>
  <si>
    <t>鈴鹿市地子町620-1</t>
    <phoneticPr fontId="25"/>
  </si>
  <si>
    <t>わーさぽ</t>
  </si>
  <si>
    <t>鈴鹿市南堀江一丁目８番２６号</t>
    <phoneticPr fontId="25"/>
  </si>
  <si>
    <t>090-8030-2631</t>
  </si>
  <si>
    <t>一般社団法人ＳＴＫ</t>
  </si>
  <si>
    <t>就労継続支援Ｂ型事業所　ハッピーワーク</t>
  </si>
  <si>
    <t>鈴鹿市神戸8丁目6-9</t>
    <phoneticPr fontId="25"/>
  </si>
  <si>
    <t>059-389-6377</t>
  </si>
  <si>
    <t>059-389-6378</t>
  </si>
  <si>
    <t>有限会社儀賀住建</t>
  </si>
  <si>
    <t>就労継続支援Ｂ型事業所幸和</t>
  </si>
  <si>
    <t>鈴鹿市池田町１３４０番地１３</t>
    <phoneticPr fontId="8"/>
  </si>
  <si>
    <t>059-389-5617</t>
  </si>
  <si>
    <t>059-389-5618</t>
  </si>
  <si>
    <t>幸和イノベーション株式会社</t>
  </si>
  <si>
    <t>おひさま農園</t>
  </si>
  <si>
    <t>鈴鹿市伊船町２７５６番地</t>
    <phoneticPr fontId="8"/>
  </si>
  <si>
    <t>090-1985-5159</t>
  </si>
  <si>
    <t>合同会社Ｉｚａｙａ</t>
  </si>
  <si>
    <t>幸杏</t>
  </si>
  <si>
    <t>鈴鹿市稲生西２丁目１２－１</t>
  </si>
  <si>
    <t>090-7696-0359</t>
  </si>
  <si>
    <t>合同会社幸杏</t>
  </si>
  <si>
    <t>ステップワーク</t>
  </si>
  <si>
    <t>鈴鹿市白子３丁目５－５　ＴＨビル２Ａ</t>
  </si>
  <si>
    <t>059-392-7007</t>
  </si>
  <si>
    <t>株式会社ステップワーク</t>
  </si>
  <si>
    <t>ミルト鈴鹿</t>
  </si>
  <si>
    <t>鈴鹿市算所三丁目９番４１号</t>
  </si>
  <si>
    <t>059-389-7690</t>
  </si>
  <si>
    <t>059-389-7691</t>
  </si>
  <si>
    <t>合同会社ミルト</t>
  </si>
  <si>
    <t>鈴鹿市末広南三丁目7番5号</t>
  </si>
  <si>
    <t>059-381-1077</t>
  </si>
  <si>
    <t>059-381-1078</t>
  </si>
  <si>
    <t>株式会社プランドゥ</t>
  </si>
  <si>
    <t>さくらさくら商会</t>
    <rPh sb="6" eb="8">
      <t>ショウカイ</t>
    </rPh>
    <phoneticPr fontId="8"/>
  </si>
  <si>
    <t>519-0125</t>
    <phoneticPr fontId="8"/>
  </si>
  <si>
    <t>亀山市東町2丁目1-7</t>
  </si>
  <si>
    <t>0595-84-4000</t>
    <phoneticPr fontId="8"/>
  </si>
  <si>
    <t>0595-84-4001</t>
    <phoneticPr fontId="8"/>
  </si>
  <si>
    <t>さくらさくら商会鈴鹿羽若</t>
    <rPh sb="6" eb="8">
      <t>ショウカイ</t>
    </rPh>
    <rPh sb="8" eb="10">
      <t>スズカ</t>
    </rPh>
    <rPh sb="10" eb="11">
      <t>ハネ</t>
    </rPh>
    <rPh sb="11" eb="12">
      <t>ワカ</t>
    </rPh>
    <phoneticPr fontId="8"/>
  </si>
  <si>
    <t>519-0164</t>
    <phoneticPr fontId="8"/>
  </si>
  <si>
    <t>亀山市羽若町860番地１Ｂ</t>
  </si>
  <si>
    <t>特定非営利活動法人夢想会夢想工房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ムソウ</t>
    </rPh>
    <rPh sb="11" eb="12">
      <t>カイ</t>
    </rPh>
    <rPh sb="12" eb="14">
      <t>ムソウ</t>
    </rPh>
    <rPh sb="14" eb="16">
      <t>コウボウ</t>
    </rPh>
    <phoneticPr fontId="8"/>
  </si>
  <si>
    <t>519-0116</t>
    <phoneticPr fontId="8"/>
  </si>
  <si>
    <t>亀山市本町３丁目７１９番地</t>
  </si>
  <si>
    <t>0595-82-1294</t>
    <phoneticPr fontId="8"/>
  </si>
  <si>
    <t>すみれ</t>
  </si>
  <si>
    <t>亀山市栄町1486番地の15</t>
  </si>
  <si>
    <t>0595-82-2127</t>
  </si>
  <si>
    <t>0595-82-2977</t>
  </si>
  <si>
    <t>合同会社すみれ</t>
    <rPh sb="0" eb="2">
      <t>ゴウドウ</t>
    </rPh>
    <rPh sb="2" eb="4">
      <t>ガイシャ</t>
    </rPh>
    <phoneticPr fontId="8"/>
  </si>
  <si>
    <t>ラシーヌけんこうソムリエファーム</t>
    <phoneticPr fontId="8"/>
  </si>
  <si>
    <t>519-0113</t>
    <phoneticPr fontId="8"/>
  </si>
  <si>
    <t>亀山市小下町656番地3</t>
  </si>
  <si>
    <t>0595-98-5585</t>
    <phoneticPr fontId="8"/>
  </si>
  <si>
    <t>0595-98-5586</t>
    <phoneticPr fontId="8"/>
  </si>
  <si>
    <t>株式会社CONFEL</t>
    <rPh sb="0" eb="4">
      <t>カブシキカイシャ</t>
    </rPh>
    <phoneticPr fontId="8"/>
  </si>
  <si>
    <t>みどりの家　算所</t>
    <rPh sb="4" eb="5">
      <t>イエ</t>
    </rPh>
    <rPh sb="6" eb="7">
      <t>サン</t>
    </rPh>
    <rPh sb="7" eb="8">
      <t>ショ</t>
    </rPh>
    <phoneticPr fontId="8"/>
  </si>
  <si>
    <t>鈴鹿市算所２－５－１</t>
  </si>
  <si>
    <t>059-379-3515</t>
    <phoneticPr fontId="8"/>
  </si>
  <si>
    <t>オドリバ</t>
    <phoneticPr fontId="8"/>
  </si>
  <si>
    <t xml:space="preserve">514-0004 </t>
  </si>
  <si>
    <t>鈴鹿市神戸9丁目7番12号</t>
  </si>
  <si>
    <t>059-392-5340</t>
    <phoneticPr fontId="8"/>
  </si>
  <si>
    <t>特定非営利活動法人クーゲル</t>
    <phoneticPr fontId="8"/>
  </si>
  <si>
    <t>就労継続支援B型ひかり事業所</t>
    <rPh sb="0" eb="8">
      <t>シュウロウケイゾクシエンｂガタ</t>
    </rPh>
    <rPh sb="11" eb="14">
      <t>ジギョウショ</t>
    </rPh>
    <phoneticPr fontId="8"/>
  </si>
  <si>
    <t>鈴鹿市南玉垣町6899</t>
  </si>
  <si>
    <t>090-3786-8962</t>
    <phoneticPr fontId="8"/>
  </si>
  <si>
    <t>株式会社鈴鹿ＡＰ</t>
    <rPh sb="0" eb="2">
      <t>カブシキ</t>
    </rPh>
    <rPh sb="2" eb="4">
      <t>カイシャ</t>
    </rPh>
    <rPh sb="4" eb="6">
      <t>スズカ</t>
    </rPh>
    <phoneticPr fontId="8"/>
  </si>
  <si>
    <t>障がい者サポートセンター工房ゆう</t>
    <phoneticPr fontId="8"/>
  </si>
  <si>
    <t>514-0834</t>
    <phoneticPr fontId="8"/>
  </si>
  <si>
    <t>津市大倉１０番２５号</t>
  </si>
  <si>
    <t>059-271-6266</t>
  </si>
  <si>
    <t>特定非営利活動法人工房ゆう</t>
  </si>
  <si>
    <t>津市稲葉町３９８９</t>
  </si>
  <si>
    <t>いすず工房</t>
    <rPh sb="3" eb="5">
      <t>コウボウ</t>
    </rPh>
    <phoneticPr fontId="8"/>
  </si>
  <si>
    <t>津市城山２－１６－７</t>
  </si>
  <si>
    <t>059-234-0020</t>
    <phoneticPr fontId="8"/>
  </si>
  <si>
    <t>クローバーハウス</t>
    <phoneticPr fontId="8"/>
  </si>
  <si>
    <t>津ファクトリー</t>
    <rPh sb="0" eb="1">
      <t>ツ</t>
    </rPh>
    <phoneticPr fontId="8"/>
  </si>
  <si>
    <t>津市河辺町字田八勢44-1</t>
  </si>
  <si>
    <t>059-253-6488</t>
    <phoneticPr fontId="8"/>
  </si>
  <si>
    <t>059-228-0222</t>
    <phoneticPr fontId="8"/>
  </si>
  <si>
    <t>みすぎ杉の実作業所</t>
    <rPh sb="3" eb="4">
      <t>スギ</t>
    </rPh>
    <rPh sb="5" eb="6">
      <t>ミ</t>
    </rPh>
    <rPh sb="6" eb="9">
      <t>サギョウショ</t>
    </rPh>
    <phoneticPr fontId="8"/>
  </si>
  <si>
    <t>515-3531</t>
    <phoneticPr fontId="8"/>
  </si>
  <si>
    <t>津市美杉町奥津９３９</t>
  </si>
  <si>
    <t>059-274-0025</t>
    <phoneticPr fontId="8"/>
  </si>
  <si>
    <t>特定非営利活動法人みすぎ杉の実福祉会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スギ</t>
    </rPh>
    <rPh sb="14" eb="15">
      <t>ミ</t>
    </rPh>
    <rPh sb="15" eb="17">
      <t>フクシ</t>
    </rPh>
    <rPh sb="17" eb="18">
      <t>カイ</t>
    </rPh>
    <phoneticPr fontId="8"/>
  </si>
  <si>
    <t>笠取の里</t>
    <rPh sb="0" eb="1">
      <t>カサ</t>
    </rPh>
    <rPh sb="1" eb="2">
      <t>ト</t>
    </rPh>
    <rPh sb="3" eb="4">
      <t>サト</t>
    </rPh>
    <phoneticPr fontId="8"/>
  </si>
  <si>
    <t>津市榊原町字中上4621</t>
  </si>
  <si>
    <t>059-252-8030</t>
    <phoneticPr fontId="8"/>
  </si>
  <si>
    <t>059-252-8031</t>
    <phoneticPr fontId="8"/>
  </si>
  <si>
    <t>ぐらんど</t>
    <phoneticPr fontId="8"/>
  </si>
  <si>
    <t>510-0004</t>
    <phoneticPr fontId="8"/>
  </si>
  <si>
    <t>津市栄町2-471</t>
  </si>
  <si>
    <t>特定非営利活動法人ピーあい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</si>
  <si>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ありんこ工房</t>
    <rPh sb="4" eb="6">
      <t>コウボウ</t>
    </rPh>
    <phoneticPr fontId="8"/>
  </si>
  <si>
    <t>059-234-6148</t>
    <phoneticPr fontId="8"/>
  </si>
  <si>
    <t>059-253-3903</t>
    <phoneticPr fontId="8"/>
  </si>
  <si>
    <t>特定非営利活動法人あおば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</si>
  <si>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津市香良洲町５７２２番地</t>
  </si>
  <si>
    <t>059-254-6800</t>
    <phoneticPr fontId="8"/>
  </si>
  <si>
    <t>津市丸之内7-4</t>
  </si>
  <si>
    <t>特定非営利活動法人三重ダルク</t>
    <rPh sb="0" eb="9">
      <t>ト</t>
    </rPh>
    <rPh sb="9" eb="11">
      <t>ミエ</t>
    </rPh>
    <phoneticPr fontId="8"/>
  </si>
  <si>
    <t>津市藤方８４３番地１６</t>
  </si>
  <si>
    <t>特定非営利活動法人こまつの里</t>
    <rPh sb="0" eb="9">
      <t>ト</t>
    </rPh>
    <rPh sb="13" eb="14">
      <t>サト</t>
    </rPh>
    <phoneticPr fontId="8"/>
  </si>
  <si>
    <t>ひこばえの森工房</t>
    <rPh sb="5" eb="6">
      <t>モリ</t>
    </rPh>
    <rPh sb="6" eb="8">
      <t>コウボウ</t>
    </rPh>
    <phoneticPr fontId="8"/>
  </si>
  <si>
    <t>514-0817　</t>
    <phoneticPr fontId="8"/>
  </si>
  <si>
    <t>津市高茶屋小森町字向山1732番地2</t>
  </si>
  <si>
    <t>059-235-0807</t>
    <phoneticPr fontId="8"/>
  </si>
  <si>
    <t>特定非営利活動法人那由他会</t>
    <rPh sb="0" eb="9">
      <t>ト</t>
    </rPh>
    <rPh sb="9" eb="10">
      <t>ナ</t>
    </rPh>
    <rPh sb="10" eb="11">
      <t>ユ</t>
    </rPh>
    <rPh sb="11" eb="12">
      <t>タ</t>
    </rPh>
    <rPh sb="12" eb="13">
      <t>カイ</t>
    </rPh>
    <phoneticPr fontId="8"/>
  </si>
  <si>
    <t>障害者就労支援センター　トライアングル</t>
    <rPh sb="0" eb="3">
      <t>ショウガイシャ</t>
    </rPh>
    <rPh sb="3" eb="5">
      <t>シュウロウ</t>
    </rPh>
    <rPh sb="5" eb="7">
      <t>シエン</t>
    </rPh>
    <phoneticPr fontId="8"/>
  </si>
  <si>
    <t>514-0058　</t>
    <phoneticPr fontId="8"/>
  </si>
  <si>
    <t>津市安東町2477</t>
  </si>
  <si>
    <t>059-237-4841</t>
    <phoneticPr fontId="8"/>
  </si>
  <si>
    <t>特定非営利活動法人明昇会</t>
    <rPh sb="0" eb="9">
      <t>ト</t>
    </rPh>
    <rPh sb="9" eb="10">
      <t>アカ</t>
    </rPh>
    <rPh sb="10" eb="11">
      <t>ノボ</t>
    </rPh>
    <rPh sb="11" eb="12">
      <t>カイ</t>
    </rPh>
    <phoneticPr fontId="8"/>
  </si>
  <si>
    <t>ジョブパークみえ</t>
    <phoneticPr fontId="8"/>
  </si>
  <si>
    <t>514-0811　</t>
    <phoneticPr fontId="8"/>
  </si>
  <si>
    <t>津市阿漕町津興205番地2</t>
  </si>
  <si>
    <t>059-225-3930</t>
    <phoneticPr fontId="8"/>
  </si>
  <si>
    <t>059-225-3935</t>
    <phoneticPr fontId="8"/>
  </si>
  <si>
    <t>一般財団法人三重県知的障害者育成会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チテキ</t>
    </rPh>
    <rPh sb="11" eb="14">
      <t>ショウガイシャ</t>
    </rPh>
    <rPh sb="14" eb="17">
      <t>イクセイカイ</t>
    </rPh>
    <phoneticPr fontId="8"/>
  </si>
  <si>
    <t>514-0125　</t>
  </si>
  <si>
    <t>059-231-6989</t>
  </si>
  <si>
    <t>工房Ｔ＆Ｔ</t>
    <rPh sb="0" eb="2">
      <t>コウボウ</t>
    </rPh>
    <phoneticPr fontId="8"/>
  </si>
  <si>
    <t>514-0834　</t>
    <phoneticPr fontId="8"/>
  </si>
  <si>
    <t>津市大倉1-11</t>
  </si>
  <si>
    <t>059-224-8932</t>
    <phoneticPr fontId="8"/>
  </si>
  <si>
    <t>稲初クラブ</t>
    <rPh sb="0" eb="1">
      <t>イネ</t>
    </rPh>
    <rPh sb="1" eb="2">
      <t>ハツ</t>
    </rPh>
    <phoneticPr fontId="8"/>
  </si>
  <si>
    <t>津市稲葉町７７６</t>
  </si>
  <si>
    <t>059-252-3611</t>
    <phoneticPr fontId="8"/>
  </si>
  <si>
    <t>特定非営利活動法人稲初クラブ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イネ</t>
    </rPh>
    <rPh sb="10" eb="11">
      <t>ハツ</t>
    </rPh>
    <phoneticPr fontId="8"/>
  </si>
  <si>
    <t>夢工房　こもれび</t>
    <rPh sb="0" eb="1">
      <t>ユメ</t>
    </rPh>
    <rPh sb="1" eb="3">
      <t>コウボウ</t>
    </rPh>
    <phoneticPr fontId="8"/>
  </si>
  <si>
    <t>514-0817</t>
    <phoneticPr fontId="8"/>
  </si>
  <si>
    <t>津市高茶屋小森町字犬塚43番23,24</t>
  </si>
  <si>
    <t>059-271-6420</t>
    <phoneticPr fontId="8"/>
  </si>
  <si>
    <t>059-271-6471</t>
    <phoneticPr fontId="8"/>
  </si>
  <si>
    <t>スマイルコーン</t>
    <phoneticPr fontId="8"/>
  </si>
  <si>
    <t>059-261-4935</t>
    <phoneticPr fontId="8"/>
  </si>
  <si>
    <t>一般社団法人一志パラサポート協会</t>
    <rPh sb="6" eb="8">
      <t>イチシ</t>
    </rPh>
    <rPh sb="14" eb="16">
      <t>キョウカイ</t>
    </rPh>
    <phoneticPr fontId="8"/>
  </si>
  <si>
    <t>多機能型事業所トモニス</t>
    <rPh sb="0" eb="4">
      <t>タキノウガタ</t>
    </rPh>
    <rPh sb="4" eb="7">
      <t>ジギョウショ</t>
    </rPh>
    <phoneticPr fontId="8"/>
  </si>
  <si>
    <t>514-0052</t>
    <phoneticPr fontId="8"/>
  </si>
  <si>
    <t>津市観音寺町１５２</t>
  </si>
  <si>
    <t>059-253-6606</t>
    <phoneticPr fontId="8"/>
  </si>
  <si>
    <t>059-246-5066</t>
    <phoneticPr fontId="8"/>
  </si>
  <si>
    <t>株式会社ウィズヒューマン</t>
    <rPh sb="0" eb="4">
      <t>カブシキカイシャ</t>
    </rPh>
    <phoneticPr fontId="8"/>
  </si>
  <si>
    <t>514-2303</t>
  </si>
  <si>
    <t>津市安濃町内多1833番地1</t>
  </si>
  <si>
    <t>059-268-5017</t>
  </si>
  <si>
    <t>059-268-5019</t>
  </si>
  <si>
    <t>特定非営利活動法人プレイフルハート</t>
  </si>
  <si>
    <t>ピアサポートみえ</t>
  </si>
  <si>
    <t>514－0034</t>
  </si>
  <si>
    <t>津市南丸之内7－28</t>
  </si>
  <si>
    <t>059-213-9577</t>
  </si>
  <si>
    <t>059-273-5911</t>
  </si>
  <si>
    <t>特定非営利活動法人　ピアサポートみえ</t>
    <phoneticPr fontId="8"/>
  </si>
  <si>
    <t>かけはし君</t>
    <phoneticPr fontId="8"/>
  </si>
  <si>
    <t>514-0838</t>
    <phoneticPr fontId="8"/>
  </si>
  <si>
    <t>津市岩田7-25</t>
  </si>
  <si>
    <t>059-224-1714</t>
    <phoneticPr fontId="8"/>
  </si>
  <si>
    <t>059-224-1715</t>
    <phoneticPr fontId="8"/>
  </si>
  <si>
    <t>サンフラワーワークス</t>
  </si>
  <si>
    <t>515-2516</t>
  </si>
  <si>
    <t>津市木造町1825番1</t>
  </si>
  <si>
    <t>059-255-1102</t>
  </si>
  <si>
    <t>和心楽心ファーム</t>
  </si>
  <si>
    <t>津市津市新家町下松の中869-3</t>
  </si>
  <si>
    <t>059-254-5840</t>
  </si>
  <si>
    <t>059-254-5840</t>
    <phoneticPr fontId="8"/>
  </si>
  <si>
    <t>株式会社ワラック</t>
  </si>
  <si>
    <t>どんぐりわーく.spin</t>
    <phoneticPr fontId="8"/>
  </si>
  <si>
    <t>津市末広町2番5号</t>
  </si>
  <si>
    <t>059-253-6125</t>
    <phoneticPr fontId="8"/>
  </si>
  <si>
    <t>059-253-6126</t>
    <phoneticPr fontId="8"/>
  </si>
  <si>
    <t>株式会社アイアム</t>
    <rPh sb="0" eb="2">
      <t>カブシキ</t>
    </rPh>
    <rPh sb="2" eb="4">
      <t>カイシャ</t>
    </rPh>
    <phoneticPr fontId="8"/>
  </si>
  <si>
    <t>ピュア</t>
    <phoneticPr fontId="8"/>
  </si>
  <si>
    <t>津市大門18-7</t>
  </si>
  <si>
    <t>059-991-0305</t>
    <phoneticPr fontId="8"/>
  </si>
  <si>
    <t>一般社団法人三重県地域創生協会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チイキ</t>
    </rPh>
    <rPh sb="11" eb="13">
      <t>ソウセイ</t>
    </rPh>
    <rPh sb="13" eb="15">
      <t>キョウカイ</t>
    </rPh>
    <phoneticPr fontId="8"/>
  </si>
  <si>
    <t>りぼんぶるー</t>
    <phoneticPr fontId="8"/>
  </si>
  <si>
    <t>514-0112</t>
    <phoneticPr fontId="8"/>
  </si>
  <si>
    <t>津市一身田中野293番地1</t>
  </si>
  <si>
    <t>059-232-4949</t>
    <phoneticPr fontId="8"/>
  </si>
  <si>
    <t>特定非営利活動法人りぼん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</si>
  <si>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さくらさくら商会津北</t>
    <rPh sb="6" eb="8">
      <t>ショウカイ</t>
    </rPh>
    <rPh sb="8" eb="9">
      <t>ツ</t>
    </rPh>
    <rPh sb="9" eb="10">
      <t>キタ</t>
    </rPh>
    <phoneticPr fontId="8"/>
  </si>
  <si>
    <t>514-2303</t>
    <phoneticPr fontId="8"/>
  </si>
  <si>
    <t>津市安濃町内多2850</t>
  </si>
  <si>
    <t>キラリンふぁーむ</t>
  </si>
  <si>
    <t>津市城山二丁目54番地8</t>
  </si>
  <si>
    <t>059-269-6300</t>
    <phoneticPr fontId="8"/>
  </si>
  <si>
    <t>059-269-6301</t>
    <phoneticPr fontId="8"/>
  </si>
  <si>
    <t>株式会社キラリンとまと</t>
    <rPh sb="0" eb="4">
      <t>カブ</t>
    </rPh>
    <phoneticPr fontId="8"/>
  </si>
  <si>
    <t>おてんとさん</t>
    <phoneticPr fontId="8"/>
  </si>
  <si>
    <t>514-1125</t>
    <phoneticPr fontId="8"/>
  </si>
  <si>
    <t>津市久居元町1858-4</t>
  </si>
  <si>
    <t>059-253-7270</t>
    <phoneticPr fontId="8"/>
  </si>
  <si>
    <t>059-253-7270</t>
  </si>
  <si>
    <t>株式会社Ｓｕｎライズ</t>
    <rPh sb="0" eb="4">
      <t>カブ</t>
    </rPh>
    <phoneticPr fontId="8"/>
  </si>
  <si>
    <t>はっぴーたいむ</t>
  </si>
  <si>
    <t>津市本町12-3</t>
  </si>
  <si>
    <t>059-273-6039</t>
    <phoneticPr fontId="8"/>
  </si>
  <si>
    <t>合同会社ハピネス</t>
    <rPh sb="0" eb="2">
      <t>ゴウドウ</t>
    </rPh>
    <rPh sb="2" eb="4">
      <t>ガイシャ</t>
    </rPh>
    <phoneticPr fontId="8"/>
  </si>
  <si>
    <t>就労継続支援Ｂ型施設Liberta</t>
    <rPh sb="0" eb="8">
      <t>シュウロウケイゾクシエンｂガタ</t>
    </rPh>
    <rPh sb="8" eb="10">
      <t>シセツ</t>
    </rPh>
    <phoneticPr fontId="8"/>
  </si>
  <si>
    <t>津市戸木町7185番地1</t>
  </si>
  <si>
    <t>059-253-1454</t>
    <phoneticPr fontId="8"/>
  </si>
  <si>
    <t>059-253-1452</t>
    <phoneticPr fontId="8"/>
  </si>
  <si>
    <t>特定非営利活動法人どんぐりの会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8"/>
  </si>
  <si>
    <t>凪</t>
    <rPh sb="0" eb="1">
      <t>ナギ</t>
    </rPh>
    <phoneticPr fontId="8"/>
  </si>
  <si>
    <t>514-0011</t>
    <phoneticPr fontId="8"/>
  </si>
  <si>
    <t>津市美里町家所2477-4</t>
  </si>
  <si>
    <t>080-5957-5187</t>
    <phoneticPr fontId="8"/>
  </si>
  <si>
    <t>059-261-1964</t>
    <phoneticPr fontId="8"/>
  </si>
  <si>
    <t>株式会社三重プロテクション</t>
    <rPh sb="0" eb="6">
      <t>カブシキカイシャミエ</t>
    </rPh>
    <phoneticPr fontId="8"/>
  </si>
  <si>
    <t>R3,3,1</t>
    <phoneticPr fontId="8"/>
  </si>
  <si>
    <t>海風事業所</t>
    <rPh sb="0" eb="2">
      <t>ウミカゼ</t>
    </rPh>
    <rPh sb="2" eb="5">
      <t>ジギョウショ</t>
    </rPh>
    <phoneticPr fontId="8"/>
  </si>
  <si>
    <t>510-0304</t>
    <phoneticPr fontId="8"/>
  </si>
  <si>
    <t>津市河芸町上野3856番地1</t>
  </si>
  <si>
    <t>ジャンプ</t>
    <phoneticPr fontId="8"/>
  </si>
  <si>
    <t>515-2603</t>
    <phoneticPr fontId="8"/>
  </si>
  <si>
    <t>津市白山町川口4190番地1</t>
  </si>
  <si>
    <t>059-261-4309</t>
    <phoneticPr fontId="8"/>
  </si>
  <si>
    <t>一般社団法人ナチュラル</t>
    <rPh sb="0" eb="2">
      <t>イッパン</t>
    </rPh>
    <rPh sb="2" eb="4">
      <t>シャダン</t>
    </rPh>
    <rPh sb="4" eb="6">
      <t>ホウジン</t>
    </rPh>
    <phoneticPr fontId="8"/>
  </si>
  <si>
    <t>ＣＩＥＬ（シエル）</t>
    <phoneticPr fontId="8"/>
  </si>
  <si>
    <t>514-1254</t>
    <phoneticPr fontId="8"/>
  </si>
  <si>
    <t>津市森町2039-50</t>
  </si>
  <si>
    <t>059-292-3302</t>
    <phoneticPr fontId="8"/>
  </si>
  <si>
    <t>特定非営利活動法人津学童保育総合センター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6">
      <t>ツガクドウホイクソウゴウ</t>
    </rPh>
    <phoneticPr fontId="8"/>
  </si>
  <si>
    <t>オレンジハート</t>
    <phoneticPr fontId="19"/>
  </si>
  <si>
    <t>090-2615-4753</t>
  </si>
  <si>
    <t>059-232-3744</t>
  </si>
  <si>
    <t>就労継続支援B型ひまわり</t>
    <rPh sb="0" eb="6">
      <t>シュウロウケイゾクシエン</t>
    </rPh>
    <rPh sb="7" eb="8">
      <t>ガタ</t>
    </rPh>
    <phoneticPr fontId="8"/>
  </si>
  <si>
    <t>510-0306</t>
  </si>
  <si>
    <t>津市河芸町一色2592-2</t>
  </si>
  <si>
    <t>070-2192-4716</t>
  </si>
  <si>
    <t>059-253-2084</t>
  </si>
  <si>
    <t>合同会社カナリニョ</t>
    <rPh sb="0" eb="4">
      <t>ゴウドウカイシャ</t>
    </rPh>
    <phoneticPr fontId="8"/>
  </si>
  <si>
    <t>Dontomワークス三重店</t>
    <rPh sb="10" eb="13">
      <t>ミエミセ</t>
    </rPh>
    <phoneticPr fontId="8"/>
  </si>
  <si>
    <t>津市大門18-11　AKATSUKIビル2-5</t>
  </si>
  <si>
    <t>080-4295-1845</t>
  </si>
  <si>
    <t>06-4950-6002</t>
  </si>
  <si>
    <t>株式会社ATS</t>
    <rPh sb="0" eb="4">
      <t>カブシキカイシャ</t>
    </rPh>
    <phoneticPr fontId="8"/>
  </si>
  <si>
    <t>ＯＮＥＧＡＭＥ津大門</t>
  </si>
  <si>
    <t>津市大門１７－１２</t>
  </si>
  <si>
    <t>090-1743-3216</t>
  </si>
  <si>
    <t>リハスワーク津久居</t>
  </si>
  <si>
    <t>514-1104</t>
  </si>
  <si>
    <t>津市久居持川町２２５８－１</t>
  </si>
  <si>
    <t>059-272-4313</t>
  </si>
  <si>
    <t>059-272-4314</t>
  </si>
  <si>
    <t>株式会社リハス</t>
  </si>
  <si>
    <t>ハレノヒ３６５</t>
  </si>
  <si>
    <t>津市高茶屋小森町1451-33</t>
    <phoneticPr fontId="25"/>
  </si>
  <si>
    <t>059-269-6295</t>
  </si>
  <si>
    <t>特定非営利活動法人ととのえ</t>
  </si>
  <si>
    <t>よろこばパレット</t>
  </si>
  <si>
    <t>津市大里睦合町２３３番地</t>
    <phoneticPr fontId="25"/>
  </si>
  <si>
    <t>059-253-4653</t>
  </si>
  <si>
    <t>059-253-4659</t>
  </si>
  <si>
    <t>株式会社喜場</t>
  </si>
  <si>
    <t>アトリエいずみ事業所</t>
  </si>
  <si>
    <t>津市河芸町千里ヶ丘４２番地３６</t>
  </si>
  <si>
    <t>050-6863-7610</t>
  </si>
  <si>
    <t>株式会社プレサージュ</t>
  </si>
  <si>
    <t>みらいず</t>
  </si>
  <si>
    <t>514-1136</t>
  </si>
  <si>
    <t>津市久居東鷹跡町２７１番地２</t>
  </si>
  <si>
    <t>059-256-2250</t>
  </si>
  <si>
    <t>059-256-2470</t>
  </si>
  <si>
    <t>有限会社クレイン</t>
  </si>
  <si>
    <t>松竹梅</t>
  </si>
  <si>
    <t>津市藤方１８１６－２８</t>
  </si>
  <si>
    <t>059-269-5878</t>
  </si>
  <si>
    <t>059-269-5879</t>
  </si>
  <si>
    <t>株式会社ｎａｔｕｒａｌ９</t>
  </si>
  <si>
    <t>はりゆん</t>
  </si>
  <si>
    <t>514-0083</t>
    <phoneticPr fontId="8"/>
  </si>
  <si>
    <t>津市片田新町２０番地１０</t>
  </si>
  <si>
    <t>059-271-6898</t>
  </si>
  <si>
    <t>059-271-6899</t>
  </si>
  <si>
    <t>一般社団法人ともだち</t>
  </si>
  <si>
    <t>ブラボー事業所</t>
  </si>
  <si>
    <t>513ｰ0305</t>
  </si>
  <si>
    <t>津市河芸町中別保２４７－２</t>
  </si>
  <si>
    <t>株式会社ハマノカンパニー</t>
  </si>
  <si>
    <t>いどばた食堂</t>
  </si>
  <si>
    <t>514-0826</t>
    <phoneticPr fontId="8"/>
  </si>
  <si>
    <t>津市野田１６２番地４</t>
  </si>
  <si>
    <t>080-4473-1977</t>
  </si>
  <si>
    <t>059-237-3165</t>
  </si>
  <si>
    <t>有限会社ふるかね屋</t>
  </si>
  <si>
    <t>Ｓｅｎｓｅ</t>
  </si>
  <si>
    <t>513-2314</t>
    <phoneticPr fontId="8"/>
  </si>
  <si>
    <t>津市安濃町妙法寺８７３ー５</t>
  </si>
  <si>
    <t>合同会社Ｂｅｌｉｅｖｅ</t>
  </si>
  <si>
    <t>キャリカク津駅事業所</t>
  </si>
  <si>
    <t>津市栄町３丁目２３２ソシアビル５階</t>
  </si>
  <si>
    <t>059-269-6400</t>
  </si>
  <si>
    <t>059-269-6401</t>
  </si>
  <si>
    <t>障がい者サポートセンター　工房ゆう</t>
  </si>
  <si>
    <t>松阪市下村町２２０３－１</t>
  </si>
  <si>
    <t>0598-20-2770</t>
    <phoneticPr fontId="8"/>
  </si>
  <si>
    <t>きらりんぱ※生介「おるがん」</t>
    <rPh sb="6" eb="7">
      <t>ショウ</t>
    </rPh>
    <rPh sb="7" eb="8">
      <t>スケ</t>
    </rPh>
    <phoneticPr fontId="8"/>
  </si>
  <si>
    <t>515-0086</t>
    <phoneticPr fontId="8"/>
  </si>
  <si>
    <t>松阪市五十鈴町57</t>
  </si>
  <si>
    <t>夢風船</t>
    <rPh sb="0" eb="1">
      <t>ユメ</t>
    </rPh>
    <rPh sb="1" eb="3">
      <t>フウセン</t>
    </rPh>
    <phoneticPr fontId="8"/>
  </si>
  <si>
    <t>松阪しょうがい者支援センター・ポケットハウス</t>
    <rPh sb="0" eb="2">
      <t>マツサカ</t>
    </rPh>
    <rPh sb="7" eb="8">
      <t>シャ</t>
    </rPh>
    <rPh sb="8" eb="10">
      <t>シエン</t>
    </rPh>
    <phoneticPr fontId="8"/>
  </si>
  <si>
    <t>松阪市松阪市高町148番地１</t>
  </si>
  <si>
    <t>0598-53-4600</t>
    <phoneticPr fontId="8"/>
  </si>
  <si>
    <t>特定非営利活動法人松阪しょうがい者支援センター・ポケットハウス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マツサカ</t>
    </rPh>
    <rPh sb="16" eb="17">
      <t>シャ</t>
    </rPh>
    <rPh sb="17" eb="19">
      <t>シエン</t>
    </rPh>
    <phoneticPr fontId="8"/>
  </si>
  <si>
    <t>飯高じゃんぷ</t>
    <rPh sb="0" eb="2">
      <t>イイダカ</t>
    </rPh>
    <phoneticPr fontId="8"/>
  </si>
  <si>
    <t>松阪市飯高町宮前121-4</t>
  </si>
  <si>
    <t>0598-46-0212</t>
    <phoneticPr fontId="8"/>
  </si>
  <si>
    <t>工房やまの風</t>
    <rPh sb="0" eb="2">
      <t>コウボウ</t>
    </rPh>
    <rPh sb="5" eb="6">
      <t>カゼ</t>
    </rPh>
    <phoneticPr fontId="8"/>
  </si>
  <si>
    <t>松阪市久保町1855-741</t>
  </si>
  <si>
    <t>0598-29-5839</t>
    <phoneticPr fontId="8"/>
  </si>
  <si>
    <t>特定非営利活動法人やまの風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カゼ</t>
    </rPh>
    <phoneticPr fontId="8"/>
  </si>
  <si>
    <t>就労継続支援Ｂ型事業所　松阪工作所</t>
    <rPh sb="0" eb="2">
      <t>シュウロウ</t>
    </rPh>
    <rPh sb="2" eb="4">
      <t>ケイゾク</t>
    </rPh>
    <rPh sb="12" eb="14">
      <t>マツザカ</t>
    </rPh>
    <rPh sb="14" eb="16">
      <t>コウサク</t>
    </rPh>
    <rPh sb="16" eb="17">
      <t>ショ</t>
    </rPh>
    <phoneticPr fontId="8"/>
  </si>
  <si>
    <t>515-0814</t>
    <phoneticPr fontId="8"/>
  </si>
  <si>
    <t>松阪市久保田町171番地３</t>
  </si>
  <si>
    <t>0598-21-9980</t>
    <phoneticPr fontId="8"/>
  </si>
  <si>
    <t>0598-20-8220</t>
    <phoneticPr fontId="8"/>
  </si>
  <si>
    <t>嬉野ゆうゆう</t>
    <rPh sb="0" eb="2">
      <t>ウレシノ</t>
    </rPh>
    <phoneticPr fontId="8"/>
  </si>
  <si>
    <t>515-2352</t>
    <phoneticPr fontId="8"/>
  </si>
  <si>
    <t>松阪市嬉野八田町１２９－１</t>
  </si>
  <si>
    <t>0598-42-2028</t>
    <phoneticPr fontId="8"/>
  </si>
  <si>
    <t>0598-42-2128</t>
    <phoneticPr fontId="8"/>
  </si>
  <si>
    <t>優心作業所</t>
    <rPh sb="0" eb="1">
      <t>ユウ</t>
    </rPh>
    <rPh sb="1" eb="2">
      <t>ゴコロ</t>
    </rPh>
    <rPh sb="2" eb="4">
      <t>サギョウ</t>
    </rPh>
    <rPh sb="4" eb="5">
      <t>ショ</t>
    </rPh>
    <phoneticPr fontId="8"/>
  </si>
  <si>
    <t>515-0831</t>
    <phoneticPr fontId="8"/>
  </si>
  <si>
    <t>松阪市岡本町386番地1</t>
  </si>
  <si>
    <t>0598-31-2016</t>
    <phoneticPr fontId="8"/>
  </si>
  <si>
    <t>特定非営利活動法人多気優心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タキ</t>
    </rPh>
    <rPh sb="11" eb="12">
      <t>ユウ</t>
    </rPh>
    <rPh sb="12" eb="13">
      <t>シン</t>
    </rPh>
    <phoneticPr fontId="8"/>
  </si>
  <si>
    <t>H23.31</t>
    <phoneticPr fontId="8"/>
  </si>
  <si>
    <t>0598-51-9878</t>
    <phoneticPr fontId="8"/>
  </si>
  <si>
    <t>作業所ほっと</t>
    <rPh sb="0" eb="3">
      <t>サギョウショ</t>
    </rPh>
    <phoneticPr fontId="8"/>
  </si>
  <si>
    <t>515-0803</t>
    <phoneticPr fontId="8"/>
  </si>
  <si>
    <t>松阪市町平尾町173番地</t>
  </si>
  <si>
    <t>0598-51-7760</t>
    <phoneticPr fontId="8"/>
  </si>
  <si>
    <t>株式会社オカモト</t>
    <rPh sb="0" eb="2">
      <t>カブシキ</t>
    </rPh>
    <rPh sb="2" eb="4">
      <t>カイシャ</t>
    </rPh>
    <phoneticPr fontId="8"/>
  </si>
  <si>
    <t>夢活菜　松阪作業所</t>
    <rPh sb="0" eb="1">
      <t>ユメ</t>
    </rPh>
    <rPh sb="1" eb="2">
      <t>カツ</t>
    </rPh>
    <rPh sb="2" eb="3">
      <t>ナ</t>
    </rPh>
    <rPh sb="4" eb="6">
      <t>マツサカ</t>
    </rPh>
    <rPh sb="6" eb="8">
      <t>サギョウ</t>
    </rPh>
    <rPh sb="8" eb="9">
      <t>ショ</t>
    </rPh>
    <phoneticPr fontId="8"/>
  </si>
  <si>
    <t>松阪市日野町596番地</t>
  </si>
  <si>
    <t>0595-20-1836</t>
    <phoneticPr fontId="8"/>
  </si>
  <si>
    <t>0595-20-1837</t>
    <phoneticPr fontId="8"/>
  </si>
  <si>
    <t>農業生産法人株式会社夢活菜</t>
    <rPh sb="0" eb="2">
      <t>ノウギョウ</t>
    </rPh>
    <rPh sb="2" eb="4">
      <t>セイサン</t>
    </rPh>
    <rPh sb="4" eb="6">
      <t>ホウジン</t>
    </rPh>
    <rPh sb="6" eb="8">
      <t>カブシキ</t>
    </rPh>
    <rPh sb="8" eb="10">
      <t>カイシャ</t>
    </rPh>
    <rPh sb="10" eb="11">
      <t>ユメ</t>
    </rPh>
    <rPh sb="11" eb="12">
      <t>カツ</t>
    </rPh>
    <rPh sb="12" eb="13">
      <t>ナ</t>
    </rPh>
    <phoneticPr fontId="8"/>
  </si>
  <si>
    <t>松阪障がい者サポートセンターすずらん</t>
    <rPh sb="0" eb="2">
      <t>マツサカ</t>
    </rPh>
    <rPh sb="2" eb="3">
      <t>ショウ</t>
    </rPh>
    <rPh sb="5" eb="6">
      <t>シャ</t>
    </rPh>
    <phoneticPr fontId="8"/>
  </si>
  <si>
    <t>松阪市大黒田町341-3</t>
  </si>
  <si>
    <t>0598-23-2715</t>
    <phoneticPr fontId="8"/>
  </si>
  <si>
    <t>株式会社季節</t>
    <rPh sb="0" eb="2">
      <t>カブシキ</t>
    </rPh>
    <rPh sb="2" eb="4">
      <t>カイシャ</t>
    </rPh>
    <rPh sb="4" eb="6">
      <t>キセツ</t>
    </rPh>
    <phoneticPr fontId="8"/>
  </si>
  <si>
    <t>八重田ファーム</t>
  </si>
  <si>
    <t>松阪市八重田町31-6</t>
  </si>
  <si>
    <t>0598-63-1551</t>
  </si>
  <si>
    <t>0598-63-1555</t>
  </si>
  <si>
    <t>障がい者支援ルミエ</t>
  </si>
  <si>
    <t>松阪市光町1059番地1　プラザ光Ⅰ　102号</t>
  </si>
  <si>
    <t>0598-67-7009</t>
    <phoneticPr fontId="8"/>
  </si>
  <si>
    <t>特定非営利活動法人　障がい者支援　ルミエ</t>
  </si>
  <si>
    <t>はくあい事業所</t>
    <rPh sb="4" eb="6">
      <t>ジギョウ</t>
    </rPh>
    <rPh sb="6" eb="7">
      <t>ショ</t>
    </rPh>
    <phoneticPr fontId="8"/>
  </si>
  <si>
    <t>515-0054</t>
    <phoneticPr fontId="8"/>
  </si>
  <si>
    <t>松阪市立野町639-4</t>
  </si>
  <si>
    <t>0598-54-0612</t>
    <phoneticPr fontId="8"/>
  </si>
  <si>
    <t>株式会社Ａワーク</t>
    <rPh sb="0" eb="4">
      <t>カブシキガイシャ</t>
    </rPh>
    <phoneticPr fontId="8"/>
  </si>
  <si>
    <t>ぱんカンぱん</t>
    <phoneticPr fontId="8"/>
  </si>
  <si>
    <t>松阪市上川町1921-1</t>
  </si>
  <si>
    <t>0598-54-1541</t>
    <phoneticPr fontId="8"/>
  </si>
  <si>
    <t>910 .</t>
    <phoneticPr fontId="8"/>
  </si>
  <si>
    <t>松阪市下村町619-11</t>
  </si>
  <si>
    <t>0598-20-9166</t>
    <phoneticPr fontId="8"/>
  </si>
  <si>
    <t>0598-20-9167</t>
    <phoneticPr fontId="8"/>
  </si>
  <si>
    <t>株式会社Wirise</t>
    <rPh sb="0" eb="2">
      <t>カブシキ</t>
    </rPh>
    <rPh sb="2" eb="4">
      <t>カイシャ</t>
    </rPh>
    <phoneticPr fontId="8"/>
  </si>
  <si>
    <t>就労継続支援B型作業所ふわり</t>
    <rPh sb="0" eb="2">
      <t>シュウロウ</t>
    </rPh>
    <rPh sb="2" eb="4">
      <t>ケイゾク</t>
    </rPh>
    <rPh sb="4" eb="6">
      <t>シエン</t>
    </rPh>
    <rPh sb="7" eb="8">
      <t>ガタ</t>
    </rPh>
    <rPh sb="8" eb="10">
      <t>サギョウ</t>
    </rPh>
    <rPh sb="10" eb="11">
      <t>ショ</t>
    </rPh>
    <phoneticPr fontId="8"/>
  </si>
  <si>
    <t>515-2104</t>
    <phoneticPr fontId="8"/>
  </si>
  <si>
    <t>松阪市嬉野津屋城町724-3</t>
  </si>
  <si>
    <t>0598-30-8867</t>
    <phoneticPr fontId="8"/>
  </si>
  <si>
    <t>合同会社ライジング</t>
    <rPh sb="0" eb="2">
      <t>ゴウドウ</t>
    </rPh>
    <rPh sb="2" eb="4">
      <t>カイシャ</t>
    </rPh>
    <phoneticPr fontId="8"/>
  </si>
  <si>
    <t>お菓子工房M</t>
    <rPh sb="1" eb="3">
      <t>カシ</t>
    </rPh>
    <rPh sb="3" eb="5">
      <t>コウボウ</t>
    </rPh>
    <phoneticPr fontId="8"/>
  </si>
  <si>
    <t>松阪市下村町872-15</t>
  </si>
  <si>
    <t>0598-31-3588</t>
    <phoneticPr fontId="8"/>
  </si>
  <si>
    <t>0598-31-3626</t>
    <phoneticPr fontId="8"/>
  </si>
  <si>
    <t>就労継続支援B型事業所えみわーく</t>
    <rPh sb="0" eb="6">
      <t>シュウロウケイゾクシエン</t>
    </rPh>
    <rPh sb="7" eb="8">
      <t>ガタ</t>
    </rPh>
    <rPh sb="8" eb="11">
      <t>ジギョウショ</t>
    </rPh>
    <phoneticPr fontId="8"/>
  </si>
  <si>
    <t>松阪市鎌田町213番地1</t>
  </si>
  <si>
    <t>0598-30-5560</t>
  </si>
  <si>
    <t>0598-30-5574</t>
    <phoneticPr fontId="8"/>
  </si>
  <si>
    <t>コナラ</t>
    <phoneticPr fontId="8"/>
  </si>
  <si>
    <t>松阪市久保町1818-3</t>
  </si>
  <si>
    <t>0596-67-7968</t>
  </si>
  <si>
    <t>リベルテ松阪</t>
    <rPh sb="4" eb="6">
      <t>マツサカ</t>
    </rPh>
    <phoneticPr fontId="8"/>
  </si>
  <si>
    <t>松阪市駅部田町448番地3</t>
  </si>
  <si>
    <t>0598-31-1617</t>
    <phoneticPr fontId="8"/>
  </si>
  <si>
    <t>0598-31-1660</t>
    <phoneticPr fontId="8"/>
  </si>
  <si>
    <t>株式会社サンテ</t>
    <rPh sb="0" eb="4">
      <t>カブ</t>
    </rPh>
    <phoneticPr fontId="8"/>
  </si>
  <si>
    <t>こうらん事業所</t>
    <rPh sb="4" eb="7">
      <t>ジギョウショ</t>
    </rPh>
    <phoneticPr fontId="8"/>
  </si>
  <si>
    <t>松阪市山室町987</t>
  </si>
  <si>
    <t>0598-54-0612</t>
  </si>
  <si>
    <t>株式会社Aワーク</t>
    <rPh sb="0" eb="4">
      <t>カブシキガイシャ</t>
    </rPh>
    <phoneticPr fontId="8"/>
  </si>
  <si>
    <t>寺子屋くらぶ</t>
    <rPh sb="0" eb="3">
      <t>テラコヤ</t>
    </rPh>
    <phoneticPr fontId="8"/>
  </si>
  <si>
    <t>松阪市高町65番地7</t>
  </si>
  <si>
    <t>0598-67-7659</t>
  </si>
  <si>
    <t>0598-67-7317</t>
  </si>
  <si>
    <t>一般社団法人そわかの会</t>
    <rPh sb="0" eb="6">
      <t>イッパンシャダンホウジン</t>
    </rPh>
    <rPh sb="10" eb="11">
      <t>カイ</t>
    </rPh>
    <phoneticPr fontId="8"/>
  </si>
  <si>
    <t>就労継続支援B型　たかみ　すずらん作業所</t>
    <rPh sb="0" eb="6">
      <t>シュウロウケイゾクシエン</t>
    </rPh>
    <rPh sb="7" eb="8">
      <t>ガタ</t>
    </rPh>
    <rPh sb="17" eb="20">
      <t>サギョウショ</t>
    </rPh>
    <phoneticPr fontId="8"/>
  </si>
  <si>
    <t>松阪市大黒田町605番地6</t>
  </si>
  <si>
    <t>0598-23-2966</t>
  </si>
  <si>
    <t>株式会社季節</t>
    <rPh sb="0" eb="4">
      <t>カブシキカイシャ</t>
    </rPh>
    <rPh sb="4" eb="6">
      <t>キセツ</t>
    </rPh>
    <phoneticPr fontId="8"/>
  </si>
  <si>
    <t>Ｒｔｈｒｅｅ</t>
    <phoneticPr fontId="8"/>
  </si>
  <si>
    <t>松阪市殿町１４６７番地３３</t>
  </si>
  <si>
    <t>080-8262-5656</t>
    <phoneticPr fontId="25"/>
  </si>
  <si>
    <t>合同会社Ｒｔｈｒｅｅ</t>
  </si>
  <si>
    <t>Ｄｏｎｔｏｍワークス松阪支店ジョイラボ</t>
  </si>
  <si>
    <t>515-0016</t>
  </si>
  <si>
    <t>松阪市末広町一丁目２２５番地１フェイスビル末広３Ｆ２</t>
    <phoneticPr fontId="25"/>
  </si>
  <si>
    <t>0598-31-2077</t>
  </si>
  <si>
    <t>株式会社ＪｏｙＬａｂｏＣｏ．</t>
  </si>
  <si>
    <t>トライ</t>
  </si>
  <si>
    <t>松阪市久保町１８１８－３</t>
    <phoneticPr fontId="25"/>
  </si>
  <si>
    <t>株式会社ｂｕｎａｎｏｋｉ</t>
  </si>
  <si>
    <t>ウッドハウス事業所</t>
  </si>
  <si>
    <t>松阪市駅部田町３４１番地１６</t>
    <phoneticPr fontId="8"/>
  </si>
  <si>
    <t>株式会社Ａワーク</t>
  </si>
  <si>
    <t>くすのき</t>
    <phoneticPr fontId="8"/>
  </si>
  <si>
    <t>519-2183</t>
    <phoneticPr fontId="8"/>
  </si>
  <si>
    <t>多気郡多気町四疋田554</t>
  </si>
  <si>
    <t>0598-38-7030</t>
  </si>
  <si>
    <t>0598-38-7031</t>
    <phoneticPr fontId="8"/>
  </si>
  <si>
    <t>Ｂｅ　Ｓｔｙｌｅ</t>
  </si>
  <si>
    <t>519-2715</t>
  </si>
  <si>
    <t>多気郡多気町前村ヲバキ1149番地3</t>
  </si>
  <si>
    <t>0598-39-8855</t>
  </si>
  <si>
    <t>0598-39-8866</t>
  </si>
  <si>
    <t>ブレス株式会社</t>
    <rPh sb="3" eb="5">
      <t>カブシキ</t>
    </rPh>
    <rPh sb="5" eb="7">
      <t>カイシャ</t>
    </rPh>
    <phoneticPr fontId="8"/>
  </si>
  <si>
    <t>0596-53-0039</t>
  </si>
  <si>
    <t>0596-52-7610</t>
  </si>
  <si>
    <t>第2南勢就労支援センター</t>
    <rPh sb="0" eb="1">
      <t>ダイ</t>
    </rPh>
    <rPh sb="2" eb="4">
      <t>ナンセイ</t>
    </rPh>
    <rPh sb="4" eb="6">
      <t>シュウロウ</t>
    </rPh>
    <rPh sb="6" eb="8">
      <t>シエン</t>
    </rPh>
    <phoneticPr fontId="8"/>
  </si>
  <si>
    <t>515-0347</t>
    <phoneticPr fontId="8"/>
  </si>
  <si>
    <t>多気郡明和町志貴1134番地の3</t>
  </si>
  <si>
    <t>0596-55-6711</t>
    <phoneticPr fontId="8"/>
  </si>
  <si>
    <t>0596-55-3535</t>
    <phoneticPr fontId="8"/>
  </si>
  <si>
    <t>よか　よか</t>
    <phoneticPr fontId="8"/>
  </si>
  <si>
    <t>515-0313</t>
  </si>
  <si>
    <t>多気郡明和町明星字桜出3563-1</t>
  </si>
  <si>
    <t>090-1094-4162</t>
  </si>
  <si>
    <t>0596-52-3223</t>
  </si>
  <si>
    <t>特定非営利活動法人ｓｋｙ</t>
  </si>
  <si>
    <t>さくら</t>
    <phoneticPr fontId="8"/>
  </si>
  <si>
    <t>515-0321</t>
    <phoneticPr fontId="8"/>
  </si>
  <si>
    <t>多気郡明和町大字斎宮3579-2</t>
    <phoneticPr fontId="8"/>
  </si>
  <si>
    <t>0596-53-1568</t>
    <phoneticPr fontId="8"/>
  </si>
  <si>
    <t>0596-53-1567</t>
    <phoneticPr fontId="8"/>
  </si>
  <si>
    <t>特定非営利活動法人さくら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</si>
  <si>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ジグソー工房</t>
    <rPh sb="4" eb="6">
      <t>コウボウ</t>
    </rPh>
    <phoneticPr fontId="8"/>
  </si>
  <si>
    <t>519-2501　</t>
    <phoneticPr fontId="8"/>
  </si>
  <si>
    <t>多気郡大台町下真手1301番地1</t>
  </si>
  <si>
    <t>0598-76-0727</t>
    <phoneticPr fontId="8"/>
  </si>
  <si>
    <t>スマイルアティー</t>
  </si>
  <si>
    <t>519-2429</t>
  </si>
  <si>
    <t>多気郡大台町高奈203番地1</t>
  </si>
  <si>
    <t>0598-89-5247</t>
  </si>
  <si>
    <t>0598-89-4785</t>
  </si>
  <si>
    <t>株式会社Seed</t>
    <rPh sb="0" eb="4">
      <t>カブシキカイシャ</t>
    </rPh>
    <phoneticPr fontId="8"/>
  </si>
  <si>
    <t>フルライフ</t>
    <phoneticPr fontId="8"/>
  </si>
  <si>
    <t>519-2212</t>
    <phoneticPr fontId="8"/>
  </si>
  <si>
    <t>多気郡多気町色太951番5号</t>
  </si>
  <si>
    <t>0598-49-2965</t>
    <phoneticPr fontId="8"/>
  </si>
  <si>
    <t>株式会社フルライフ</t>
    <rPh sb="0" eb="2">
      <t>カブシキ</t>
    </rPh>
    <rPh sb="2" eb="4">
      <t>ガイシャ</t>
    </rPh>
    <phoneticPr fontId="8"/>
  </si>
  <si>
    <t>さにぃさいど</t>
  </si>
  <si>
    <t>515-0315</t>
  </si>
  <si>
    <t>多気郡明和町蓑村1128番1</t>
  </si>
  <si>
    <t>0596-65-6772</t>
  </si>
  <si>
    <t>就労継続支援B型作業所　つちのこ</t>
  </si>
  <si>
    <t>515-0013</t>
    <phoneticPr fontId="8"/>
  </si>
  <si>
    <t>松阪市東町542番2</t>
  </si>
  <si>
    <t>0598-52-2045</t>
  </si>
  <si>
    <t>0598-52-2257</t>
  </si>
  <si>
    <t>有限会社逸光電気</t>
    <rPh sb="0" eb="2">
      <t>ユウゲン</t>
    </rPh>
    <rPh sb="2" eb="4">
      <t>カイシャ</t>
    </rPh>
    <rPh sb="4" eb="5">
      <t>イツ</t>
    </rPh>
    <rPh sb="5" eb="6">
      <t>ヒカリ</t>
    </rPh>
    <rPh sb="6" eb="8">
      <t>デンキ</t>
    </rPh>
    <phoneticPr fontId="8"/>
  </si>
  <si>
    <t>就労継続支援Ｂ型事業所縁家奏</t>
  </si>
  <si>
    <t>多気郡明和町大字有爾中１24１番地4</t>
  </si>
  <si>
    <t>0596-67-6250</t>
  </si>
  <si>
    <t>0596-67-5316</t>
  </si>
  <si>
    <t>株式会社縁家</t>
  </si>
  <si>
    <t>工房ぼちぼち倶楽部</t>
    <rPh sb="0" eb="2">
      <t>コウボウ</t>
    </rPh>
    <rPh sb="6" eb="9">
      <t>クラブ</t>
    </rPh>
    <phoneticPr fontId="8"/>
  </si>
  <si>
    <t>516-0079</t>
    <phoneticPr fontId="8"/>
  </si>
  <si>
    <t>伊勢市大世古３－１－９７</t>
  </si>
  <si>
    <t>0596-26-1220</t>
    <phoneticPr fontId="8"/>
  </si>
  <si>
    <t>0596-65-7753</t>
    <phoneticPr fontId="8"/>
  </si>
  <si>
    <t>step by step</t>
    <phoneticPr fontId="8"/>
  </si>
  <si>
    <t>516-0076</t>
    <phoneticPr fontId="8"/>
  </si>
  <si>
    <t>伊勢市常磐2丁目2番7号</t>
  </si>
  <si>
    <t>0596-26-3277</t>
    <phoneticPr fontId="8"/>
  </si>
  <si>
    <t>特定非営利活動法人マイトリ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</si>
  <si>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伊勢市ひまわり</t>
    <rPh sb="0" eb="3">
      <t>イセシ</t>
    </rPh>
    <phoneticPr fontId="8"/>
  </si>
  <si>
    <t>0596-27-2455</t>
    <phoneticPr fontId="8"/>
  </si>
  <si>
    <t>0596-39-0003</t>
  </si>
  <si>
    <t>伊勢市上野町2872</t>
  </si>
  <si>
    <t>516-0014　</t>
  </si>
  <si>
    <t>0596-20-7333</t>
  </si>
  <si>
    <t>0596-20-7334</t>
  </si>
  <si>
    <t>二見工房そみん</t>
    <rPh sb="0" eb="2">
      <t>フタミ</t>
    </rPh>
    <rPh sb="2" eb="4">
      <t>コウボウ</t>
    </rPh>
    <phoneticPr fontId="8"/>
  </si>
  <si>
    <t>519-0609</t>
    <phoneticPr fontId="8"/>
  </si>
  <si>
    <t>伊勢市二見町茶屋314-3</t>
  </si>
  <si>
    <t>0596-44-2050</t>
    <phoneticPr fontId="8"/>
  </si>
  <si>
    <t>小俣さくら園</t>
    <rPh sb="0" eb="2">
      <t>オバタ</t>
    </rPh>
    <rPh sb="5" eb="6">
      <t>エン</t>
    </rPh>
    <phoneticPr fontId="8"/>
  </si>
  <si>
    <t>519-0504</t>
    <phoneticPr fontId="8"/>
  </si>
  <si>
    <t>伊勢市小俣町宮前５７７－１</t>
  </si>
  <si>
    <t>0596-23-4496</t>
    <phoneticPr fontId="8"/>
  </si>
  <si>
    <t>御薗しらぎく園</t>
    <rPh sb="0" eb="2">
      <t>ミソノ</t>
    </rPh>
    <rPh sb="6" eb="7">
      <t>エン</t>
    </rPh>
    <phoneticPr fontId="8"/>
  </si>
  <si>
    <t>516-0804</t>
    <phoneticPr fontId="8"/>
  </si>
  <si>
    <t>伊勢市御薗町長屋415-1</t>
  </si>
  <si>
    <t>0596-22-0554</t>
    <phoneticPr fontId="8"/>
  </si>
  <si>
    <t>アイル</t>
    <phoneticPr fontId="8"/>
  </si>
  <si>
    <t>516-0032</t>
    <phoneticPr fontId="8"/>
  </si>
  <si>
    <t>伊勢市倭町75-16</t>
  </si>
  <si>
    <t>0596-63-6511</t>
    <phoneticPr fontId="8"/>
  </si>
  <si>
    <t>0596-63-6522</t>
    <phoneticPr fontId="8"/>
  </si>
  <si>
    <t>ＮＰＯ法人いせコンビニネット</t>
    <rPh sb="3" eb="5">
      <t>ホウジン</t>
    </rPh>
    <phoneticPr fontId="8"/>
  </si>
  <si>
    <t>就労支援事業所　「きのみ」</t>
    <rPh sb="0" eb="2">
      <t>シュウロウ</t>
    </rPh>
    <rPh sb="2" eb="4">
      <t>シエン</t>
    </rPh>
    <rPh sb="4" eb="7">
      <t>ジギョウショ</t>
    </rPh>
    <phoneticPr fontId="8"/>
  </si>
  <si>
    <t>519-0606</t>
    <phoneticPr fontId="8"/>
  </si>
  <si>
    <t>伊勢市二見町荘292-1</t>
  </si>
  <si>
    <t>0596-63-7012</t>
    <phoneticPr fontId="8"/>
  </si>
  <si>
    <t>059-63-7013</t>
    <phoneticPr fontId="8"/>
  </si>
  <si>
    <t>株式会社リッカ</t>
    <rPh sb="0" eb="2">
      <t>カブシキ</t>
    </rPh>
    <rPh sb="2" eb="4">
      <t>カイシャ</t>
    </rPh>
    <phoneticPr fontId="8"/>
  </si>
  <si>
    <t>クロフネファーム～伊勢からやさしい風が吹きますように～</t>
    <rPh sb="9" eb="11">
      <t>イセ</t>
    </rPh>
    <rPh sb="17" eb="18">
      <t>カゼ</t>
    </rPh>
    <rPh sb="19" eb="20">
      <t>フ</t>
    </rPh>
    <phoneticPr fontId="8"/>
  </si>
  <si>
    <t>伊勢市小木町560番地8</t>
  </si>
  <si>
    <t>0596-36-7800</t>
    <phoneticPr fontId="8"/>
  </si>
  <si>
    <t>0596-36-7575</t>
    <phoneticPr fontId="8"/>
  </si>
  <si>
    <t>株式会社クロフネファーム</t>
    <rPh sb="0" eb="2">
      <t>カブシキ</t>
    </rPh>
    <rPh sb="2" eb="4">
      <t>カイシャ</t>
    </rPh>
    <phoneticPr fontId="8"/>
  </si>
  <si>
    <t>就労継続支援B型作業所　ひこうきぐも</t>
    <rPh sb="0" eb="2">
      <t>シュウロウ</t>
    </rPh>
    <rPh sb="2" eb="4">
      <t>ケイゾク</t>
    </rPh>
    <rPh sb="4" eb="6">
      <t>シエン</t>
    </rPh>
    <rPh sb="7" eb="8">
      <t>ガタ</t>
    </rPh>
    <rPh sb="8" eb="10">
      <t>サギョウ</t>
    </rPh>
    <rPh sb="10" eb="11">
      <t>ジョ</t>
    </rPh>
    <phoneticPr fontId="8"/>
  </si>
  <si>
    <t>伊勢市船江3-11-6-1</t>
  </si>
  <si>
    <t>ジョブスタジオ伊勢</t>
    <rPh sb="7" eb="9">
      <t>イセ</t>
    </rPh>
    <phoneticPr fontId="8"/>
  </si>
  <si>
    <t>伊勢市村松町1375-6</t>
  </si>
  <si>
    <t>0596-38-1557</t>
  </si>
  <si>
    <t>0596-38-1558</t>
  </si>
  <si>
    <t>株式会社ケアプロフェッショナル</t>
    <rPh sb="0" eb="4">
      <t>カブシキカイシャ</t>
    </rPh>
    <phoneticPr fontId="8"/>
  </si>
  <si>
    <t>伊勢市二見町溝口297番地2</t>
  </si>
  <si>
    <t>0596-21-3055</t>
  </si>
  <si>
    <t>就労継続支援Ｂ型事業所　Ｂｅｌｉｅｖｅ</t>
    <phoneticPr fontId="8"/>
  </si>
  <si>
    <t>伊勢市中島２丁目２１番１３号</t>
  </si>
  <si>
    <t>合同会社ｇｒａｔｅｆｕｌ</t>
    <phoneticPr fontId="8"/>
  </si>
  <si>
    <t>べりいず</t>
  </si>
  <si>
    <t>伊勢市楠部町乙１３３</t>
  </si>
  <si>
    <t>0596-22-0515</t>
  </si>
  <si>
    <t>0596-22-0530</t>
  </si>
  <si>
    <t>株式会社ＢＥＣＫ</t>
  </si>
  <si>
    <t>みなくる</t>
  </si>
  <si>
    <t>伊勢市岩渕２丁目４－５</t>
  </si>
  <si>
    <t>0596-22-7713</t>
  </si>
  <si>
    <t>0596-67-7687</t>
  </si>
  <si>
    <t>株式会社ナイン</t>
  </si>
  <si>
    <t>あさひワーク伊勢</t>
  </si>
  <si>
    <t>516-0008</t>
    <phoneticPr fontId="8"/>
  </si>
  <si>
    <t>伊勢市船江二丁目１－４</t>
  </si>
  <si>
    <t>0596-28-0525</t>
  </si>
  <si>
    <t>0596-28-0526</t>
  </si>
  <si>
    <t>合同会社あさひワーク</t>
  </si>
  <si>
    <t>福祉ばたけＡ</t>
  </si>
  <si>
    <t>伊勢市宮町一丁目１３番２６号</t>
  </si>
  <si>
    <t>090-1783-8551</t>
  </si>
  <si>
    <t>0596-65-7618</t>
  </si>
  <si>
    <t>合同会社ソフトサポート</t>
    <phoneticPr fontId="8"/>
  </si>
  <si>
    <t>就労継続支援Ｂ型事業所縁家ねおん</t>
  </si>
  <si>
    <t>伊勢市中島１丁目１－6</t>
  </si>
  <si>
    <t>0596-28-2818</t>
  </si>
  <si>
    <t>鳥羽たいむ作業所</t>
    <rPh sb="0" eb="1">
      <t>トリ</t>
    </rPh>
    <rPh sb="1" eb="2">
      <t>ハネ</t>
    </rPh>
    <rPh sb="5" eb="7">
      <t>サギョウ</t>
    </rPh>
    <rPh sb="7" eb="8">
      <t>ショ</t>
    </rPh>
    <phoneticPr fontId="8"/>
  </si>
  <si>
    <t>鳥羽市松尾町660番地6</t>
  </si>
  <si>
    <t>0599-25-7678</t>
    <phoneticPr fontId="8"/>
  </si>
  <si>
    <t>0599-20-0021</t>
    <phoneticPr fontId="8"/>
  </si>
  <si>
    <t>特定非営利活動法人鳥羽たいむ作業所</t>
    <rPh sb="0" eb="9">
      <t>ト</t>
    </rPh>
    <rPh sb="9" eb="10">
      <t>トリ</t>
    </rPh>
    <rPh sb="10" eb="11">
      <t>ハネ</t>
    </rPh>
    <rPh sb="14" eb="16">
      <t>サギョウ</t>
    </rPh>
    <rPh sb="16" eb="17">
      <t>ショ</t>
    </rPh>
    <phoneticPr fontId="8"/>
  </si>
  <si>
    <t>あしたば作業所</t>
    <rPh sb="4" eb="7">
      <t>サギョウショ</t>
    </rPh>
    <phoneticPr fontId="8"/>
  </si>
  <si>
    <t>鳥羽市鳥羽５－８－６２</t>
  </si>
  <si>
    <t>有明の里　おおさか作業所</t>
  </si>
  <si>
    <t>鳥羽市相差町2120番地67</t>
  </si>
  <si>
    <t>海の子作業所</t>
    <rPh sb="0" eb="1">
      <t>ウミ</t>
    </rPh>
    <rPh sb="2" eb="3">
      <t>コ</t>
    </rPh>
    <rPh sb="3" eb="5">
      <t>サギョウ</t>
    </rPh>
    <rPh sb="5" eb="6">
      <t>ショ</t>
    </rPh>
    <phoneticPr fontId="8"/>
  </si>
  <si>
    <t>517-0023</t>
    <phoneticPr fontId="8"/>
  </si>
  <si>
    <t>鳥羽市大明西町18-4</t>
  </si>
  <si>
    <t>0599-37-7800</t>
    <phoneticPr fontId="8"/>
  </si>
  <si>
    <t>0599-37-7801</t>
    <phoneticPr fontId="8"/>
  </si>
  <si>
    <t>コラボ</t>
  </si>
  <si>
    <t>0599-37-7175</t>
  </si>
  <si>
    <t>0599-37-7176</t>
  </si>
  <si>
    <t>鳥羽市松尾町937-34</t>
  </si>
  <si>
    <t>株式会社アスリードプラス</t>
    <rPh sb="0" eb="2">
      <t>カブシキ</t>
    </rPh>
    <rPh sb="2" eb="4">
      <t>カイシャ</t>
    </rPh>
    <phoneticPr fontId="8"/>
  </si>
  <si>
    <t>志摩市社会福祉協議会　　障がい者支援施設えりはら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サワ</t>
    </rPh>
    <rPh sb="15" eb="16">
      <t>シャ</t>
    </rPh>
    <rPh sb="16" eb="18">
      <t>シエン</t>
    </rPh>
    <rPh sb="18" eb="20">
      <t>シセツ</t>
    </rPh>
    <phoneticPr fontId="8"/>
  </si>
  <si>
    <t>志摩市磯部町恵利原１４２１</t>
  </si>
  <si>
    <t>志摩市社会福祉協議会　　障がい者支援施設あいのその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サワ</t>
    </rPh>
    <rPh sb="15" eb="16">
      <t>シャ</t>
    </rPh>
    <rPh sb="16" eb="18">
      <t>シエン</t>
    </rPh>
    <rPh sb="18" eb="20">
      <t>シセツ</t>
    </rPh>
    <phoneticPr fontId="8"/>
  </si>
  <si>
    <t>志摩市大王町波切３２９８－１</t>
  </si>
  <si>
    <t>0599-72-5551</t>
    <phoneticPr fontId="8"/>
  </si>
  <si>
    <t>0599-72-5558</t>
    <phoneticPr fontId="8"/>
  </si>
  <si>
    <t>ひかり作業所</t>
    <rPh sb="3" eb="5">
      <t>サギョウ</t>
    </rPh>
    <rPh sb="5" eb="6">
      <t>ショ</t>
    </rPh>
    <phoneticPr fontId="8"/>
  </si>
  <si>
    <t>志摩市阿児町神明　１５３９－４</t>
  </si>
  <si>
    <t>0599-43-2699</t>
    <phoneticPr fontId="8"/>
  </si>
  <si>
    <t>ふれあい工房</t>
    <rPh sb="4" eb="6">
      <t>コウボウ</t>
    </rPh>
    <phoneticPr fontId="8"/>
  </si>
  <si>
    <t>志摩市阿児町鵜方２８８４－４２０</t>
  </si>
  <si>
    <t>0599-43-6370</t>
    <phoneticPr fontId="8"/>
  </si>
  <si>
    <t>特定非営利活動法人ふれあい工房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コウボウ</t>
    </rPh>
    <phoneticPr fontId="8"/>
  </si>
  <si>
    <t>志摩市阿児町鵜方2430-8</t>
  </si>
  <si>
    <t>志摩市社会福祉協議会　　障がい者支援施設はばたき</t>
    <rPh sb="0" eb="2">
      <t>シマ</t>
    </rPh>
    <rPh sb="2" eb="3">
      <t>シ</t>
    </rPh>
    <rPh sb="3" eb="5">
      <t>シャカイ</t>
    </rPh>
    <rPh sb="5" eb="7">
      <t>フクシ</t>
    </rPh>
    <rPh sb="7" eb="10">
      <t>キョウギカイ</t>
    </rPh>
    <rPh sb="12" eb="13">
      <t>サワ</t>
    </rPh>
    <rPh sb="15" eb="16">
      <t>シャ</t>
    </rPh>
    <rPh sb="16" eb="18">
      <t>シエン</t>
    </rPh>
    <rPh sb="18" eb="20">
      <t>シセツ</t>
    </rPh>
    <phoneticPr fontId="8"/>
  </si>
  <si>
    <t>志摩市阿児町神明　２０６４－４</t>
  </si>
  <si>
    <t>0599-44-3335</t>
    <phoneticPr fontId="8"/>
  </si>
  <si>
    <t>059944-3336</t>
    <phoneticPr fontId="8"/>
  </si>
  <si>
    <t>就労継続支援Ｂ型事業所　心ｒｏａｄこころーど</t>
  </si>
  <si>
    <t>志摩市阿児町鵜方991番地2</t>
  </si>
  <si>
    <t>0599-77-6257</t>
  </si>
  <si>
    <t>合同会社　心ｒｏａｄこころーど</t>
  </si>
  <si>
    <t>オレンジ色の犬</t>
    <rPh sb="4" eb="5">
      <t>イロ</t>
    </rPh>
    <rPh sb="6" eb="7">
      <t>イヌ</t>
    </rPh>
    <phoneticPr fontId="8"/>
  </si>
  <si>
    <t>志摩市阿児町鵜方4050番地</t>
  </si>
  <si>
    <t>0599-43-5616</t>
    <phoneticPr fontId="8"/>
  </si>
  <si>
    <t>0599-43-6344</t>
    <phoneticPr fontId="8"/>
  </si>
  <si>
    <t>特定非営利活動法人PeaceDesign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</si>
  <si>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障がい者サポートクラブ　ガッツ</t>
  </si>
  <si>
    <t>0599-65-7073</t>
  </si>
  <si>
    <t>0599-65-7075</t>
  </si>
  <si>
    <t>合同会社スローウォーク</t>
  </si>
  <si>
    <t>ぷらす</t>
    <phoneticPr fontId="8"/>
  </si>
  <si>
    <t>志摩市阿児町鵜方2824-181</t>
  </si>
  <si>
    <t>0599-77-5268</t>
    <phoneticPr fontId="8"/>
  </si>
  <si>
    <t>株式会社ＡＬＬＰＬＵＳ</t>
    <rPh sb="0" eb="4">
      <t>カブシキガイシャ</t>
    </rPh>
    <phoneticPr fontId="8"/>
  </si>
  <si>
    <t>からふる</t>
  </si>
  <si>
    <t>志摩市阿児町立神2038番地1</t>
  </si>
  <si>
    <t>株式会社アルクハナ</t>
    <rPh sb="0" eb="4">
      <t>カブシキカイシャ</t>
    </rPh>
    <phoneticPr fontId="8"/>
  </si>
  <si>
    <t>指定就労継続支援事業所　南勢就労支援センター</t>
    <rPh sb="0" eb="2">
      <t>シテイ</t>
    </rPh>
    <rPh sb="2" eb="4">
      <t>シュウロウ</t>
    </rPh>
    <rPh sb="4" eb="6">
      <t>ケイゾク</t>
    </rPh>
    <rPh sb="6" eb="8">
      <t>シエン</t>
    </rPh>
    <rPh sb="8" eb="11">
      <t>ジギョウショ</t>
    </rPh>
    <rPh sb="12" eb="14">
      <t>ナンセイ</t>
    </rPh>
    <rPh sb="14" eb="18">
      <t>シュウロウシエン</t>
    </rPh>
    <phoneticPr fontId="8"/>
  </si>
  <si>
    <t>0596-58-5033</t>
    <phoneticPr fontId="8"/>
  </si>
  <si>
    <t>指定就労継続支援事業所　福祉葬祭三重</t>
    <rPh sb="0" eb="2">
      <t>シテイ</t>
    </rPh>
    <rPh sb="2" eb="4">
      <t>シュウロウ</t>
    </rPh>
    <rPh sb="4" eb="6">
      <t>ケイゾク</t>
    </rPh>
    <rPh sb="6" eb="8">
      <t>シエン</t>
    </rPh>
    <rPh sb="8" eb="11">
      <t>ジギョウショ</t>
    </rPh>
    <rPh sb="12" eb="14">
      <t>フクシ</t>
    </rPh>
    <rPh sb="14" eb="16">
      <t>ソウサイ</t>
    </rPh>
    <rPh sb="16" eb="18">
      <t>ミエ</t>
    </rPh>
    <phoneticPr fontId="8"/>
  </si>
  <si>
    <t>516-0013</t>
    <phoneticPr fontId="8"/>
  </si>
  <si>
    <t>伊勢市鹿海町６５６－１</t>
  </si>
  <si>
    <t>0596-26-3170</t>
    <phoneticPr fontId="8"/>
  </si>
  <si>
    <t>0596-26-3025</t>
    <phoneticPr fontId="8"/>
  </si>
  <si>
    <t>末芳園</t>
    <rPh sb="0" eb="1">
      <t>マツ</t>
    </rPh>
    <rPh sb="1" eb="2">
      <t>カンバ</t>
    </rPh>
    <rPh sb="2" eb="3">
      <t>エン</t>
    </rPh>
    <phoneticPr fontId="8"/>
  </si>
  <si>
    <t>519-0416</t>
    <phoneticPr fontId="8"/>
  </si>
  <si>
    <t>度会郡玉城町下田辺468-2</t>
  </si>
  <si>
    <t>0596-58-7002</t>
    <phoneticPr fontId="8"/>
  </si>
  <si>
    <t>特定非営利活動法人たまき末芳園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マツ</t>
    </rPh>
    <rPh sb="13" eb="14">
      <t>カンバ</t>
    </rPh>
    <rPh sb="14" eb="15">
      <t>エン</t>
    </rPh>
    <phoneticPr fontId="8"/>
  </si>
  <si>
    <t>身障者就労センター上々</t>
    <rPh sb="0" eb="3">
      <t>シンショウシャ</t>
    </rPh>
    <rPh sb="3" eb="5">
      <t>シュウロウ</t>
    </rPh>
    <rPh sb="9" eb="11">
      <t>ジョウジョウ</t>
    </rPh>
    <phoneticPr fontId="8"/>
  </si>
  <si>
    <t>519-0414</t>
    <phoneticPr fontId="8"/>
  </si>
  <si>
    <t>度会郡玉城町佐田字銚子口705番2</t>
  </si>
  <si>
    <t>0596-64-8955</t>
    <phoneticPr fontId="8"/>
  </si>
  <si>
    <t>有限会社ALL地域リハネットワーク</t>
    <rPh sb="0" eb="4">
      <t>ユウゲンガイシャ</t>
    </rPh>
    <rPh sb="7" eb="9">
      <t>チイキ</t>
    </rPh>
    <phoneticPr fontId="8"/>
  </si>
  <si>
    <t>就労継続支援Ｂ型事業所　虹てらす</t>
    <rPh sb="0" eb="2">
      <t>シュウロウ</t>
    </rPh>
    <rPh sb="2" eb="4">
      <t>ケイゾク</t>
    </rPh>
    <rPh sb="12" eb="13">
      <t>ニジ</t>
    </rPh>
    <phoneticPr fontId="8"/>
  </si>
  <si>
    <t>519-0431</t>
    <phoneticPr fontId="8"/>
  </si>
  <si>
    <t>度会郡玉城町蚊野2155</t>
  </si>
  <si>
    <t>0596-59-7600</t>
    <phoneticPr fontId="8"/>
  </si>
  <si>
    <t>0596-59-7701</t>
    <phoneticPr fontId="8"/>
  </si>
  <si>
    <t>株式会社伊勢ライフケア</t>
    <rPh sb="0" eb="2">
      <t>カブシキ</t>
    </rPh>
    <rPh sb="2" eb="4">
      <t>カイシャ</t>
    </rPh>
    <rPh sb="4" eb="6">
      <t>イセ</t>
    </rPh>
    <phoneticPr fontId="8"/>
  </si>
  <si>
    <t>やまびこ作業所</t>
    <rPh sb="4" eb="7">
      <t>サギョウショ</t>
    </rPh>
    <phoneticPr fontId="8"/>
  </si>
  <si>
    <t>519-2704</t>
    <phoneticPr fontId="8"/>
  </si>
  <si>
    <t>度会郡大紀町阿曽2265</t>
  </si>
  <si>
    <t>0598-86-3200</t>
    <phoneticPr fontId="8"/>
  </si>
  <si>
    <t>0598-86-3207</t>
    <phoneticPr fontId="8"/>
  </si>
  <si>
    <t>特定非営利活動法人大樹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タイジュ</t>
    </rPh>
    <phoneticPr fontId="8"/>
  </si>
  <si>
    <t>大紀町めばえ作業所</t>
    <rPh sb="0" eb="3">
      <t>ダイキチョウ</t>
    </rPh>
    <rPh sb="6" eb="8">
      <t>サギョウ</t>
    </rPh>
    <rPh sb="8" eb="9">
      <t>ジョ</t>
    </rPh>
    <phoneticPr fontId="8"/>
  </si>
  <si>
    <t>519-2911</t>
    <phoneticPr fontId="8"/>
  </si>
  <si>
    <t>度会郡大紀町錦７３６－７</t>
  </si>
  <si>
    <t>0598-73-3227</t>
    <phoneticPr fontId="8"/>
  </si>
  <si>
    <t>0598-73-2278</t>
    <phoneticPr fontId="8"/>
  </si>
  <si>
    <t>度会郡南伊勢町村山１１３１－２</t>
  </si>
  <si>
    <t>かえで作業所</t>
    <rPh sb="3" eb="5">
      <t>サギョウ</t>
    </rPh>
    <rPh sb="5" eb="6">
      <t>ショ</t>
    </rPh>
    <phoneticPr fontId="8"/>
  </si>
  <si>
    <t>516-0194　</t>
    <phoneticPr fontId="8"/>
  </si>
  <si>
    <t>度会郡南伊勢町五ヶ所浦４１４７</t>
  </si>
  <si>
    <t>0599-66-1497</t>
    <phoneticPr fontId="8"/>
  </si>
  <si>
    <t>みのり</t>
    <phoneticPr fontId="8"/>
  </si>
  <si>
    <t>度会郡南伊勢町五ヶ所浦3910番地1</t>
  </si>
  <si>
    <t>0599-66-0303</t>
    <phoneticPr fontId="8"/>
  </si>
  <si>
    <t>特定非営利活動法人ＮＰＯみのり</t>
    <rPh sb="0" eb="9">
      <t>ト</t>
    </rPh>
    <phoneticPr fontId="8"/>
  </si>
  <si>
    <t>就労継続支援Ｂ型こころ作業所</t>
    <rPh sb="0" eb="8">
      <t>シュウ</t>
    </rPh>
    <rPh sb="11" eb="13">
      <t>サギョウ</t>
    </rPh>
    <rPh sb="13" eb="14">
      <t>ショ</t>
    </rPh>
    <phoneticPr fontId="8"/>
  </si>
  <si>
    <t>516-0051</t>
    <phoneticPr fontId="8"/>
  </si>
  <si>
    <t>伊勢市上地町4817番地1</t>
  </si>
  <si>
    <t>070-1640-0556</t>
    <phoneticPr fontId="8"/>
  </si>
  <si>
    <t>0596-20-6608</t>
    <phoneticPr fontId="8"/>
  </si>
  <si>
    <t>有限会社ＡＵＴＯ－Ｓ</t>
    <rPh sb="0" eb="2">
      <t>ユウゲン</t>
    </rPh>
    <rPh sb="2" eb="4">
      <t>ガイシャ</t>
    </rPh>
    <phoneticPr fontId="8"/>
  </si>
  <si>
    <t>伊賀市馬田１４７３</t>
  </si>
  <si>
    <t>0595-43-9050</t>
  </si>
  <si>
    <t>0595-43-9051</t>
  </si>
  <si>
    <t>518-0833</t>
  </si>
  <si>
    <t>伊賀市緑ヶ丘南町3948－16</t>
  </si>
  <si>
    <t>アイ・コラボレーション伊賀</t>
    <rPh sb="11" eb="13">
      <t>イガ</t>
    </rPh>
    <phoneticPr fontId="8"/>
  </si>
  <si>
    <t>518-0816</t>
    <phoneticPr fontId="8"/>
  </si>
  <si>
    <t>伊賀市中友生１２４０</t>
  </si>
  <si>
    <t>0595-48-6061</t>
    <phoneticPr fontId="8"/>
  </si>
  <si>
    <t>0595-48-6062</t>
  </si>
  <si>
    <t>特定非営利活動法人アイ・コラボレーション伊賀</t>
    <rPh sb="0" eb="2">
      <t>トクテイ</t>
    </rPh>
    <rPh sb="2" eb="5">
      <t>ヒエイリ</t>
    </rPh>
    <rPh sb="5" eb="7">
      <t>カツドウ</t>
    </rPh>
    <rPh sb="7" eb="9">
      <t>ホウジン</t>
    </rPh>
    <rPh sb="20" eb="22">
      <t>イガ</t>
    </rPh>
    <phoneticPr fontId="8"/>
  </si>
  <si>
    <t>びいはいぶ</t>
    <phoneticPr fontId="8"/>
  </si>
  <si>
    <t>518-1141</t>
    <phoneticPr fontId="8"/>
  </si>
  <si>
    <t>伊賀市菖蒲池１８４８－１</t>
  </si>
  <si>
    <t>0595-39-0797</t>
  </si>
  <si>
    <t>太陽作業所</t>
    <rPh sb="0" eb="2">
      <t>タイヨウ</t>
    </rPh>
    <rPh sb="2" eb="4">
      <t>サギョウ</t>
    </rPh>
    <rPh sb="4" eb="5">
      <t>ショ</t>
    </rPh>
    <phoneticPr fontId="8"/>
  </si>
  <si>
    <t>伊賀市四十九町２１０７</t>
  </si>
  <si>
    <t>夢活菜本部農場</t>
    <rPh sb="0" eb="1">
      <t>ユメ</t>
    </rPh>
    <rPh sb="1" eb="2">
      <t>カツ</t>
    </rPh>
    <rPh sb="2" eb="3">
      <t>ナ</t>
    </rPh>
    <rPh sb="3" eb="5">
      <t>ホンブ</t>
    </rPh>
    <rPh sb="5" eb="7">
      <t>ノウジョウ</t>
    </rPh>
    <phoneticPr fontId="8"/>
  </si>
  <si>
    <t>伊賀市法花３６１８番地</t>
  </si>
  <si>
    <t>農業生産法人株式会社夢活菜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1">
      <t>ユメ</t>
    </rPh>
    <rPh sb="11" eb="12">
      <t>カツ</t>
    </rPh>
    <rPh sb="12" eb="13">
      <t>ナ</t>
    </rPh>
    <phoneticPr fontId="8"/>
  </si>
  <si>
    <t>0595-39-1133</t>
  </si>
  <si>
    <t>0595-39-1132</t>
  </si>
  <si>
    <t>519-1413　</t>
  </si>
  <si>
    <t>0595-45-9040</t>
  </si>
  <si>
    <t>05979-7-1840</t>
    <phoneticPr fontId="8"/>
  </si>
  <si>
    <t>特定非営利活動法人ハッピーファームＭＫＴ</t>
    <rPh sb="0" eb="9">
      <t>ト</t>
    </rPh>
    <phoneticPr fontId="8"/>
  </si>
  <si>
    <t>伊賀市依那具2618番地</t>
  </si>
  <si>
    <t>0595-23-6772</t>
    <phoneticPr fontId="8"/>
  </si>
  <si>
    <t>えん伊賀農場</t>
    <rPh sb="2" eb="4">
      <t>イガ</t>
    </rPh>
    <rPh sb="4" eb="6">
      <t>ノウジョウ</t>
    </rPh>
    <phoneticPr fontId="8"/>
  </si>
  <si>
    <t>518-0031</t>
    <phoneticPr fontId="8"/>
  </si>
  <si>
    <t>伊賀市長田2063番地の1</t>
  </si>
  <si>
    <t>0595-51-8713</t>
    <phoneticPr fontId="8"/>
  </si>
  <si>
    <t>0595-51-9571</t>
    <phoneticPr fontId="8"/>
  </si>
  <si>
    <t>ＮＰＯ法人えん</t>
    <rPh sb="3" eb="5">
      <t>ホウジン</t>
    </rPh>
    <phoneticPr fontId="8"/>
  </si>
  <si>
    <t>えん亀山農場</t>
    <rPh sb="2" eb="4">
      <t>カメヤマ</t>
    </rPh>
    <rPh sb="4" eb="6">
      <t>ノウジョウ</t>
    </rPh>
    <phoneticPr fontId="8"/>
  </si>
  <si>
    <t>519-1111</t>
    <phoneticPr fontId="8"/>
  </si>
  <si>
    <t>亀山市関町新所宿屋2107番地</t>
  </si>
  <si>
    <t>0595-96-2016</t>
    <phoneticPr fontId="8"/>
  </si>
  <si>
    <t>0595-96-2017</t>
    <phoneticPr fontId="8"/>
  </si>
  <si>
    <t>プレイヤード作業所</t>
    <rPh sb="6" eb="9">
      <t>サギョウショ</t>
    </rPh>
    <phoneticPr fontId="8"/>
  </si>
  <si>
    <t>伊賀市久米町166-1</t>
  </si>
  <si>
    <t>0595-22-0177</t>
    <phoneticPr fontId="8"/>
  </si>
  <si>
    <t>ゆらゆら工房</t>
  </si>
  <si>
    <t>518-0869</t>
  </si>
  <si>
    <t>伊賀市上野中町2993番地</t>
  </si>
  <si>
    <t>0595-22-0710</t>
  </si>
  <si>
    <t>0595-22-0705</t>
  </si>
  <si>
    <t>特定非営利活動法人和音の会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ワオン</t>
    </rPh>
    <rPh sb="12" eb="13">
      <t>カイ</t>
    </rPh>
    <phoneticPr fontId="8"/>
  </si>
  <si>
    <t>ベジタブルラボ株式会社あおぞら未来</t>
    <rPh sb="7" eb="9">
      <t>カブシキ</t>
    </rPh>
    <rPh sb="9" eb="11">
      <t>カイシャ</t>
    </rPh>
    <rPh sb="15" eb="17">
      <t>ミライ</t>
    </rPh>
    <phoneticPr fontId="8"/>
  </si>
  <si>
    <t>518-0111</t>
  </si>
  <si>
    <t>伊賀市下神戸2309</t>
  </si>
  <si>
    <t>0595-51-8882</t>
  </si>
  <si>
    <t>0595-51-8653</t>
  </si>
  <si>
    <t>ベジタブルラボ株式会社</t>
    <rPh sb="7" eb="11">
      <t>カブシキカイシャ</t>
    </rPh>
    <phoneticPr fontId="8"/>
  </si>
  <si>
    <t>特定非営利活動法人伊賀の友</t>
  </si>
  <si>
    <t>伊賀市下友生2367</t>
  </si>
  <si>
    <t>0595-21-1833</t>
  </si>
  <si>
    <t>サンフラワー名張ファクトリー</t>
    <phoneticPr fontId="8"/>
  </si>
  <si>
    <t>518-0411</t>
    <phoneticPr fontId="8"/>
  </si>
  <si>
    <t>名張市滝之原１６５３－1</t>
  </si>
  <si>
    <t>名張市西原町２５９０－６</t>
  </si>
  <si>
    <t>名張市手をつなぐ育成会もみじの家</t>
    <rPh sb="0" eb="3">
      <t>ナバリシ</t>
    </rPh>
    <rPh sb="3" eb="4">
      <t>テ</t>
    </rPh>
    <rPh sb="8" eb="10">
      <t>イクセイ</t>
    </rPh>
    <rPh sb="10" eb="11">
      <t>カイ</t>
    </rPh>
    <rPh sb="15" eb="16">
      <t>イエ</t>
    </rPh>
    <phoneticPr fontId="8"/>
  </si>
  <si>
    <t>名張市美旗中村2339-11</t>
  </si>
  <si>
    <t>0595-65-9577</t>
    <phoneticPr fontId="8"/>
  </si>
  <si>
    <t>0595-66-5201</t>
    <phoneticPr fontId="8"/>
  </si>
  <si>
    <t>特定非営利活動法人名張市手をつなぐ育成会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ナバリシ</t>
    </rPh>
    <rPh sb="12" eb="13">
      <t>テ</t>
    </rPh>
    <rPh sb="17" eb="19">
      <t>イクセイ</t>
    </rPh>
    <rPh sb="19" eb="20">
      <t>カイ</t>
    </rPh>
    <phoneticPr fontId="8"/>
  </si>
  <si>
    <t>赤目の森作業所</t>
    <rPh sb="0" eb="2">
      <t>アカメ</t>
    </rPh>
    <rPh sb="3" eb="4">
      <t>モリ</t>
    </rPh>
    <rPh sb="4" eb="6">
      <t>サギョウ</t>
    </rPh>
    <rPh sb="6" eb="7">
      <t>ショ</t>
    </rPh>
    <phoneticPr fontId="8"/>
  </si>
  <si>
    <t>名張市上三谷561番地7</t>
  </si>
  <si>
    <t>花みどりの里</t>
    <rPh sb="0" eb="1">
      <t>ハナ</t>
    </rPh>
    <rPh sb="5" eb="6">
      <t>サト</t>
    </rPh>
    <phoneticPr fontId="8"/>
  </si>
  <si>
    <t>518-0613</t>
    <phoneticPr fontId="8"/>
  </si>
  <si>
    <t>名張市上小波田１７９７番地</t>
  </si>
  <si>
    <t>0595-65-1666</t>
    <phoneticPr fontId="8"/>
  </si>
  <si>
    <t>0595-65-8787</t>
    <phoneticPr fontId="8"/>
  </si>
  <si>
    <t>株式会社緑生園</t>
    <rPh sb="0" eb="2">
      <t>カブシキ</t>
    </rPh>
    <rPh sb="2" eb="4">
      <t>カイシャ</t>
    </rPh>
    <rPh sb="4" eb="5">
      <t>ミドリ</t>
    </rPh>
    <rPh sb="5" eb="6">
      <t>セイ</t>
    </rPh>
    <rPh sb="6" eb="7">
      <t>エン</t>
    </rPh>
    <phoneticPr fontId="8"/>
  </si>
  <si>
    <t>名張市百合が丘東9番町290番地</t>
  </si>
  <si>
    <t>0595-62-3272</t>
    <phoneticPr fontId="8"/>
  </si>
  <si>
    <t>0595-64-6630</t>
    <phoneticPr fontId="8"/>
  </si>
  <si>
    <t>あゆみの輪</t>
    <rPh sb="4" eb="5">
      <t>ワ</t>
    </rPh>
    <phoneticPr fontId="8"/>
  </si>
  <si>
    <t>518-0602</t>
    <phoneticPr fontId="8"/>
  </si>
  <si>
    <t>名張市東田原1241番地</t>
  </si>
  <si>
    <t>0595-65-5857</t>
    <phoneticPr fontId="8"/>
  </si>
  <si>
    <t>一般社団法人心と歩みの輪</t>
    <rPh sb="0" eb="2">
      <t>イッパン</t>
    </rPh>
    <rPh sb="2" eb="4">
      <t>シャダン</t>
    </rPh>
    <rPh sb="4" eb="6">
      <t>ホウジン</t>
    </rPh>
    <rPh sb="6" eb="7">
      <t>ココロ</t>
    </rPh>
    <rPh sb="8" eb="9">
      <t>アユ</t>
    </rPh>
    <rPh sb="11" eb="12">
      <t>ワ</t>
    </rPh>
    <phoneticPr fontId="8"/>
  </si>
  <si>
    <t>わぁく工房キエロ</t>
    <rPh sb="3" eb="5">
      <t>コウボウ</t>
    </rPh>
    <phoneticPr fontId="8"/>
  </si>
  <si>
    <t>518-0406</t>
    <phoneticPr fontId="8"/>
  </si>
  <si>
    <t>名張市すずらん台西1番町243</t>
  </si>
  <si>
    <t>0595-41-1000</t>
    <phoneticPr fontId="8"/>
  </si>
  <si>
    <t>0595-48-5555</t>
    <phoneticPr fontId="8"/>
  </si>
  <si>
    <t>株式会社キタモリ</t>
    <rPh sb="0" eb="4">
      <t>カブシキガイシャ</t>
    </rPh>
    <phoneticPr fontId="8"/>
  </si>
  <si>
    <t>あぐり工房　土屋</t>
    <rPh sb="3" eb="5">
      <t>コウボウ</t>
    </rPh>
    <rPh sb="6" eb="8">
      <t>ツチヤ</t>
    </rPh>
    <phoneticPr fontId="8"/>
  </si>
  <si>
    <t>518-0062</t>
    <phoneticPr fontId="8"/>
  </si>
  <si>
    <t>名張市東田原529番地</t>
  </si>
  <si>
    <t>0595-44-6789</t>
    <phoneticPr fontId="8"/>
  </si>
  <si>
    <t>0595-44-6788</t>
    <phoneticPr fontId="8"/>
  </si>
  <si>
    <t>株式会社土屋</t>
    <rPh sb="0" eb="2">
      <t>カブシキ</t>
    </rPh>
    <rPh sb="2" eb="4">
      <t>カイシャ</t>
    </rPh>
    <rPh sb="4" eb="6">
      <t>ツチヤ</t>
    </rPh>
    <phoneticPr fontId="8"/>
  </si>
  <si>
    <t>さくらプラス　ワークス・名張</t>
  </si>
  <si>
    <t>518-0613</t>
  </si>
  <si>
    <t>名張市小波田1806番地13</t>
  </si>
  <si>
    <t>0595-74-3377</t>
  </si>
  <si>
    <t>0595-74-3388</t>
  </si>
  <si>
    <t>さくらプラス合同会社</t>
    <rPh sb="6" eb="10">
      <t>ゴウドウカイシャ</t>
    </rPh>
    <phoneticPr fontId="8"/>
  </si>
  <si>
    <t>ゴトシム名張事業所</t>
    <rPh sb="4" eb="6">
      <t>ナバリ</t>
    </rPh>
    <rPh sb="6" eb="9">
      <t>ジギョウショ</t>
    </rPh>
    <phoneticPr fontId="8"/>
  </si>
  <si>
    <t>名張市希央台５番町19番　Navarie　A棟2階</t>
  </si>
  <si>
    <t>0595-42-8155</t>
    <phoneticPr fontId="8"/>
  </si>
  <si>
    <t>0595-42-8156</t>
  </si>
  <si>
    <t>株式会社ネクストワンサポート</t>
    <rPh sb="0" eb="4">
      <t>カブシキカイシャ</t>
    </rPh>
    <phoneticPr fontId="8"/>
  </si>
  <si>
    <t>518-0725</t>
    <phoneticPr fontId="8"/>
  </si>
  <si>
    <t>名張市元町３７６</t>
  </si>
  <si>
    <t>0595-48-6137</t>
  </si>
  <si>
    <t>0595-48-6139</t>
  </si>
  <si>
    <t>株式会社ＯＮＥ</t>
    <phoneticPr fontId="8"/>
  </si>
  <si>
    <t>尾鷲市大字向井１３３－１２</t>
  </si>
  <si>
    <t>0597-23-3320</t>
  </si>
  <si>
    <t>0597-23-3324</t>
  </si>
  <si>
    <t>天使の家</t>
  </si>
  <si>
    <t>尾鷲市尾鷲市古戸町10番17号</t>
  </si>
  <si>
    <t>0597-37-4337</t>
  </si>
  <si>
    <t>0597-37-4338</t>
  </si>
  <si>
    <t>特定非営利活動法人　天使の家</t>
  </si>
  <si>
    <t>やきやまふぁーむ</t>
    <phoneticPr fontId="8"/>
  </si>
  <si>
    <t>519-3811</t>
    <phoneticPr fontId="8"/>
  </si>
  <si>
    <t>尾鷲市三木里町２４９番地１</t>
  </si>
  <si>
    <t>0597-28-8007</t>
    <phoneticPr fontId="8"/>
  </si>
  <si>
    <t>0597-28-8009</t>
    <phoneticPr fontId="8"/>
  </si>
  <si>
    <t>株式会社やきやまふぁーむ</t>
    <rPh sb="0" eb="4">
      <t>カブシキガイシャ</t>
    </rPh>
    <phoneticPr fontId="8"/>
  </si>
  <si>
    <t>優・結</t>
  </si>
  <si>
    <t>519-3643</t>
    <phoneticPr fontId="8"/>
  </si>
  <si>
    <t>尾鷲市大字南浦1677番地1</t>
  </si>
  <si>
    <t>080-8451-5338</t>
    <phoneticPr fontId="8"/>
  </si>
  <si>
    <t>0597-22-8731</t>
    <phoneticPr fontId="8"/>
  </si>
  <si>
    <t>特定非営利活動法人　
おばら野</t>
    <rPh sb="14" eb="15">
      <t>ノ</t>
    </rPh>
    <phoneticPr fontId="8"/>
  </si>
  <si>
    <t>特定非営利活動法人ひのきの会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8"/>
  </si>
  <si>
    <t>519-3405</t>
    <phoneticPr fontId="8"/>
  </si>
  <si>
    <t>北牟婁郡紀北町船津2565-1</t>
  </si>
  <si>
    <t>0597-35-0707</t>
    <phoneticPr fontId="8"/>
  </si>
  <si>
    <t>519-3402</t>
  </si>
  <si>
    <t>0597-36-1601</t>
  </si>
  <si>
    <t>0597-36-1567</t>
  </si>
  <si>
    <t>就労Ｂ型事業所　たいき</t>
    <rPh sb="0" eb="2">
      <t>シュウロウ</t>
    </rPh>
    <rPh sb="3" eb="4">
      <t>カタ</t>
    </rPh>
    <rPh sb="4" eb="7">
      <t>ジギョウショ</t>
    </rPh>
    <phoneticPr fontId="8"/>
  </si>
  <si>
    <t>519-3208</t>
    <phoneticPr fontId="8"/>
  </si>
  <si>
    <t>北牟婁郡紀北町三浦705番地11</t>
  </si>
  <si>
    <t>0597-46-1488</t>
    <phoneticPr fontId="8"/>
  </si>
  <si>
    <t>0597-46-1489</t>
    <phoneticPr fontId="8"/>
  </si>
  <si>
    <t>0597-89-0375</t>
    <phoneticPr fontId="8"/>
  </si>
  <si>
    <t>アプローチ</t>
    <phoneticPr fontId="8"/>
  </si>
  <si>
    <t>南牟婁郡紀宝町鵜殿１０７４番地１</t>
  </si>
  <si>
    <t>0735-32-0957</t>
    <phoneticPr fontId="8"/>
  </si>
  <si>
    <t>0735-32-0958</t>
    <phoneticPr fontId="8"/>
  </si>
  <si>
    <t>福祉の店「アプローチ」</t>
    <rPh sb="0" eb="2">
      <t>フクシ</t>
    </rPh>
    <rPh sb="3" eb="4">
      <t>ミセ</t>
    </rPh>
    <phoneticPr fontId="8"/>
  </si>
  <si>
    <t>南牟婁郡紀宝町鵜殿３５９番地１</t>
  </si>
  <si>
    <t>0735-32-0143</t>
    <phoneticPr fontId="8"/>
  </si>
  <si>
    <t>0735-32-2356</t>
    <phoneticPr fontId="8"/>
  </si>
  <si>
    <t>南紀さんさんワーク</t>
    <rPh sb="0" eb="2">
      <t>ナンキ</t>
    </rPh>
    <phoneticPr fontId="8"/>
  </si>
  <si>
    <t>519-5201</t>
    <phoneticPr fontId="8"/>
  </si>
  <si>
    <t>南牟婁郡御浜町神木2107-8</t>
  </si>
  <si>
    <t>05979-2-3044</t>
    <phoneticPr fontId="8"/>
  </si>
  <si>
    <t>05979-2-3099</t>
    <phoneticPr fontId="8"/>
  </si>
  <si>
    <t>特定非営利活動法人南紀会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ナンキ</t>
    </rPh>
    <rPh sb="11" eb="12">
      <t>カイ</t>
    </rPh>
    <phoneticPr fontId="8"/>
  </si>
  <si>
    <t>NPO法人すぺーす</t>
    <rPh sb="3" eb="5">
      <t>ホウジン</t>
    </rPh>
    <phoneticPr fontId="8"/>
  </si>
  <si>
    <t>にじいろ</t>
  </si>
  <si>
    <t>熊野市井戸町６５０番地４</t>
  </si>
  <si>
    <t>0597-70-1131</t>
  </si>
  <si>
    <t>0597-70-4184</t>
  </si>
  <si>
    <t>特定非営利活動法人あそぼらいつ</t>
    <phoneticPr fontId="8"/>
  </si>
  <si>
    <t>６　障害児通所支援事業所</t>
    <rPh sb="4" eb="5">
      <t>ジ</t>
    </rPh>
    <rPh sb="5" eb="6">
      <t>ツウ</t>
    </rPh>
    <rPh sb="6" eb="7">
      <t>ショ</t>
    </rPh>
    <rPh sb="7" eb="9">
      <t>シエン</t>
    </rPh>
    <phoneticPr fontId="8"/>
  </si>
  <si>
    <t>（１）　児童発達支援　（児童福祉法）</t>
    <phoneticPr fontId="8"/>
  </si>
  <si>
    <t>だんて</t>
    <phoneticPr fontId="8"/>
  </si>
  <si>
    <t>桑名市大字江場字神戸1438番地1</t>
  </si>
  <si>
    <t>0594-73-1042</t>
    <phoneticPr fontId="12"/>
  </si>
  <si>
    <t>クラム</t>
  </si>
  <si>
    <t>桑名市松ノ木2丁目10番地14</t>
  </si>
  <si>
    <t>0594-87-7157</t>
  </si>
  <si>
    <t>050-3385-9056</t>
    <phoneticPr fontId="12"/>
  </si>
  <si>
    <t>株式会社　silver grass</t>
    <rPh sb="0" eb="4">
      <t>カブシキガイシャ</t>
    </rPh>
    <phoneticPr fontId="8"/>
  </si>
  <si>
    <t>アプリ児童デイサービス桑名野田</t>
    <rPh sb="3" eb="5">
      <t>ジドウ</t>
    </rPh>
    <rPh sb="11" eb="13">
      <t>クワナ</t>
    </rPh>
    <rPh sb="13" eb="15">
      <t>ノダ</t>
    </rPh>
    <phoneticPr fontId="12"/>
  </si>
  <si>
    <t>桑名市野田三丁目20-20</t>
  </si>
  <si>
    <t>0594-84-7728</t>
  </si>
  <si>
    <t>0594-84-7741</t>
  </si>
  <si>
    <t>ＡＨＣグループ株式会社</t>
    <rPh sb="7" eb="11">
      <t>カブシキガイシャ</t>
    </rPh>
    <phoneticPr fontId="12"/>
  </si>
  <si>
    <t>児童発達支援　ハナミズキ</t>
  </si>
  <si>
    <t>511-0001</t>
  </si>
  <si>
    <t>桑名市大字上之輪新田字沢側16-1</t>
  </si>
  <si>
    <t>0594-82-7752</t>
  </si>
  <si>
    <t>特定非営利活動法人　光の輪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ヒカリ</t>
    </rPh>
    <rPh sb="12" eb="13">
      <t>ワ</t>
    </rPh>
    <phoneticPr fontId="12"/>
  </si>
  <si>
    <t>児童発達支援・放課後等デイサービス　りあん</t>
    <rPh sb="0" eb="1">
      <t>ジドウ</t>
    </rPh>
    <rPh sb="1" eb="3">
      <t>ハッタツ</t>
    </rPh>
    <rPh sb="3" eb="5">
      <t>シエン</t>
    </rPh>
    <rPh sb="6" eb="9">
      <t>ホウカゴ</t>
    </rPh>
    <rPh sb="9" eb="10">
      <t>トウ</t>
    </rPh>
    <phoneticPr fontId="12"/>
  </si>
  <si>
    <t>511-0822</t>
  </si>
  <si>
    <t>桑名市馬道一丁目43番地2</t>
  </si>
  <si>
    <t>0594-41-3390</t>
  </si>
  <si>
    <t>0594-41-3391</t>
  </si>
  <si>
    <t>株式会社　りあん</t>
    <rPh sb="0" eb="4">
      <t>カブシキガイシャ</t>
    </rPh>
    <phoneticPr fontId="12"/>
  </si>
  <si>
    <t>子どもの広場桑名</t>
    <rPh sb="3" eb="5">
      <t>ヒロバ</t>
    </rPh>
    <rPh sb="5" eb="7">
      <t>クワナ</t>
    </rPh>
    <phoneticPr fontId="12"/>
  </si>
  <si>
    <t>桑名市野田3丁目7番7号</t>
  </si>
  <si>
    <t>0594-84-5025</t>
    <phoneticPr fontId="12"/>
  </si>
  <si>
    <t>0594-84-5026</t>
    <phoneticPr fontId="12"/>
  </si>
  <si>
    <t>一般社団法人チャレンジ</t>
    <rPh sb="0" eb="2">
      <t>イッパン</t>
    </rPh>
    <rPh sb="2" eb="4">
      <t>シャダン</t>
    </rPh>
    <rPh sb="4" eb="6">
      <t>ホウジン</t>
    </rPh>
    <phoneticPr fontId="12"/>
  </si>
  <si>
    <t>チャイルドウィッシュくわな</t>
    <phoneticPr fontId="12"/>
  </si>
  <si>
    <t>桑名市野田6丁目7番12号　旭ビル2階</t>
  </si>
  <si>
    <t>0594-33-1675</t>
    <phoneticPr fontId="8"/>
  </si>
  <si>
    <t>0594-33-1676</t>
    <phoneticPr fontId="8"/>
  </si>
  <si>
    <t>株式会社成育会</t>
    <rPh sb="0" eb="4">
      <t>カブシキガイシャ</t>
    </rPh>
    <rPh sb="4" eb="6">
      <t>セイイク</t>
    </rPh>
    <rPh sb="6" eb="7">
      <t>カイ</t>
    </rPh>
    <phoneticPr fontId="12"/>
  </si>
  <si>
    <t>フルールなつめ</t>
    <phoneticPr fontId="12"/>
  </si>
  <si>
    <t>桑名市大字小貝須111番地</t>
  </si>
  <si>
    <t>0594-73-2789</t>
  </si>
  <si>
    <t>合同会社　かにのいえ</t>
    <rPh sb="0" eb="2">
      <t>ゴウドウ</t>
    </rPh>
    <rPh sb="2" eb="4">
      <t>ガイシャ</t>
    </rPh>
    <phoneticPr fontId="12"/>
  </si>
  <si>
    <t>フルールはるな</t>
  </si>
  <si>
    <t>桑名市大字小貝須32</t>
  </si>
  <si>
    <t>合同会社かにのいえ</t>
    <rPh sb="0" eb="2">
      <t>ゴウドウ</t>
    </rPh>
    <rPh sb="2" eb="4">
      <t>ガイシャ</t>
    </rPh>
    <phoneticPr fontId="8"/>
  </si>
  <si>
    <t>アプリ児童デイサービス桑名中央</t>
    <rPh sb="11" eb="13">
      <t>クワナ</t>
    </rPh>
    <rPh sb="13" eb="15">
      <t>チュウオウ</t>
    </rPh>
    <phoneticPr fontId="8"/>
  </si>
  <si>
    <t>511-0051</t>
  </si>
  <si>
    <t>桑名市矢田磧21-1ライフページ101</t>
  </si>
  <si>
    <t>0594-87-5130</t>
  </si>
  <si>
    <t>0594-87-5131</t>
  </si>
  <si>
    <t>児童発達支援センター　らいむの丘</t>
    <rPh sb="0" eb="2">
      <t>ジドウ</t>
    </rPh>
    <rPh sb="2" eb="4">
      <t>ハッタツ</t>
    </rPh>
    <rPh sb="4" eb="6">
      <t>シエン</t>
    </rPh>
    <rPh sb="15" eb="16">
      <t>オカ</t>
    </rPh>
    <phoneticPr fontId="8"/>
  </si>
  <si>
    <t>511-0912</t>
    <phoneticPr fontId="12"/>
  </si>
  <si>
    <t>桑名市大字星川２２３９番地１</t>
  </si>
  <si>
    <t>0594-41-3827</t>
    <phoneticPr fontId="8"/>
  </si>
  <si>
    <t>0594-41-3828</t>
    <phoneticPr fontId="8"/>
  </si>
  <si>
    <t>アプリキッズ桑名野田</t>
    <rPh sb="6" eb="8">
      <t>クワナ</t>
    </rPh>
    <rPh sb="8" eb="10">
      <t>ノダ</t>
    </rPh>
    <phoneticPr fontId="8"/>
  </si>
  <si>
    <t>桑名市野田六丁目7番地10</t>
  </si>
  <si>
    <t>0594-31-8662</t>
  </si>
  <si>
    <t>0594-31-8663</t>
  </si>
  <si>
    <t>ハナミズキ　播磨</t>
    <rPh sb="6" eb="8">
      <t>ハリマ</t>
    </rPh>
    <phoneticPr fontId="8"/>
  </si>
  <si>
    <t>桑名市大字北別所1579番地2</t>
    <phoneticPr fontId="8"/>
  </si>
  <si>
    <t>0594-82-7751</t>
  </si>
  <si>
    <t>こどもサポート教室「きらり」桑名校</t>
    <rPh sb="7" eb="9">
      <t>キョウシツ</t>
    </rPh>
    <rPh sb="14" eb="16">
      <t>クワナ</t>
    </rPh>
    <rPh sb="16" eb="17">
      <t>コウ</t>
    </rPh>
    <phoneticPr fontId="8"/>
  </si>
  <si>
    <t>桑名市安永1357-1　匠叶ビル3階</t>
  </si>
  <si>
    <t>0594-87-7767</t>
  </si>
  <si>
    <t>株式会社クラ・ゼミ</t>
  </si>
  <si>
    <t>ゆずっこ</t>
  </si>
  <si>
    <t>桑名市大字和泉248番地1</t>
  </si>
  <si>
    <t>0594-27-2160</t>
  </si>
  <si>
    <t>0594-27-2161</t>
  </si>
  <si>
    <t>一般社団法人ゆずり葉</t>
    <rPh sb="0" eb="6">
      <t>イッパンシャダンホウジン</t>
    </rPh>
    <rPh sb="9" eb="10">
      <t>ハ</t>
    </rPh>
    <phoneticPr fontId="8"/>
  </si>
  <si>
    <t>さくらプラス桑名星川</t>
  </si>
  <si>
    <t>桑名市星川878番1</t>
  </si>
  <si>
    <t>0594-73-8800</t>
  </si>
  <si>
    <t>特定非営利活動法人さくらプラス</t>
    <rPh sb="0" eb="9">
      <t>トクテイヒエイリカツドウホウジン</t>
    </rPh>
    <phoneticPr fontId="8"/>
  </si>
  <si>
    <t>みんなのおうち　れあれあ</t>
  </si>
  <si>
    <t>0594-42-0077</t>
  </si>
  <si>
    <t>0594-42-0080</t>
  </si>
  <si>
    <t>0594-41-3325</t>
  </si>
  <si>
    <t>0594-41-3326</t>
  </si>
  <si>
    <t>ポレポレ</t>
  </si>
  <si>
    <t>いなべ市員弁町大泉字野中1276番地2の2</t>
  </si>
  <si>
    <t>0594-84-6155</t>
  </si>
  <si>
    <t>050-3730-3225</t>
  </si>
  <si>
    <t>株式会社ＴＥＳＯＲＯ</t>
  </si>
  <si>
    <t>放課後等デイサービス　オハナ</t>
  </si>
  <si>
    <t>511-0281</t>
  </si>
  <si>
    <t>いなべ市大安町門前字西谷2336番地13</t>
  </si>
  <si>
    <t>0594-87-6600</t>
  </si>
  <si>
    <t>0594-87-6611</t>
  </si>
  <si>
    <t>合同会社　五光機工</t>
    <rPh sb="0" eb="2">
      <t>ゴウドウ</t>
    </rPh>
    <rPh sb="2" eb="4">
      <t>ガイシャ</t>
    </rPh>
    <rPh sb="5" eb="6">
      <t>ゴ</t>
    </rPh>
    <rPh sb="6" eb="7">
      <t>ヒカリ</t>
    </rPh>
    <rPh sb="7" eb="9">
      <t>キコウ</t>
    </rPh>
    <phoneticPr fontId="12"/>
  </si>
  <si>
    <t>デイズ</t>
    <phoneticPr fontId="8"/>
  </si>
  <si>
    <t>員弁郡東員町笹尾東２丁目９-１６</t>
  </si>
  <si>
    <t>0594-28-8102</t>
  </si>
  <si>
    <t>株式会社Ａ-Ｙ-Ａ</t>
  </si>
  <si>
    <t>デイズ＋</t>
    <phoneticPr fontId="8"/>
  </si>
  <si>
    <t>員弁郡東員町大木1978-3</t>
  </si>
  <si>
    <t>サインポスト東員</t>
    <rPh sb="6" eb="8">
      <t>トウイン</t>
    </rPh>
    <phoneticPr fontId="8"/>
  </si>
  <si>
    <t>511-0245</t>
  </si>
  <si>
    <t>員弁郡東員町大字八幡新田字彦六裏463番地1</t>
  </si>
  <si>
    <t>0594-41-3257</t>
  </si>
  <si>
    <t>0594-41-3259</t>
  </si>
  <si>
    <t>株式会社ＳＩＧＮＰＯＳＴ</t>
    <rPh sb="0" eb="4">
      <t>カブシキガイシャ</t>
    </rPh>
    <phoneticPr fontId="8"/>
  </si>
  <si>
    <t>このて</t>
  </si>
  <si>
    <t>員弁郡東員町笹尾東一丁目30番3</t>
  </si>
  <si>
    <t>0594-41-4281</t>
  </si>
  <si>
    <t>一般社団法人 おせっかいLabo</t>
    <rPh sb="0" eb="2">
      <t>イッパン</t>
    </rPh>
    <rPh sb="2" eb="4">
      <t>シャダン</t>
    </rPh>
    <rPh sb="4" eb="6">
      <t>ホウジン</t>
    </rPh>
    <phoneticPr fontId="8"/>
  </si>
  <si>
    <t>四日市市児童発達支援センターあけぼの学園</t>
    <rPh sb="4" eb="6">
      <t>ジドウ</t>
    </rPh>
    <rPh sb="6" eb="8">
      <t>ハッタツ</t>
    </rPh>
    <rPh sb="8" eb="10">
      <t>シエン</t>
    </rPh>
    <phoneticPr fontId="8"/>
  </si>
  <si>
    <t>512-1203</t>
  </si>
  <si>
    <t>四日市市下海老町185番地1</t>
  </si>
  <si>
    <t>059-325-4121</t>
    <phoneticPr fontId="8"/>
  </si>
  <si>
    <t>059-325-4122</t>
    <phoneticPr fontId="8"/>
  </si>
  <si>
    <t>児童発達支援事業所四日市市立あけぼの学園</t>
    <rPh sb="2" eb="4">
      <t>ハッタツ</t>
    </rPh>
    <rPh sb="4" eb="6">
      <t>シエン</t>
    </rPh>
    <phoneticPr fontId="8"/>
  </si>
  <si>
    <t>ゆいて</t>
  </si>
  <si>
    <t>512-8045</t>
  </si>
  <si>
    <t>四日市市市場町1165-1</t>
  </si>
  <si>
    <t>059-336-5878</t>
  </si>
  <si>
    <t>株式会社暖手</t>
    <rPh sb="0" eb="4">
      <t>カブシキガイシャ</t>
    </rPh>
    <rPh sb="4" eb="6">
      <t>ダンテ</t>
    </rPh>
    <phoneticPr fontId="8"/>
  </si>
  <si>
    <t>サポートセンターあいぷろ</t>
  </si>
  <si>
    <t>わかば四日市いくわ</t>
    <rPh sb="3" eb="6">
      <t>ヨッカイチ</t>
    </rPh>
    <phoneticPr fontId="8"/>
  </si>
  <si>
    <t>四日市市生桑町234-1</t>
  </si>
  <si>
    <t>059-340-6522</t>
  </si>
  <si>
    <t>059-993-0794</t>
  </si>
  <si>
    <t>わかば四日市はぎ</t>
  </si>
  <si>
    <t>四日市市波木町1066-1</t>
  </si>
  <si>
    <t>059-340-4592</t>
  </si>
  <si>
    <t>059-993-0253</t>
  </si>
  <si>
    <t>アプリ児童デイサービス四日市鵜の森</t>
  </si>
  <si>
    <t>510-0074</t>
  </si>
  <si>
    <t>四日市市鵜の森１丁目12-3</t>
  </si>
  <si>
    <t>059-340-6248</t>
  </si>
  <si>
    <t>059-340-6249</t>
  </si>
  <si>
    <t>アプリ児童デイサービス四日市芝田</t>
    <rPh sb="3" eb="5">
      <t>ジドウ</t>
    </rPh>
    <rPh sb="11" eb="14">
      <t>ヨッカイチ</t>
    </rPh>
    <rPh sb="14" eb="16">
      <t>シバタ</t>
    </rPh>
    <phoneticPr fontId="12"/>
  </si>
  <si>
    <t>510-0831</t>
    <phoneticPr fontId="8"/>
  </si>
  <si>
    <t>四日市市西伊倉町1-41</t>
  </si>
  <si>
    <t>わかば四日市なかがわら</t>
  </si>
  <si>
    <t>510-0833</t>
    <phoneticPr fontId="12"/>
  </si>
  <si>
    <t>四日市市中川原3丁目2-31</t>
  </si>
  <si>
    <t>059-329-7699</t>
  </si>
  <si>
    <t>059-993-0713</t>
  </si>
  <si>
    <t>ハッピーテラス四日市北教室</t>
    <rPh sb="7" eb="10">
      <t>ヨッカイチ</t>
    </rPh>
    <rPh sb="10" eb="11">
      <t>キタ</t>
    </rPh>
    <rPh sb="11" eb="13">
      <t>キョウシツ</t>
    </rPh>
    <phoneticPr fontId="8"/>
  </si>
  <si>
    <t>四日市市富田一丁目158番地2</t>
  </si>
  <si>
    <t>059-365-1595</t>
  </si>
  <si>
    <t>059-365-1596</t>
  </si>
  <si>
    <t>株式会社クオリティ・オブ・ライフ</t>
    <rPh sb="0" eb="4">
      <t>カブシキカイシャ</t>
    </rPh>
    <phoneticPr fontId="8"/>
  </si>
  <si>
    <t>みのり</t>
    <phoneticPr fontId="12"/>
  </si>
  <si>
    <t>四日市市尾平町字川原垣内3100番地</t>
  </si>
  <si>
    <t>059-340-9160</t>
  </si>
  <si>
    <t>一般社団法人　ゆめ</t>
    <phoneticPr fontId="12"/>
  </si>
  <si>
    <t>主体会　ＫＩＤＳデイサービス</t>
    <rPh sb="0" eb="1">
      <t>シュ</t>
    </rPh>
    <rPh sb="1" eb="2">
      <t>タイ</t>
    </rPh>
    <rPh sb="2" eb="3">
      <t>カイ</t>
    </rPh>
    <phoneticPr fontId="12"/>
  </si>
  <si>
    <t>059-354-1771</t>
  </si>
  <si>
    <t>059-350-2335</t>
  </si>
  <si>
    <t>医療法人社団主体会　主体会病院</t>
    <rPh sb="6" eb="8">
      <t>シュタイ</t>
    </rPh>
    <rPh sb="8" eb="9">
      <t>カイ</t>
    </rPh>
    <rPh sb="10" eb="12">
      <t>シュタイ</t>
    </rPh>
    <rPh sb="12" eb="13">
      <t>カイ</t>
    </rPh>
    <rPh sb="13" eb="15">
      <t>ビョウイン</t>
    </rPh>
    <phoneticPr fontId="12"/>
  </si>
  <si>
    <t>むーみん</t>
    <phoneticPr fontId="12"/>
  </si>
  <si>
    <t>四日市市天カ須賀5丁目2-3</t>
  </si>
  <si>
    <t>059-344-3703</t>
    <phoneticPr fontId="8"/>
  </si>
  <si>
    <t>株式会社むーみん</t>
    <rPh sb="0" eb="4">
      <t>カブシキガイシャ</t>
    </rPh>
    <phoneticPr fontId="12"/>
  </si>
  <si>
    <t>こどもサポート教室「きらり」四日市校</t>
    <rPh sb="7" eb="9">
      <t>キョウシツ</t>
    </rPh>
    <rPh sb="14" eb="17">
      <t>ヨッカイチ</t>
    </rPh>
    <rPh sb="17" eb="18">
      <t>コウ</t>
    </rPh>
    <phoneticPr fontId="8"/>
  </si>
  <si>
    <t>四日市市笹川1丁目81</t>
  </si>
  <si>
    <t>059-336-5221</t>
  </si>
  <si>
    <t>菜の花</t>
    <rPh sb="0" eb="1">
      <t>ナ</t>
    </rPh>
    <rPh sb="2" eb="3">
      <t>ハナ</t>
    </rPh>
    <phoneticPr fontId="8"/>
  </si>
  <si>
    <t>512-1201</t>
  </si>
  <si>
    <t>059-327-5172</t>
  </si>
  <si>
    <t>059-326-7794</t>
  </si>
  <si>
    <t>株式会社菜の花</t>
    <rPh sb="0" eb="4">
      <t>カブシキカイシャ</t>
    </rPh>
    <rPh sb="4" eb="5">
      <t>ナ</t>
    </rPh>
    <rPh sb="6" eb="7">
      <t>ハナ</t>
    </rPh>
    <phoneticPr fontId="8"/>
  </si>
  <si>
    <t>のんきっず</t>
    <phoneticPr fontId="8"/>
  </si>
  <si>
    <t>510-0003</t>
    <phoneticPr fontId="8"/>
  </si>
  <si>
    <t>四日市市大宮町21番6-2号</t>
  </si>
  <si>
    <t>059-331-2380</t>
    <phoneticPr fontId="8"/>
  </si>
  <si>
    <t>059-332-8827</t>
    <phoneticPr fontId="8"/>
  </si>
  <si>
    <t>元気じるし株式会社</t>
    <rPh sb="0" eb="2">
      <t>ゲンキ</t>
    </rPh>
    <rPh sb="5" eb="7">
      <t>カブシキ</t>
    </rPh>
    <rPh sb="7" eb="9">
      <t>カイシャ</t>
    </rPh>
    <phoneticPr fontId="8"/>
  </si>
  <si>
    <t>ハッピーテラス大矢知教室</t>
    <rPh sb="7" eb="12">
      <t>オオヤチキョウシツ</t>
    </rPh>
    <phoneticPr fontId="8"/>
  </si>
  <si>
    <t>510-8022</t>
  </si>
  <si>
    <t>四日市市蒔田4丁目2番11号</t>
  </si>
  <si>
    <t>059-340-8158</t>
  </si>
  <si>
    <t>059-340-8159</t>
  </si>
  <si>
    <t>子どもの広場四日市</t>
    <rPh sb="0" eb="1">
      <t>コ</t>
    </rPh>
    <rPh sb="4" eb="9">
      <t>ヒロバヨッカイチ</t>
    </rPh>
    <phoneticPr fontId="8"/>
  </si>
  <si>
    <t>四日市市富田三丁目２２番８９号</t>
  </si>
  <si>
    <t>059-340-3607</t>
  </si>
  <si>
    <t>059-340-3699</t>
  </si>
  <si>
    <t>ＬＩＴＡＬＩＣＯジュニア四日市教室</t>
    <rPh sb="12" eb="15">
      <t>ヨッカイチ</t>
    </rPh>
    <rPh sb="15" eb="17">
      <t>キョウシツ</t>
    </rPh>
    <phoneticPr fontId="8"/>
  </si>
  <si>
    <t>四日市市諏訪栄町15-4 新諏訪ビル4階</t>
  </si>
  <si>
    <t>059-356-9440</t>
  </si>
  <si>
    <t>059-356-9441</t>
  </si>
  <si>
    <t>株式会社ＬＩＴＡＬＩＣＯパートナーズ</t>
    <rPh sb="0" eb="4">
      <t>カブシキガイシャ</t>
    </rPh>
    <phoneticPr fontId="8"/>
  </si>
  <si>
    <t>ヘマケア四日市</t>
    <rPh sb="3" eb="6">
      <t>ヨッカイチ</t>
    </rPh>
    <phoneticPr fontId="8"/>
  </si>
  <si>
    <t>510-0013</t>
  </si>
  <si>
    <t>四日市市富士町8-66</t>
  </si>
  <si>
    <t>059-333-9200</t>
  </si>
  <si>
    <t>ＭＭ生活センター株式会社</t>
    <rPh sb="2" eb="4">
      <t>セイカツ</t>
    </rPh>
    <rPh sb="8" eb="12">
      <t>カブシキガイシャ</t>
    </rPh>
    <phoneticPr fontId="8"/>
  </si>
  <si>
    <t>アートチャイルドケアＳＥＤスクール四日市</t>
    <rPh sb="17" eb="20">
      <t>ヨッカイチ</t>
    </rPh>
    <phoneticPr fontId="8"/>
  </si>
  <si>
    <t>510-0035</t>
  </si>
  <si>
    <t>四日市市陶栄町3番2号 ﾛｲﾔﾙ東海川原町1F</t>
  </si>
  <si>
    <t>059-327-7200</t>
  </si>
  <si>
    <t>059-327-7201</t>
  </si>
  <si>
    <t>アートチャイルドケア株式会社</t>
    <rPh sb="10" eb="14">
      <t>カブシキガイシャ</t>
    </rPh>
    <phoneticPr fontId="8"/>
  </si>
  <si>
    <t>児童発達支援ikikata</t>
    <rPh sb="0" eb="6">
      <t>ジドウハッタツシエン</t>
    </rPh>
    <phoneticPr fontId="8"/>
  </si>
  <si>
    <t>四日市市赤堀2丁目2番34号</t>
  </si>
  <si>
    <t>059-329-5152</t>
  </si>
  <si>
    <t>059-329-5153</t>
  </si>
  <si>
    <t>株式会社ikikata</t>
    <rPh sb="0" eb="4">
      <t>カブシキガイシャ</t>
    </rPh>
    <phoneticPr fontId="8"/>
  </si>
  <si>
    <t>ティアランド</t>
    <phoneticPr fontId="8"/>
  </si>
  <si>
    <t>510-0072</t>
    <phoneticPr fontId="8"/>
  </si>
  <si>
    <t>四日市市九の城町4-23</t>
    <phoneticPr fontId="8"/>
  </si>
  <si>
    <t>059-329-7137</t>
  </si>
  <si>
    <t>059-329-7138</t>
  </si>
  <si>
    <t>株式会社ティアラ</t>
    <rPh sb="0" eb="4">
      <t>カブシキガイシャ</t>
    </rPh>
    <phoneticPr fontId="8"/>
  </si>
  <si>
    <t>放課後等デイサービス ウィズ・ユー四日市久保田</t>
    <rPh sb="17" eb="23">
      <t>ヨッカイチクボタ</t>
    </rPh>
    <phoneticPr fontId="8"/>
  </si>
  <si>
    <t>四日市市久保田1丁目1番20号</t>
  </si>
  <si>
    <t>059-325-7782</t>
  </si>
  <si>
    <t>059-325-7783</t>
  </si>
  <si>
    <t>株式会社蓮</t>
    <rPh sb="0" eb="4">
      <t>カブシキガイシャ</t>
    </rPh>
    <rPh sb="4" eb="5">
      <t>レン</t>
    </rPh>
    <phoneticPr fontId="8"/>
  </si>
  <si>
    <t>Haccii 808</t>
  </si>
  <si>
    <t>四日市市平尾町3553-1</t>
  </si>
  <si>
    <t>059-327-2808</t>
  </si>
  <si>
    <t>059-327-2818</t>
  </si>
  <si>
    <t>株式会社HACCHI SMILE</t>
    <rPh sb="0" eb="4">
      <t>カブシキガイシャ</t>
    </rPh>
    <phoneticPr fontId="8"/>
  </si>
  <si>
    <t>Kiddy 四日市南</t>
    <rPh sb="6" eb="9">
      <t>ヨッカイチ</t>
    </rPh>
    <rPh sb="9" eb="10">
      <t>ミナミ</t>
    </rPh>
    <phoneticPr fontId="8"/>
  </si>
  <si>
    <t>四日市市楠町北五味塚77-1</t>
  </si>
  <si>
    <t>059-340-8940</t>
  </si>
  <si>
    <t>059-340-8941</t>
  </si>
  <si>
    <t>株式会社フリーノート</t>
    <rPh sb="0" eb="4">
      <t>カブシキガイシャ</t>
    </rPh>
    <phoneticPr fontId="8"/>
  </si>
  <si>
    <t>てらぴぁぽけっと 四日市富田教室</t>
    <rPh sb="8" eb="11">
      <t>ヨッカイチ</t>
    </rPh>
    <rPh sb="11" eb="13">
      <t>トミタ</t>
    </rPh>
    <rPh sb="13" eb="15">
      <t>キョウシツ</t>
    </rPh>
    <phoneticPr fontId="8"/>
  </si>
  <si>
    <t>510-8025</t>
  </si>
  <si>
    <t>四日市市富田栄町32番6</t>
  </si>
  <si>
    <t>059-340-0835</t>
  </si>
  <si>
    <t>059-340-0836</t>
  </si>
  <si>
    <t>株式会社ポレット</t>
    <rPh sb="0" eb="4">
      <t>カブシキガイシャ</t>
    </rPh>
    <phoneticPr fontId="8"/>
  </si>
  <si>
    <t>相好トランポリンクラブ・児童福祉センター四日市</t>
    <rPh sb="0" eb="2">
      <t>ソウゴウ</t>
    </rPh>
    <rPh sb="12" eb="16">
      <t>ジドウフクシ</t>
    </rPh>
    <rPh sb="20" eb="23">
      <t>ヨッカイチ</t>
    </rPh>
    <phoneticPr fontId="8"/>
  </si>
  <si>
    <t>四日市市大井手1丁目2番40号</t>
  </si>
  <si>
    <t>059-329-6786</t>
  </si>
  <si>
    <t>059-329-6785</t>
  </si>
  <si>
    <t>相好株式会社</t>
    <rPh sb="0" eb="2">
      <t>ソウゴウ</t>
    </rPh>
    <rPh sb="2" eb="6">
      <t>カブシキガイシャ</t>
    </rPh>
    <phoneticPr fontId="8"/>
  </si>
  <si>
    <t>児童発達支援・放課後等デイサービス事業所ユースフル</t>
    <rPh sb="0" eb="6">
      <t>ジドウハッタツシエン</t>
    </rPh>
    <rPh sb="7" eb="11">
      <t>ホウカゴトウ</t>
    </rPh>
    <rPh sb="17" eb="20">
      <t>ジギョウショ</t>
    </rPh>
    <phoneticPr fontId="8"/>
  </si>
  <si>
    <t>四日市市楠町本郷1502番地8</t>
  </si>
  <si>
    <t>059-315-0682</t>
  </si>
  <si>
    <t>合同会社しるし</t>
    <rPh sb="0" eb="2">
      <t>ゴウドウ</t>
    </rPh>
    <rPh sb="2" eb="4">
      <t>ガイシャ</t>
    </rPh>
    <phoneticPr fontId="8"/>
  </si>
  <si>
    <t>ハッピーテラス富田教室</t>
    <rPh sb="7" eb="9">
      <t>トミダ</t>
    </rPh>
    <rPh sb="9" eb="11">
      <t>キョウシツ</t>
    </rPh>
    <phoneticPr fontId="8"/>
  </si>
  <si>
    <t>510-0827</t>
  </si>
  <si>
    <t>四日市市茂福770-1</t>
  </si>
  <si>
    <t>059-361-0390</t>
  </si>
  <si>
    <t>059-361-0391</t>
  </si>
  <si>
    <t>nanohana</t>
  </si>
  <si>
    <t>059-327-7411</t>
  </si>
  <si>
    <t>059-327-7412</t>
  </si>
  <si>
    <t>わかば四日市あくらがわ</t>
    <rPh sb="3" eb="6">
      <t>ヨッカイチ</t>
    </rPh>
    <phoneticPr fontId="8"/>
  </si>
  <si>
    <t>510-0811</t>
  </si>
  <si>
    <t>四日市市みゆきケ丘２丁目1473-136</t>
  </si>
  <si>
    <t>059-340-4421</t>
  </si>
  <si>
    <t>059-340-4422</t>
  </si>
  <si>
    <t>株式会社ワンプレイス</t>
    <rPh sb="0" eb="4">
      <t>カブシキガイシャ</t>
    </rPh>
    <phoneticPr fontId="30"/>
  </si>
  <si>
    <t>コペルプラス　四日市オリンピア教室</t>
    <rPh sb="7" eb="10">
      <t>ヨッカイチ</t>
    </rPh>
    <rPh sb="15" eb="17">
      <t>キョウシツ</t>
    </rPh>
    <phoneticPr fontId="8"/>
  </si>
  <si>
    <t>四日市市末永町18番13号</t>
  </si>
  <si>
    <t>059-325-6630</t>
  </si>
  <si>
    <t>059-325-6566</t>
  </si>
  <si>
    <t>森欽窯業株式会社</t>
    <rPh sb="0" eb="1">
      <t>モリ</t>
    </rPh>
    <rPh sb="1" eb="2">
      <t>キン</t>
    </rPh>
    <rPh sb="2" eb="4">
      <t>ヨウギョウ</t>
    </rPh>
    <rPh sb="4" eb="8">
      <t>カブシキカイシャ</t>
    </rPh>
    <phoneticPr fontId="8"/>
  </si>
  <si>
    <t>チャイルドウィッシュかわしま</t>
  </si>
  <si>
    <t>512-0935</t>
  </si>
  <si>
    <t>四日市市川島新町87番2</t>
  </si>
  <si>
    <t>059-327-7295</t>
  </si>
  <si>
    <t>059-327-7316</t>
  </si>
  <si>
    <t>グラウベンアセットマネジメント株式会社</t>
    <rPh sb="15" eb="19">
      <t>カブシキガイシャ</t>
    </rPh>
    <phoneticPr fontId="8"/>
  </si>
  <si>
    <t>さくら四日市</t>
    <rPh sb="3" eb="6">
      <t>ヨッカイチ</t>
    </rPh>
    <phoneticPr fontId="20"/>
  </si>
  <si>
    <t>四日市市智積町465番地17</t>
    <rPh sb="0" eb="4">
      <t>ヨッカイチシ</t>
    </rPh>
    <rPh sb="4" eb="7">
      <t>チシャクチョウ</t>
    </rPh>
    <rPh sb="11" eb="12">
      <t>チ</t>
    </rPh>
    <phoneticPr fontId="20"/>
  </si>
  <si>
    <t>090-6099-2637</t>
  </si>
  <si>
    <t>059-993-0986</t>
  </si>
  <si>
    <t>合同会社さくら四日市</t>
    <rPh sb="0" eb="2">
      <t>ゴウドウ</t>
    </rPh>
    <rPh sb="2" eb="4">
      <t>ガイシャ</t>
    </rPh>
    <rPh sb="7" eb="10">
      <t>ヨッカイチ</t>
    </rPh>
    <phoneticPr fontId="20"/>
  </si>
  <si>
    <t>Ｋｉｄｄｙ四日市あくらがわ</t>
    <rPh sb="5" eb="8">
      <t>ヨッカイチ</t>
    </rPh>
    <phoneticPr fontId="8"/>
  </si>
  <si>
    <t>510-0812</t>
    <phoneticPr fontId="8"/>
  </si>
  <si>
    <t>四日市市大字西阿倉川983-4</t>
    <rPh sb="0" eb="4">
      <t>ヨッカイチシ</t>
    </rPh>
    <rPh sb="4" eb="6">
      <t>オオアザ</t>
    </rPh>
    <rPh sb="6" eb="7">
      <t>ニシ</t>
    </rPh>
    <rPh sb="7" eb="10">
      <t>アクラガワ</t>
    </rPh>
    <phoneticPr fontId="8"/>
  </si>
  <si>
    <t>059-340-7907</t>
    <phoneticPr fontId="8"/>
  </si>
  <si>
    <t>059-340-7908</t>
    <phoneticPr fontId="8"/>
  </si>
  <si>
    <t>こたつスマイルクラブ</t>
    <phoneticPr fontId="8"/>
  </si>
  <si>
    <t>四日市市日永4992-5</t>
    <rPh sb="0" eb="4">
      <t>ヨッカイチシ</t>
    </rPh>
    <rPh sb="4" eb="6">
      <t>ヒナガ</t>
    </rPh>
    <phoneticPr fontId="8"/>
  </si>
  <si>
    <t>059-322-3373</t>
    <phoneticPr fontId="8"/>
  </si>
  <si>
    <t>059-322-3374</t>
  </si>
  <si>
    <t>特定非営利活動法人フォー・クローバー</t>
    <rPh sb="0" eb="9">
      <t>トクテイヒエイリカツドウホウジン</t>
    </rPh>
    <phoneticPr fontId="8"/>
  </si>
  <si>
    <t>こたつスマイルクラブときわ</t>
    <phoneticPr fontId="8"/>
  </si>
  <si>
    <t>四日市市ときわ2丁目10番1号</t>
    <rPh sb="0" eb="4">
      <t>ヨッカイチシ</t>
    </rPh>
    <rPh sb="8" eb="10">
      <t>チョウメ</t>
    </rPh>
    <rPh sb="12" eb="13">
      <t>バン</t>
    </rPh>
    <rPh sb="14" eb="15">
      <t>ゴウ</t>
    </rPh>
    <phoneticPr fontId="8"/>
  </si>
  <si>
    <t>059-359-3373</t>
    <phoneticPr fontId="8"/>
  </si>
  <si>
    <t>059-359-3374</t>
  </si>
  <si>
    <t>みちしるべ中部</t>
    <rPh sb="5" eb="7">
      <t>チュウブ</t>
    </rPh>
    <phoneticPr fontId="8"/>
  </si>
  <si>
    <t>510-0082</t>
    <phoneticPr fontId="8"/>
  </si>
  <si>
    <t>四日市市中部16番2号</t>
    <rPh sb="0" eb="4">
      <t>ヨッカイチシ</t>
    </rPh>
    <rPh sb="4" eb="6">
      <t>チュウブ</t>
    </rPh>
    <rPh sb="8" eb="9">
      <t>バン</t>
    </rPh>
    <rPh sb="10" eb="11">
      <t>ゴウ</t>
    </rPh>
    <phoneticPr fontId="8"/>
  </si>
  <si>
    <t>059-340-4681</t>
    <phoneticPr fontId="8"/>
  </si>
  <si>
    <t>059-340-4682</t>
  </si>
  <si>
    <t>株式会社ｓｈａｒｉｎｇ　ｇｒｏｕｐ</t>
    <rPh sb="0" eb="4">
      <t>カブシキガイシャ</t>
    </rPh>
    <phoneticPr fontId="8"/>
  </si>
  <si>
    <t>S.I.C.KIDS四日市校</t>
    <rPh sb="10" eb="13">
      <t>ヨッカイチ</t>
    </rPh>
    <rPh sb="13" eb="14">
      <t>コウ</t>
    </rPh>
    <phoneticPr fontId="8"/>
  </si>
  <si>
    <t>四日市市東日野一丁目3番19号　Monolake1階</t>
    <rPh sb="0" eb="4">
      <t>ヨッカイチシ</t>
    </rPh>
    <rPh sb="4" eb="7">
      <t>ヒガシヒノ</t>
    </rPh>
    <rPh sb="7" eb="10">
      <t>イッチョウメ</t>
    </rPh>
    <rPh sb="11" eb="12">
      <t>バン</t>
    </rPh>
    <rPh sb="14" eb="15">
      <t>ゴウ</t>
    </rPh>
    <rPh sb="25" eb="26">
      <t>カイ</t>
    </rPh>
    <phoneticPr fontId="8"/>
  </si>
  <si>
    <t>一般社団法人WORLD-WINDS</t>
    <rPh sb="0" eb="2">
      <t>イッパン</t>
    </rPh>
    <rPh sb="2" eb="4">
      <t>シャダン</t>
    </rPh>
    <rPh sb="4" eb="6">
      <t>ホウジン</t>
    </rPh>
    <phoneticPr fontId="8"/>
  </si>
  <si>
    <t>児童発達支援 フェリシアキッズ</t>
    <rPh sb="0" eb="2">
      <t>ジドウ</t>
    </rPh>
    <rPh sb="2" eb="4">
      <t>ハッタツ</t>
    </rPh>
    <rPh sb="4" eb="6">
      <t>シエン</t>
    </rPh>
    <phoneticPr fontId="8"/>
  </si>
  <si>
    <t>四日市市天カ須賀五丁目1番3-1号</t>
    <rPh sb="0" eb="4">
      <t>ヨッカイチシ</t>
    </rPh>
    <rPh sb="4" eb="5">
      <t>アマガス</t>
    </rPh>
    <rPh sb="6" eb="11">
      <t>ゴチョウメ</t>
    </rPh>
    <rPh sb="12" eb="13">
      <t>バン</t>
    </rPh>
    <rPh sb="16" eb="17">
      <t>ゴウ</t>
    </rPh>
    <phoneticPr fontId="8"/>
  </si>
  <si>
    <t>059-329-6088</t>
    <phoneticPr fontId="8"/>
  </si>
  <si>
    <t>059-329-6039</t>
    <phoneticPr fontId="8"/>
  </si>
  <si>
    <t>合同会社フェリシア</t>
    <rPh sb="0" eb="2">
      <t>ゴウドウ</t>
    </rPh>
    <rPh sb="2" eb="4">
      <t>ガイシャ</t>
    </rPh>
    <phoneticPr fontId="8"/>
  </si>
  <si>
    <t>児童発達支援・放課後等デイサービス事業所ユースフルひがし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20">
      <t>ジギョウショ</t>
    </rPh>
    <phoneticPr fontId="8"/>
  </si>
  <si>
    <t>四日市市楠町北五味塚2350番地</t>
    <rPh sb="0" eb="4">
      <t>ヨッカイチシ</t>
    </rPh>
    <rPh sb="4" eb="6">
      <t>クスチョウ</t>
    </rPh>
    <rPh sb="6" eb="7">
      <t>キタ</t>
    </rPh>
    <rPh sb="7" eb="9">
      <t>ゴミ</t>
    </rPh>
    <rPh sb="9" eb="10">
      <t>ヅカ</t>
    </rPh>
    <rPh sb="14" eb="16">
      <t>バンチ</t>
    </rPh>
    <phoneticPr fontId="8"/>
  </si>
  <si>
    <t>059-324-9278</t>
    <phoneticPr fontId="8"/>
  </si>
  <si>
    <t>レオ</t>
  </si>
  <si>
    <t>四日市市あさけが丘2丁目1-42</t>
    <rPh sb="0" eb="4">
      <t>ヨッカイチシ</t>
    </rPh>
    <rPh sb="8" eb="9">
      <t>オカ</t>
    </rPh>
    <rPh sb="10" eb="12">
      <t>チョウメ</t>
    </rPh>
    <phoneticPr fontId="20"/>
  </si>
  <si>
    <t>059-315-0697</t>
  </si>
  <si>
    <t>一般社団法人心理社会的リハビリテーション・星心会</t>
    <rPh sb="0" eb="2">
      <t>イッパン</t>
    </rPh>
    <rPh sb="2" eb="4">
      <t>シャダン</t>
    </rPh>
    <rPh sb="4" eb="6">
      <t>ホウジン</t>
    </rPh>
    <rPh sb="6" eb="8">
      <t>シンリ</t>
    </rPh>
    <rPh sb="8" eb="11">
      <t>シャカイテキ</t>
    </rPh>
    <rPh sb="21" eb="22">
      <t>ホシ</t>
    </rPh>
    <rPh sb="22" eb="23">
      <t>ココロ</t>
    </rPh>
    <rPh sb="23" eb="24">
      <t>カイ</t>
    </rPh>
    <phoneticPr fontId="20"/>
  </si>
  <si>
    <t>社会福祉法人 四日市福祉会 ブルーミング・コフレ</t>
    <rPh sb="0" eb="6">
      <t>シャカイフクシホウジン</t>
    </rPh>
    <rPh sb="7" eb="10">
      <t>ヨッカイチ</t>
    </rPh>
    <rPh sb="10" eb="12">
      <t>フクシ</t>
    </rPh>
    <rPh sb="12" eb="13">
      <t>カイ</t>
    </rPh>
    <phoneticPr fontId="20"/>
  </si>
  <si>
    <t>四日市市別名三丁目2番16号</t>
    <rPh sb="0" eb="3">
      <t>ヨッカイチ</t>
    </rPh>
    <rPh sb="3" eb="4">
      <t>シ</t>
    </rPh>
    <rPh sb="4" eb="5">
      <t>ベツ</t>
    </rPh>
    <rPh sb="5" eb="6">
      <t>ナ</t>
    </rPh>
    <rPh sb="6" eb="7">
      <t>サン</t>
    </rPh>
    <rPh sb="7" eb="9">
      <t>チョウメ</t>
    </rPh>
    <rPh sb="10" eb="11">
      <t>バン</t>
    </rPh>
    <rPh sb="13" eb="14">
      <t>ゴウ</t>
    </rPh>
    <phoneticPr fontId="20"/>
  </si>
  <si>
    <t>059-340-8502</t>
  </si>
  <si>
    <t>059-340-8503</t>
  </si>
  <si>
    <t>059-343-9408</t>
  </si>
  <si>
    <t>059-343-9416</t>
    <phoneticPr fontId="8"/>
  </si>
  <si>
    <t>059-329-6737</t>
  </si>
  <si>
    <t>059-329-6736</t>
  </si>
  <si>
    <t>児童発達支援事業所ＣＯＣＯＡ</t>
  </si>
  <si>
    <t>090-5521-0401</t>
  </si>
  <si>
    <t>059-327-5212</t>
  </si>
  <si>
    <t>059-329-5026</t>
  </si>
  <si>
    <t>059-329-5027</t>
  </si>
  <si>
    <t>059-340-7849</t>
  </si>
  <si>
    <t>059-348-7849</t>
  </si>
  <si>
    <t>株式会社エヌエヌ</t>
    <phoneticPr fontId="8"/>
  </si>
  <si>
    <t>わかば菰野</t>
    <rPh sb="3" eb="5">
      <t>コモノ</t>
    </rPh>
    <phoneticPr fontId="12"/>
  </si>
  <si>
    <t>三重郡菰野町菰野1102番地2</t>
  </si>
  <si>
    <t>059-336-6007</t>
  </si>
  <si>
    <t>059-993-0975</t>
  </si>
  <si>
    <t>わかば神森</t>
    <rPh sb="3" eb="4">
      <t>カミ</t>
    </rPh>
    <rPh sb="4" eb="5">
      <t>モリ</t>
    </rPh>
    <phoneticPr fontId="12"/>
  </si>
  <si>
    <t>三重郡菰野町宿野694番地1</t>
    <rPh sb="11" eb="13">
      <t>バンチ</t>
    </rPh>
    <phoneticPr fontId="8"/>
  </si>
  <si>
    <t>059-336-5212</t>
    <phoneticPr fontId="8"/>
  </si>
  <si>
    <t>059-336-5213</t>
    <phoneticPr fontId="8"/>
  </si>
  <si>
    <t>ほがらかファミリー音羽</t>
    <rPh sb="9" eb="10">
      <t>オト</t>
    </rPh>
    <rPh sb="10" eb="11">
      <t>ハネ</t>
    </rPh>
    <phoneticPr fontId="12"/>
  </si>
  <si>
    <t>510-1252</t>
    <phoneticPr fontId="12"/>
  </si>
  <si>
    <t>三重郡菰野町音羽835番地</t>
  </si>
  <si>
    <t>059-340-9276</t>
    <phoneticPr fontId="12"/>
  </si>
  <si>
    <t>059-340-9277</t>
    <phoneticPr fontId="12"/>
  </si>
  <si>
    <t>株式会社ほがらかカンパニー</t>
    <rPh sb="0" eb="4">
      <t>カブシキガイシャ</t>
    </rPh>
    <phoneticPr fontId="12"/>
  </si>
  <si>
    <t>ｔｏｍｏｎｉ</t>
  </si>
  <si>
    <t>三重郡菰野町音羽895番5</t>
  </si>
  <si>
    <t>059-315-0772</t>
    <phoneticPr fontId="8"/>
  </si>
  <si>
    <t>合同会社グローイングアップ</t>
    <rPh sb="0" eb="4">
      <t>ゴウドウカイシャ</t>
    </rPh>
    <phoneticPr fontId="8"/>
  </si>
  <si>
    <t>特定非営利活動法人なちゅらん</t>
    <phoneticPr fontId="8"/>
  </si>
  <si>
    <t>059-329-6954</t>
  </si>
  <si>
    <t>059-336-4018</t>
    <phoneticPr fontId="8"/>
  </si>
  <si>
    <t>株式会社フォレスト</t>
    <phoneticPr fontId="8"/>
  </si>
  <si>
    <t>510-8112</t>
  </si>
  <si>
    <t>059-327-6782</t>
  </si>
  <si>
    <t>059-327-6783</t>
  </si>
  <si>
    <t>FRIENDS HOUSE事業所</t>
    <rPh sb="13" eb="16">
      <t>ジギョウショ</t>
    </rPh>
    <phoneticPr fontId="8"/>
  </si>
  <si>
    <t>513-0019</t>
    <phoneticPr fontId="8"/>
  </si>
  <si>
    <t>鈴鹿市高岡台1丁目3番10号</t>
  </si>
  <si>
    <t>059-349-3050</t>
    <phoneticPr fontId="12"/>
  </si>
  <si>
    <t>059-349-3055</t>
    <phoneticPr fontId="12"/>
  </si>
  <si>
    <t>株式会社フレンズハウス</t>
    <rPh sb="0" eb="4">
      <t>カブシキガイシャ</t>
    </rPh>
    <phoneticPr fontId="8"/>
  </si>
  <si>
    <t>鈴鹿市第１療育センター</t>
    <rPh sb="3" eb="4">
      <t>ダイ</t>
    </rPh>
    <rPh sb="5" eb="7">
      <t>リョウイク</t>
    </rPh>
    <phoneticPr fontId="12"/>
  </si>
  <si>
    <t>鈴鹿市西条5丁目118-3</t>
  </si>
  <si>
    <t>059-382-3055</t>
  </si>
  <si>
    <t>059-382-3065</t>
  </si>
  <si>
    <t>児童デイサービスこよし会</t>
    <rPh sb="0" eb="2">
      <t>ジドウ</t>
    </rPh>
    <rPh sb="11" eb="12">
      <t>カイ</t>
    </rPh>
    <phoneticPr fontId="8"/>
  </si>
  <si>
    <t>513-0833</t>
  </si>
  <si>
    <t>鈴鹿市庄野共進一丁目4番３号</t>
  </si>
  <si>
    <t>059-324-5539</t>
    <phoneticPr fontId="12"/>
  </si>
  <si>
    <t>059-324-5573</t>
    <phoneticPr fontId="12"/>
  </si>
  <si>
    <t>有限会社なかよし</t>
    <rPh sb="0" eb="2">
      <t>ユウゲン</t>
    </rPh>
    <phoneticPr fontId="8"/>
  </si>
  <si>
    <t>ニッシ</t>
  </si>
  <si>
    <t>513-0826</t>
    <phoneticPr fontId="12"/>
  </si>
  <si>
    <t>鈴鹿市住吉3丁目26-30</t>
  </si>
  <si>
    <t>059-373-5733</t>
  </si>
  <si>
    <t>059-373-5732</t>
  </si>
  <si>
    <t>Ｋ＆Ｌ合同会社</t>
    <rPh sb="3" eb="5">
      <t>ゴウドウ</t>
    </rPh>
    <rPh sb="5" eb="7">
      <t>カイシャ</t>
    </rPh>
    <phoneticPr fontId="12"/>
  </si>
  <si>
    <t>子ども・子育てサポートセンターまなび舎</t>
    <rPh sb="0" eb="1">
      <t>コ</t>
    </rPh>
    <rPh sb="4" eb="6">
      <t>コソダ</t>
    </rPh>
    <rPh sb="18" eb="19">
      <t>シャ</t>
    </rPh>
    <phoneticPr fontId="12"/>
  </si>
  <si>
    <t>鈴鹿市住吉三丁目6261番地1</t>
  </si>
  <si>
    <t>059-324-3400</t>
  </si>
  <si>
    <t>059-324-3401</t>
  </si>
  <si>
    <t>一般社団法人　のびやか</t>
  </si>
  <si>
    <t>こどもサポート教室「きらり」鈴鹿校</t>
    <rPh sb="7" eb="9">
      <t>キョウシツ</t>
    </rPh>
    <rPh sb="14" eb="16">
      <t>スズカ</t>
    </rPh>
    <rPh sb="16" eb="17">
      <t>コウ</t>
    </rPh>
    <phoneticPr fontId="12"/>
  </si>
  <si>
    <t>鈴鹿市南玉垣町４８７５-１</t>
  </si>
  <si>
    <t>059-373-7266</t>
  </si>
  <si>
    <t>エンジョイキッズ</t>
    <phoneticPr fontId="8"/>
  </si>
  <si>
    <t>鈴鹿市算所1丁目3番11号多貴ＢＬＤ1階</t>
  </si>
  <si>
    <t>059-344-0975</t>
  </si>
  <si>
    <t>059-344-0976</t>
  </si>
  <si>
    <t>こどもサポート教室「きらり」新鈴鹿校</t>
    <rPh sb="7" eb="9">
      <t>キョウシツ</t>
    </rPh>
    <rPh sb="14" eb="15">
      <t>シン</t>
    </rPh>
    <rPh sb="15" eb="17">
      <t>スズカ</t>
    </rPh>
    <rPh sb="17" eb="18">
      <t>コウ</t>
    </rPh>
    <phoneticPr fontId="8"/>
  </si>
  <si>
    <t>鈴鹿市南玉垣町6517-7 川本マンション101号室、102号室</t>
  </si>
  <si>
    <t>059-367-7803</t>
  </si>
  <si>
    <t>株式会社クラ・ゼミ</t>
    <rPh sb="0" eb="2">
      <t>カブシキ</t>
    </rPh>
    <rPh sb="2" eb="4">
      <t>カイシャ</t>
    </rPh>
    <phoneticPr fontId="8"/>
  </si>
  <si>
    <t>放課後等デイサービス　ポピー</t>
    <rPh sb="0" eb="10">
      <t>ホ</t>
    </rPh>
    <phoneticPr fontId="12"/>
  </si>
  <si>
    <t>鈴鹿市住吉3丁目31-3</t>
  </si>
  <si>
    <t>059-399-7744</t>
    <phoneticPr fontId="8"/>
  </si>
  <si>
    <t>059-993-0787</t>
    <phoneticPr fontId="8"/>
  </si>
  <si>
    <t>特定非営利活動法人バウムカウンセリングルーム</t>
    <rPh sb="0" eb="9">
      <t>ト</t>
    </rPh>
    <phoneticPr fontId="12"/>
  </si>
  <si>
    <t>児童発達支援リズムラビット</t>
    <rPh sb="0" eb="2">
      <t>ジドウ</t>
    </rPh>
    <rPh sb="2" eb="4">
      <t>ハッタツ</t>
    </rPh>
    <rPh sb="4" eb="6">
      <t>シエン</t>
    </rPh>
    <phoneticPr fontId="8"/>
  </si>
  <si>
    <t>513－0054</t>
  </si>
  <si>
    <t>鈴鹿市中箕田1-1-38</t>
  </si>
  <si>
    <t>059-358-6576</t>
  </si>
  <si>
    <t>株式会社Skra Creation</t>
    <rPh sb="0" eb="4">
      <t>カブシキガイシャ</t>
    </rPh>
    <phoneticPr fontId="8"/>
  </si>
  <si>
    <t>鈴鹿市第２療育センター</t>
    <rPh sb="0" eb="2">
      <t>スズカ</t>
    </rPh>
    <rPh sb="2" eb="3">
      <t>シ</t>
    </rPh>
    <rPh sb="3" eb="4">
      <t>ダイ</t>
    </rPh>
    <rPh sb="5" eb="7">
      <t>リョウイク</t>
    </rPh>
    <phoneticPr fontId="8"/>
  </si>
  <si>
    <t>513-0028</t>
  </si>
  <si>
    <t>鈴鹿市岡田町701番地</t>
  </si>
  <si>
    <t>059-389-7015</t>
  </si>
  <si>
    <t>059-389-7025</t>
  </si>
  <si>
    <t>ラーニングルームふぁせっと</t>
  </si>
  <si>
    <t>090-1476-6135</t>
  </si>
  <si>
    <t>一般社団法人家庭教育研究センターFACE</t>
    <rPh sb="0" eb="6">
      <t>イッパンシャダンホウジン</t>
    </rPh>
    <rPh sb="6" eb="8">
      <t>カテイ</t>
    </rPh>
    <rPh sb="8" eb="10">
      <t>キョウイク</t>
    </rPh>
    <rPh sb="10" eb="12">
      <t>ケンキュウ</t>
    </rPh>
    <phoneticPr fontId="8"/>
  </si>
  <si>
    <t>児童発達支援・放課後等デイサービス クローバーの家</t>
    <rPh sb="0" eb="2">
      <t>ジドウ</t>
    </rPh>
    <rPh sb="2" eb="4">
      <t>ハッタツ</t>
    </rPh>
    <rPh sb="4" eb="6">
      <t>シエン</t>
    </rPh>
    <rPh sb="7" eb="11">
      <t>ホウカゴトウ</t>
    </rPh>
    <rPh sb="24" eb="25">
      <t>イエ</t>
    </rPh>
    <phoneticPr fontId="8"/>
  </si>
  <si>
    <t>090-7866-3063</t>
  </si>
  <si>
    <t>特定非営利活動法人クローバー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</si>
  <si>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ぽらりすあんど</t>
  </si>
  <si>
    <t>鈴鹿市稲生塩屋二丁目1483番1</t>
  </si>
  <si>
    <t>059-324-2714</t>
  </si>
  <si>
    <t>特定非営利活動法人ことばとこころの発達相談所</t>
    <rPh sb="0" eb="9">
      <t>トクテイヒエイリカツドウホウジン</t>
    </rPh>
    <rPh sb="17" eb="19">
      <t>ハッタツ</t>
    </rPh>
    <rPh sb="19" eb="22">
      <t>ソウダンショ</t>
    </rPh>
    <phoneticPr fontId="8"/>
  </si>
  <si>
    <t>にこっと</t>
  </si>
  <si>
    <t>鈴鹿市土師町436-1</t>
  </si>
  <si>
    <t>059-373-6270</t>
    <phoneticPr fontId="8"/>
  </si>
  <si>
    <t>059-373-6271</t>
  </si>
  <si>
    <t>合同会社ｍｉｅｗ</t>
    <rPh sb="0" eb="4">
      <t>ゴウドウカイシャ</t>
    </rPh>
    <phoneticPr fontId="8"/>
  </si>
  <si>
    <t>サニーぷらす</t>
    <phoneticPr fontId="8"/>
  </si>
  <si>
    <t>鈴鹿市長太栄町四丁目3番1号</t>
  </si>
  <si>
    <t>059-389-5002</t>
  </si>
  <si>
    <t>労働者協同組合コモンウェーブ</t>
    <rPh sb="0" eb="7">
      <t>ロウドウシャキョウドウクミアイ</t>
    </rPh>
    <phoneticPr fontId="8"/>
  </si>
  <si>
    <t>重症児デイサービス　ななほし</t>
    <rPh sb="0" eb="3">
      <t>ジュウショウジ</t>
    </rPh>
    <phoneticPr fontId="8"/>
  </si>
  <si>
    <t>513-0804</t>
  </si>
  <si>
    <t>鈴鹿市三日市南3丁目17番20号</t>
  </si>
  <si>
    <t>059-373-5650</t>
  </si>
  <si>
    <t>059-373-5651</t>
  </si>
  <si>
    <t>株式会社エンジョイ</t>
  </si>
  <si>
    <t>放課後等デイ・児童発達支援ミーサ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8"/>
  </si>
  <si>
    <t>鈴鹿市西庄内町3394-2</t>
    <rPh sb="0" eb="2">
      <t>スズカ</t>
    </rPh>
    <rPh sb="3" eb="4">
      <t>ニシ</t>
    </rPh>
    <rPh sb="4" eb="7">
      <t>ショウナイチョウ</t>
    </rPh>
    <phoneticPr fontId="8"/>
  </si>
  <si>
    <t>090-4861-5587</t>
    <phoneticPr fontId="8"/>
  </si>
  <si>
    <t>-</t>
    <phoneticPr fontId="8"/>
  </si>
  <si>
    <t>一般社団法人ハル</t>
    <rPh sb="0" eb="2">
      <t>イッパン</t>
    </rPh>
    <rPh sb="2" eb="4">
      <t>シャダン</t>
    </rPh>
    <rPh sb="4" eb="6">
      <t>ホウジン</t>
    </rPh>
    <phoneticPr fontId="8"/>
  </si>
  <si>
    <t>ＣＯＣＯkid's キラキラ星</t>
    <rPh sb="14" eb="15">
      <t>ホシ</t>
    </rPh>
    <phoneticPr fontId="20"/>
  </si>
  <si>
    <t>513-0054</t>
  </si>
  <si>
    <t>鈴鹿市中箕田１丁目2番18-3号</t>
    <rPh sb="0" eb="3">
      <t>スズカシ</t>
    </rPh>
    <rPh sb="3" eb="4">
      <t>ナカ</t>
    </rPh>
    <rPh sb="4" eb="6">
      <t>ミノダ</t>
    </rPh>
    <rPh sb="7" eb="9">
      <t>チョウメ</t>
    </rPh>
    <rPh sb="10" eb="11">
      <t>バン</t>
    </rPh>
    <rPh sb="15" eb="16">
      <t>ゴウ</t>
    </rPh>
    <phoneticPr fontId="20"/>
  </si>
  <si>
    <t>059-358-4371</t>
  </si>
  <si>
    <t>059-358-4375</t>
  </si>
  <si>
    <t>有限会社ぺクロスＣＯＣＯ</t>
    <rPh sb="0" eb="4">
      <t>ユウゲンガイシャ</t>
    </rPh>
    <phoneticPr fontId="20"/>
  </si>
  <si>
    <t>510-0235</t>
  </si>
  <si>
    <t>059-318-1121</t>
  </si>
  <si>
    <t>059-318-1263</t>
  </si>
  <si>
    <t>株式会社８１ｂｒｉｄ</t>
    <phoneticPr fontId="8"/>
  </si>
  <si>
    <t>059-389-5507</t>
  </si>
  <si>
    <t>株式会社ファイブフォー</t>
    <phoneticPr fontId="8"/>
  </si>
  <si>
    <t>ＨＡＲＶＥＳＴ　ＨＯＭＥ</t>
  </si>
  <si>
    <t>0593-42-0509</t>
  </si>
  <si>
    <t>0593-42-1284</t>
  </si>
  <si>
    <t>株式会社ＴＵＲＮＩＮＧ　ＰＯＩＮＴ</t>
    <phoneticPr fontId="8"/>
  </si>
  <si>
    <t>クローチェ</t>
  </si>
  <si>
    <t>059-367-0611</t>
  </si>
  <si>
    <t>エイド</t>
    <phoneticPr fontId="8"/>
  </si>
  <si>
    <t>亀山市関町木崎864-1</t>
  </si>
  <si>
    <t>0595-98-6260</t>
  </si>
  <si>
    <t>0595-98-6261</t>
  </si>
  <si>
    <t>株式会社ｌｅｉサポート</t>
    <rPh sb="0" eb="4">
      <t>カブシキガイシャ</t>
    </rPh>
    <phoneticPr fontId="8"/>
  </si>
  <si>
    <t>子ども・子育てサポートセンター時の旅人</t>
    <rPh sb="0" eb="1">
      <t>コ</t>
    </rPh>
    <rPh sb="4" eb="6">
      <t>コソダ</t>
    </rPh>
    <rPh sb="15" eb="16">
      <t>トキ</t>
    </rPh>
    <rPh sb="17" eb="19">
      <t>タビビト</t>
    </rPh>
    <phoneticPr fontId="8"/>
  </si>
  <si>
    <t>519-0115</t>
  </si>
  <si>
    <t>亀山市北鹿島町1番13号</t>
  </si>
  <si>
    <t>0595-82-9718</t>
  </si>
  <si>
    <t>一般社団法人　風</t>
    <rPh sb="0" eb="2">
      <t>イッパン</t>
    </rPh>
    <rPh sb="2" eb="4">
      <t>シャダン</t>
    </rPh>
    <rPh sb="4" eb="6">
      <t>ホウジン</t>
    </rPh>
    <rPh sb="7" eb="8">
      <t>カゼ</t>
    </rPh>
    <phoneticPr fontId="8"/>
  </si>
  <si>
    <t>エイド亀山</t>
    <rPh sb="3" eb="5">
      <t>カメヤマ</t>
    </rPh>
    <phoneticPr fontId="8"/>
  </si>
  <si>
    <t>亀山市東御幸町222</t>
  </si>
  <si>
    <t>0595-98-4378</t>
  </si>
  <si>
    <t>0595-98-4377</t>
  </si>
  <si>
    <t>0595-97-3880</t>
  </si>
  <si>
    <t>0595-97-3877</t>
  </si>
  <si>
    <t>0595-97-3879</t>
  </si>
  <si>
    <t>ひかりクラブ</t>
  </si>
  <si>
    <t>津市産品字中之谷732番地の1</t>
  </si>
  <si>
    <t>059-253-2000</t>
  </si>
  <si>
    <t>津市城山一丁目１２-２</t>
  </si>
  <si>
    <t>059‐234‐6144</t>
    <phoneticPr fontId="8"/>
  </si>
  <si>
    <t>社会福祉法人　おおすぎ</t>
    <phoneticPr fontId="8"/>
  </si>
  <si>
    <t>059-279-
2008</t>
  </si>
  <si>
    <t>特定非営利活動法人　ふくろうの家</t>
    <rPh sb="0" eb="2">
      <t>トクテイ</t>
    </rPh>
    <rPh sb="2" eb="5">
      <t>ヒエイリ</t>
    </rPh>
    <rPh sb="5" eb="7">
      <t>カツドウ</t>
    </rPh>
    <rPh sb="7" eb="8">
      <t>ホウ</t>
    </rPh>
    <rPh sb="8" eb="9">
      <t>ヒト</t>
    </rPh>
    <rPh sb="15" eb="16">
      <t>イエ</t>
    </rPh>
    <phoneticPr fontId="8"/>
  </si>
  <si>
    <t>空（スカイ）</t>
    <rPh sb="0" eb="1">
      <t>ソラ</t>
    </rPh>
    <phoneticPr fontId="8"/>
  </si>
  <si>
    <t>津市香良洲町3762-5</t>
  </si>
  <si>
    <t>059-292-3302</t>
  </si>
  <si>
    <t>特定非営利活動法人津学童保育総合センター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ツ</t>
    </rPh>
    <rPh sb="10" eb="12">
      <t>ガクドウ</t>
    </rPh>
    <rPh sb="12" eb="14">
      <t>ホイク</t>
    </rPh>
    <rPh sb="14" eb="16">
      <t>ソウゴウ</t>
    </rPh>
    <phoneticPr fontId="8"/>
  </si>
  <si>
    <t>寺子屋オレンジキッズ</t>
    <rPh sb="0" eb="3">
      <t>テラコヤ</t>
    </rPh>
    <phoneticPr fontId="8"/>
  </si>
  <si>
    <t>津市長岡町82番地1</t>
  </si>
  <si>
    <t>059-221-5122</t>
  </si>
  <si>
    <t>059-221-5121</t>
  </si>
  <si>
    <t>株式会社GTOコーポレーション</t>
    <rPh sb="0" eb="4">
      <t>カブシキガイシャ</t>
    </rPh>
    <phoneticPr fontId="8"/>
  </si>
  <si>
    <t>ROSELLE　KIDS　CLUB</t>
    <phoneticPr fontId="12"/>
  </si>
  <si>
    <t>津市久居野村町437番地1</t>
  </si>
  <si>
    <t>059-271-6360</t>
  </si>
  <si>
    <t>059-271-6370</t>
  </si>
  <si>
    <t>一般社団法人ともだち</t>
    <rPh sb="0" eb="2">
      <t>イッパン</t>
    </rPh>
    <rPh sb="2" eb="6">
      <t>シャダンホウジン</t>
    </rPh>
    <phoneticPr fontId="8"/>
  </si>
  <si>
    <t>ハレルヤハウス</t>
  </si>
  <si>
    <t>津市戸木町7863-1</t>
  </si>
  <si>
    <t>059-261-5543</t>
  </si>
  <si>
    <t>久居聖書教会</t>
    <rPh sb="0" eb="2">
      <t>ヒサイ</t>
    </rPh>
    <rPh sb="2" eb="4">
      <t>セイショ</t>
    </rPh>
    <rPh sb="4" eb="6">
      <t>キョウカイ</t>
    </rPh>
    <phoneticPr fontId="8"/>
  </si>
  <si>
    <t>ティアラ　リノ</t>
    <phoneticPr fontId="8"/>
  </si>
  <si>
    <t>津市安濃町妙法寺1011-4</t>
  </si>
  <si>
    <t>059-264-7515</t>
    <phoneticPr fontId="12"/>
  </si>
  <si>
    <t>特定非営利活動法人ティアラ</t>
    <phoneticPr fontId="8"/>
  </si>
  <si>
    <t>ROSELLE2ND　KIDS　CLUB</t>
    <phoneticPr fontId="8"/>
  </si>
  <si>
    <t>津市庄田町2505番地5</t>
  </si>
  <si>
    <t>059-253-3635</t>
    <phoneticPr fontId="8"/>
  </si>
  <si>
    <t>059-253-8182</t>
    <phoneticPr fontId="8"/>
  </si>
  <si>
    <t>津市児童発達支援センター</t>
    <phoneticPr fontId="8"/>
  </si>
  <si>
    <t>514-0071</t>
  </si>
  <si>
    <t>津市分部1203番地</t>
  </si>
  <si>
    <t>059-271-8080</t>
  </si>
  <si>
    <t>059-239-1060</t>
  </si>
  <si>
    <t>ROSELLE3RD　KIDS　CLUB</t>
  </si>
  <si>
    <t>津市庄田町2505番地3</t>
  </si>
  <si>
    <t>059-271-7330</t>
    <phoneticPr fontId="12"/>
  </si>
  <si>
    <t>059-271-7332</t>
    <phoneticPr fontId="12"/>
  </si>
  <si>
    <t>一般社団法人ともだち</t>
    <rPh sb="0" eb="2">
      <t>イッパン</t>
    </rPh>
    <rPh sb="2" eb="4">
      <t>シャダン</t>
    </rPh>
    <rPh sb="4" eb="6">
      <t>ホウジン</t>
    </rPh>
    <phoneticPr fontId="12"/>
  </si>
  <si>
    <t>スカイ２</t>
  </si>
  <si>
    <t>059-253-7065</t>
  </si>
  <si>
    <t>特定非営利活動法人津学童保育総合センター</t>
  </si>
  <si>
    <t>レインボー・キッズ・クラブ</t>
    <phoneticPr fontId="12"/>
  </si>
  <si>
    <t>津市高茶屋６丁目１１番８アイムＡ１０５号</t>
  </si>
  <si>
    <t>059-253-7694</t>
  </si>
  <si>
    <t>059-253-7695</t>
  </si>
  <si>
    <t>株式会社M・Kプランニング</t>
    <rPh sb="0" eb="4">
      <t>カブシキガイシャ</t>
    </rPh>
    <phoneticPr fontId="8"/>
  </si>
  <si>
    <t>絆津教室</t>
    <rPh sb="0" eb="1">
      <t>キズナ</t>
    </rPh>
    <rPh sb="1" eb="2">
      <t>ツ</t>
    </rPh>
    <rPh sb="2" eb="4">
      <t>キョウシツ</t>
    </rPh>
    <phoneticPr fontId="12"/>
  </si>
  <si>
    <t>津市乙部2210番地</t>
  </si>
  <si>
    <t>059-264-7773</t>
  </si>
  <si>
    <t>三重県福祉総合支援サービス合同会社</t>
    <rPh sb="0" eb="3">
      <t>ミエケン</t>
    </rPh>
    <rPh sb="3" eb="5">
      <t>フクシ</t>
    </rPh>
    <rPh sb="5" eb="7">
      <t>ソウゴウ</t>
    </rPh>
    <rPh sb="7" eb="9">
      <t>シエン</t>
    </rPh>
    <rPh sb="13" eb="15">
      <t>ゴウドウ</t>
    </rPh>
    <rPh sb="15" eb="17">
      <t>ガイシャ</t>
    </rPh>
    <phoneticPr fontId="8"/>
  </si>
  <si>
    <t>ソレイユキッズ津</t>
  </si>
  <si>
    <t>津市久居新町1113-1</t>
  </si>
  <si>
    <t>059-255-0006</t>
  </si>
  <si>
    <t>059-255-0014</t>
  </si>
  <si>
    <t>医療法人社団それいゆ</t>
  </si>
  <si>
    <t>子ＬＡＢ</t>
    <rPh sb="0" eb="1">
      <t>コ</t>
    </rPh>
    <phoneticPr fontId="20"/>
  </si>
  <si>
    <t>津市新町2丁目10－33</t>
  </si>
  <si>
    <t>059-229-1515</t>
  </si>
  <si>
    <t>059-229-1516</t>
  </si>
  <si>
    <t>ＮＰＯ法人ＨＡ-ＨＡ-ＨＡ</t>
    <rPh sb="3" eb="5">
      <t>ホウジン</t>
    </rPh>
    <phoneticPr fontId="8"/>
  </si>
  <si>
    <t>ＨＡＲＶＥＳＴ</t>
    <phoneticPr fontId="8"/>
  </si>
  <si>
    <t>津市栗真中山町101-1番地</t>
  </si>
  <si>
    <t>059-269-5155</t>
  </si>
  <si>
    <t>059-269-5133</t>
  </si>
  <si>
    <t>株式会社ＴＵＲＮＩＮＧ　ＰＯＩＮＴ</t>
    <rPh sb="0" eb="2">
      <t>カブシキ</t>
    </rPh>
    <rPh sb="2" eb="4">
      <t>カイシャ</t>
    </rPh>
    <phoneticPr fontId="8"/>
  </si>
  <si>
    <t>Grabity  LiFE</t>
    <phoneticPr fontId="8"/>
  </si>
  <si>
    <t>津市大門29-18</t>
    <rPh sb="0" eb="2">
      <t>ツシ</t>
    </rPh>
    <rPh sb="2" eb="4">
      <t>ダイモン</t>
    </rPh>
    <phoneticPr fontId="8"/>
  </si>
  <si>
    <t>059-269-6621</t>
    <phoneticPr fontId="8"/>
  </si>
  <si>
    <t>株式会社ArcThree</t>
    <rPh sb="0" eb="4">
      <t>カブシキガイシャ</t>
    </rPh>
    <phoneticPr fontId="8"/>
  </si>
  <si>
    <t>絆寿教室</t>
    <rPh sb="0" eb="1">
      <t>キズナ</t>
    </rPh>
    <rPh sb="1" eb="2">
      <t>コトブキ</t>
    </rPh>
    <rPh sb="2" eb="4">
      <t>キョウシツ</t>
    </rPh>
    <phoneticPr fontId="12"/>
  </si>
  <si>
    <t>514-0015</t>
    <phoneticPr fontId="12"/>
  </si>
  <si>
    <t>津市寿町17番23号</t>
  </si>
  <si>
    <t>059-253-4380</t>
    <phoneticPr fontId="12"/>
  </si>
  <si>
    <t>ソレイユキッズ津Neo</t>
    <phoneticPr fontId="12"/>
  </si>
  <si>
    <t>514-1121</t>
    <phoneticPr fontId="12"/>
  </si>
  <si>
    <t>津市久居二ノ町1661</t>
  </si>
  <si>
    <t>059-253-2343</t>
    <phoneticPr fontId="12"/>
  </si>
  <si>
    <t>059-253-2344</t>
    <phoneticPr fontId="12"/>
  </si>
  <si>
    <t>医療法人社団それいゆ</t>
    <rPh sb="0" eb="2">
      <t>イリョウ</t>
    </rPh>
    <rPh sb="2" eb="4">
      <t>ホウジン</t>
    </rPh>
    <rPh sb="4" eb="6">
      <t>シャダン</t>
    </rPh>
    <phoneticPr fontId="8"/>
  </si>
  <si>
    <t>ＨＡＲＶＥＳＴ　ＧＡＴ</t>
  </si>
  <si>
    <t>514-0831</t>
  </si>
  <si>
    <t>津市本町18-8番地</t>
  </si>
  <si>
    <t>059-269-7157</t>
  </si>
  <si>
    <t>059-269-7158</t>
  </si>
  <si>
    <t>聴覚・ろう重複センターひまわり</t>
    <rPh sb="0" eb="2">
      <t>チョウカク</t>
    </rPh>
    <rPh sb="5" eb="7">
      <t>チョウフク</t>
    </rPh>
    <phoneticPr fontId="8"/>
  </si>
  <si>
    <t>514-1121</t>
  </si>
  <si>
    <t>津市久居二ノ町1648‐1</t>
  </si>
  <si>
    <t>059-269-7377</t>
  </si>
  <si>
    <t>特定非営利活動法人つくし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</si>
  <si>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寺子屋アップルキッズ</t>
    <rPh sb="0" eb="3">
      <t>テラコヤ</t>
    </rPh>
    <phoneticPr fontId="8"/>
  </si>
  <si>
    <t>津市長岡町109番地2</t>
  </si>
  <si>
    <t>059-253-8225</t>
  </si>
  <si>
    <t>059-253-8226</t>
  </si>
  <si>
    <t>バンビーニ放課後等デイサービス・児童発達支援</t>
    <rPh sb="5" eb="8">
      <t>ホウカゴ</t>
    </rPh>
    <rPh sb="8" eb="9">
      <t>トウ</t>
    </rPh>
    <rPh sb="16" eb="22">
      <t>ジドウハッタツシエン</t>
    </rPh>
    <phoneticPr fontId="8"/>
  </si>
  <si>
    <t>514-2304</t>
    <phoneticPr fontId="8"/>
  </si>
  <si>
    <t>津市安濃町太田５４</t>
    <phoneticPr fontId="8"/>
  </si>
  <si>
    <t>059-261-8705</t>
  </si>
  <si>
    <t>特定非営利活動法人バンビーニこども村保育園</t>
    <rPh sb="0" eb="9">
      <t>トクテイヒエイリカツドウホウジン</t>
    </rPh>
    <rPh sb="17" eb="18">
      <t>ムラ</t>
    </rPh>
    <rPh sb="18" eb="21">
      <t>ホイクエン</t>
    </rPh>
    <phoneticPr fontId="8"/>
  </si>
  <si>
    <t>ドリームズ・21ｓｔ　久居射場校</t>
  </si>
  <si>
    <t>514-1108</t>
  </si>
  <si>
    <t>津市久居射場町63番地2</t>
  </si>
  <si>
    <t>059-261-6789</t>
  </si>
  <si>
    <t>059-261-5821</t>
  </si>
  <si>
    <t>株式会社オーシャングローバルネットワーク</t>
    <rPh sb="0" eb="4">
      <t>カブシキガイシャ</t>
    </rPh>
    <phoneticPr fontId="8"/>
  </si>
  <si>
    <t>ＭＡＲＣＨ</t>
  </si>
  <si>
    <t>津市庄田町2812</t>
  </si>
  <si>
    <t>レオール合同会社</t>
    <rPh sb="4" eb="6">
      <t>ゴウドウ</t>
    </rPh>
    <rPh sb="6" eb="8">
      <t>ガイシャ</t>
    </rPh>
    <phoneticPr fontId="8"/>
  </si>
  <si>
    <t>キッズハウス　ぱぷりか</t>
    <phoneticPr fontId="8"/>
  </si>
  <si>
    <t>津市高茶屋三丁目29番地46号</t>
  </si>
  <si>
    <t>059-261-8898</t>
    <phoneticPr fontId="8"/>
  </si>
  <si>
    <t>059-261-7495</t>
    <phoneticPr fontId="8"/>
  </si>
  <si>
    <t>株式会社ＭＭ通商</t>
    <rPh sb="0" eb="4">
      <t>カブシキカイシャ</t>
    </rPh>
    <rPh sb="4" eb="8">
      <t>ｍｍツウショウ</t>
    </rPh>
    <phoneticPr fontId="8"/>
  </si>
  <si>
    <t>あおいそら</t>
    <phoneticPr fontId="8"/>
  </si>
  <si>
    <t>津市城山三丁目７番３０号</t>
  </si>
  <si>
    <t>059-261-5580</t>
    <phoneticPr fontId="8"/>
  </si>
  <si>
    <t>株式会社ａｏｉｓｏｒａ</t>
    <rPh sb="0" eb="4">
      <t>カブシキカイシャ</t>
    </rPh>
    <phoneticPr fontId="8"/>
  </si>
  <si>
    <t>Grabity　LiVE</t>
    <phoneticPr fontId="8"/>
  </si>
  <si>
    <t>514-0021</t>
  </si>
  <si>
    <t>津市万町津111番地</t>
  </si>
  <si>
    <t>059-269-6623</t>
    <phoneticPr fontId="8"/>
  </si>
  <si>
    <t>059-269-6620</t>
  </si>
  <si>
    <t>株式会社ArcThree</t>
    <rPh sb="0" eb="4">
      <t>カブシキガイシャ</t>
    </rPh>
    <phoneticPr fontId="12"/>
  </si>
  <si>
    <t>放課後等デイサービス　はぴねす</t>
    <rPh sb="0" eb="4">
      <t>ホウカゴトウ</t>
    </rPh>
    <phoneticPr fontId="8"/>
  </si>
  <si>
    <t>津市雲出本郷町1621番地7</t>
  </si>
  <si>
    <t>059-269-5138</t>
  </si>
  <si>
    <t>059-269-5137</t>
  </si>
  <si>
    <t>特定非営利活動法人ルピナス品川</t>
    <rPh sb="0" eb="9">
      <t>トクテイヒエイリカツドウホウジン</t>
    </rPh>
    <rPh sb="13" eb="15">
      <t>シナガワ</t>
    </rPh>
    <phoneticPr fontId="8"/>
  </si>
  <si>
    <t>児童発達支援・放課後等デイサービスまめのき</t>
    <rPh sb="7" eb="11">
      <t>ホウカゴトウ</t>
    </rPh>
    <phoneticPr fontId="8"/>
  </si>
  <si>
    <t>津市一身田町374-3</t>
  </si>
  <si>
    <t>059-202-5369</t>
    <phoneticPr fontId="8"/>
  </si>
  <si>
    <t>059-202-5393</t>
    <phoneticPr fontId="8"/>
  </si>
  <si>
    <t>株式会社クレスコファーマス</t>
    <rPh sb="0" eb="4">
      <t>カブシキガイシャ</t>
    </rPh>
    <phoneticPr fontId="8"/>
  </si>
  <si>
    <t>子ども発達未来塾一身田</t>
    <rPh sb="0" eb="1">
      <t>コ</t>
    </rPh>
    <rPh sb="3" eb="5">
      <t>ハッタツ</t>
    </rPh>
    <rPh sb="5" eb="7">
      <t>ミライ</t>
    </rPh>
    <rPh sb="7" eb="8">
      <t>ジュク</t>
    </rPh>
    <rPh sb="8" eb="11">
      <t>イッシンデン</t>
    </rPh>
    <phoneticPr fontId="8"/>
  </si>
  <si>
    <t>津市一身田大古曽1453番地3</t>
  </si>
  <si>
    <t>Ａｎｎｉｖｅｒｓａｒｙ</t>
  </si>
  <si>
    <t>津市一身田町586-2</t>
  </si>
  <si>
    <t>090-7023-5731</t>
  </si>
  <si>
    <t>株式会社Ａｎｎｉｖｅｒｓａｒｙ</t>
    <rPh sb="0" eb="4">
      <t>カブシキガイシャ</t>
    </rPh>
    <phoneticPr fontId="8"/>
  </si>
  <si>
    <t>Ａｎｄａｎｔｅ</t>
    <phoneticPr fontId="8"/>
  </si>
  <si>
    <t>514-1113</t>
    <phoneticPr fontId="8"/>
  </si>
  <si>
    <t>津市久居野村町760番地2</t>
  </si>
  <si>
    <t>059-253-3433</t>
  </si>
  <si>
    <t>059-253-3435</t>
  </si>
  <si>
    <t>株式会社音の羽</t>
    <rPh sb="0" eb="4">
      <t>カブシキガイシャ</t>
    </rPh>
    <rPh sb="4" eb="5">
      <t>オト</t>
    </rPh>
    <rPh sb="6" eb="7">
      <t>ハ</t>
    </rPh>
    <phoneticPr fontId="8"/>
  </si>
  <si>
    <t>バンビーニブルー</t>
  </si>
  <si>
    <t>514-2304</t>
  </si>
  <si>
    <t>津市安濃町太田2058</t>
  </si>
  <si>
    <t>059-202-2659</t>
  </si>
  <si>
    <t>放課後等デイサービスはぴねすⅡ</t>
    <rPh sb="0" eb="4">
      <t>ホウカゴトウ</t>
    </rPh>
    <phoneticPr fontId="20"/>
  </si>
  <si>
    <t>津市藤方1966番地1</t>
  </si>
  <si>
    <t>多機能型事業所Ｓｅｅｄ＆Ｓｐｒｏｕｔ</t>
    <rPh sb="0" eb="4">
      <t>タキノウガタ</t>
    </rPh>
    <rPh sb="4" eb="7">
      <t>ジギョウショ</t>
    </rPh>
    <phoneticPr fontId="20"/>
  </si>
  <si>
    <t>津市分部2736</t>
    <rPh sb="0" eb="2">
      <t>ツシ</t>
    </rPh>
    <rPh sb="2" eb="4">
      <t>ワケベ</t>
    </rPh>
    <phoneticPr fontId="20"/>
  </si>
  <si>
    <t>059-202-7215</t>
    <phoneticPr fontId="8"/>
  </si>
  <si>
    <t>059-202-7218</t>
    <phoneticPr fontId="8"/>
  </si>
  <si>
    <t>合同会社Ｓｅｅｄ＆Ｓｐｒｏｕｔ</t>
    <rPh sb="0" eb="2">
      <t>ゴウドウ</t>
    </rPh>
    <rPh sb="2" eb="4">
      <t>ガイシャ</t>
    </rPh>
    <phoneticPr fontId="20"/>
  </si>
  <si>
    <t>スカイ３</t>
  </si>
  <si>
    <t>津市本町18-1</t>
    <rPh sb="0" eb="2">
      <t>ツシ</t>
    </rPh>
    <rPh sb="2" eb="4">
      <t>ホンマチ</t>
    </rPh>
    <phoneticPr fontId="20"/>
  </si>
  <si>
    <t>059-271-8118</t>
  </si>
  <si>
    <t>059-271-8119</t>
  </si>
  <si>
    <t>特定非営利活動法人津学童保育総合センター</t>
    <rPh sb="0" eb="16">
      <t>トクテイヒエイリカツドウホウジンツガクドウホイクソウゴウ</t>
    </rPh>
    <phoneticPr fontId="20"/>
  </si>
  <si>
    <t>アルブル</t>
  </si>
  <si>
    <t>津市鳥居町167番地8　サザンコート南館1F</t>
    <rPh sb="0" eb="5">
      <t>ツシトリイチョウ</t>
    </rPh>
    <rPh sb="2" eb="5">
      <t>トリイチョウ</t>
    </rPh>
    <rPh sb="8" eb="10">
      <t>バンチ</t>
    </rPh>
    <rPh sb="18" eb="19">
      <t>ミナミ</t>
    </rPh>
    <rPh sb="19" eb="20">
      <t>カン</t>
    </rPh>
    <phoneticPr fontId="20"/>
  </si>
  <si>
    <t>オリーブの木ＴＯＹＯＴＳＵ</t>
    <rPh sb="5" eb="6">
      <t>キ</t>
    </rPh>
    <phoneticPr fontId="8"/>
  </si>
  <si>
    <t>510-0305</t>
    <phoneticPr fontId="8"/>
  </si>
  <si>
    <t>津市河芸町中別保1656番地</t>
    <rPh sb="0" eb="2">
      <t>ツシ</t>
    </rPh>
    <rPh sb="2" eb="5">
      <t>カワゲチョウ</t>
    </rPh>
    <rPh sb="5" eb="6">
      <t>ナカ</t>
    </rPh>
    <rPh sb="6" eb="7">
      <t>ベツ</t>
    </rPh>
    <rPh sb="7" eb="8">
      <t>ホ</t>
    </rPh>
    <rPh sb="12" eb="14">
      <t>バンチ</t>
    </rPh>
    <phoneticPr fontId="8"/>
  </si>
  <si>
    <t>059-245-1128</t>
    <phoneticPr fontId="8"/>
  </si>
  <si>
    <t>059-253-8651</t>
    <phoneticPr fontId="8"/>
  </si>
  <si>
    <t>キッズハウス　ぱぷりか2</t>
  </si>
  <si>
    <t>津市高茶屋小森上野町1357-1</t>
    <rPh sb="0" eb="10">
      <t>ツシタカチャヤコモリウエノチョウ</t>
    </rPh>
    <phoneticPr fontId="20"/>
  </si>
  <si>
    <t>059-261-6828</t>
  </si>
  <si>
    <t>059-261-6426</t>
  </si>
  <si>
    <t>株式会社ＭＭ通商</t>
    <rPh sb="0" eb="4">
      <t>カブシキガイシャ</t>
    </rPh>
    <rPh sb="6" eb="8">
      <t>ツウショウ</t>
    </rPh>
    <phoneticPr fontId="20"/>
  </si>
  <si>
    <t>はな</t>
    <phoneticPr fontId="8"/>
  </si>
  <si>
    <t>津市乙部21番19号</t>
    <rPh sb="0" eb="4">
      <t>ツシオトベ</t>
    </rPh>
    <rPh sb="6" eb="7">
      <t>バン</t>
    </rPh>
    <rPh sb="9" eb="10">
      <t>ゴウ</t>
    </rPh>
    <phoneticPr fontId="8"/>
  </si>
  <si>
    <t>050-8892-7870</t>
    <phoneticPr fontId="8"/>
  </si>
  <si>
    <t>050-8892-7872</t>
    <phoneticPr fontId="8"/>
  </si>
  <si>
    <t>株式会社ＳＫＫアセットマネジメント</t>
    <rPh sb="0" eb="4">
      <t>カブシキガイシャ</t>
    </rPh>
    <phoneticPr fontId="8"/>
  </si>
  <si>
    <t>放課後等デイサービス　ａｍｉ　ａｍｉｅ</t>
    <rPh sb="0" eb="3">
      <t>ホウカゴ</t>
    </rPh>
    <rPh sb="3" eb="4">
      <t>トウ</t>
    </rPh>
    <phoneticPr fontId="20"/>
  </si>
  <si>
    <t>514-0305</t>
  </si>
  <si>
    <t>津市雲出島貫町1043番地</t>
    <rPh sb="0" eb="2">
      <t>ツシ</t>
    </rPh>
    <phoneticPr fontId="20"/>
  </si>
  <si>
    <t>059－271-8277</t>
    <phoneticPr fontId="8"/>
  </si>
  <si>
    <t>059－271-8278</t>
  </si>
  <si>
    <t>特定非営利活動法人ｃｏｃｏ　ｐａｃｅ</t>
    <rPh sb="0" eb="2">
      <t>トクテイ</t>
    </rPh>
    <rPh sb="2" eb="5">
      <t>ヒエイリ</t>
    </rPh>
    <rPh sb="5" eb="7">
      <t>カツドウ</t>
    </rPh>
    <rPh sb="7" eb="9">
      <t>ホウジン</t>
    </rPh>
    <phoneticPr fontId="20"/>
  </si>
  <si>
    <t>ROSELLE4TH KIDS CLUB</t>
  </si>
  <si>
    <t>津市高茶屋小森町1566番地7</t>
    <rPh sb="0" eb="2">
      <t>ツシ</t>
    </rPh>
    <rPh sb="2" eb="5">
      <t>タカチャヤ</t>
    </rPh>
    <rPh sb="5" eb="8">
      <t>コモリチョウ</t>
    </rPh>
    <rPh sb="12" eb="14">
      <t>バンチ</t>
    </rPh>
    <phoneticPr fontId="20"/>
  </si>
  <si>
    <t>059-253-7505</t>
    <phoneticPr fontId="8"/>
  </si>
  <si>
    <t>059-253-7506</t>
    <phoneticPr fontId="8"/>
  </si>
  <si>
    <t>一般社団法人ともだち</t>
    <rPh sb="0" eb="6">
      <t>イッパンシャダンホウジン</t>
    </rPh>
    <phoneticPr fontId="20"/>
  </si>
  <si>
    <t>サンクエールの森</t>
    <rPh sb="7" eb="8">
      <t>モリ</t>
    </rPh>
    <phoneticPr fontId="20"/>
  </si>
  <si>
    <t>三重県津市高茶屋小森町向山1717-4</t>
    <rPh sb="0" eb="3">
      <t>ミエケン</t>
    </rPh>
    <rPh sb="3" eb="5">
      <t>ツシ</t>
    </rPh>
    <rPh sb="5" eb="11">
      <t>タカチャヤコモリチョウ</t>
    </rPh>
    <rPh sb="11" eb="13">
      <t>ムカイヤマ</t>
    </rPh>
    <phoneticPr fontId="20"/>
  </si>
  <si>
    <t>059-271-8071</t>
    <phoneticPr fontId="8"/>
  </si>
  <si>
    <t>059-271-8072</t>
    <phoneticPr fontId="8"/>
  </si>
  <si>
    <t>一般社団法人サンクエールの森</t>
    <rPh sb="0" eb="2">
      <t>イッパン</t>
    </rPh>
    <rPh sb="2" eb="4">
      <t>シャダン</t>
    </rPh>
    <rPh sb="4" eb="6">
      <t>ホウジン</t>
    </rPh>
    <rPh sb="13" eb="14">
      <t>モリ</t>
    </rPh>
    <phoneticPr fontId="20"/>
  </si>
  <si>
    <t>059-264-7604</t>
  </si>
  <si>
    <t>059-264-7607</t>
  </si>
  <si>
    <t>514-1123</t>
  </si>
  <si>
    <t>070-1229-3258</t>
  </si>
  <si>
    <t>Ａｎｄａｎｔｅ　ｋｉｎｄ</t>
  </si>
  <si>
    <t>059-273-5535</t>
  </si>
  <si>
    <t>059-273-5536</t>
  </si>
  <si>
    <t>059-253-6361</t>
  </si>
  <si>
    <t>059-253-6362</t>
  </si>
  <si>
    <t>株式会社はるかぜファーム</t>
    <phoneticPr fontId="8"/>
  </si>
  <si>
    <t>心きらきら児童デイサービス事業所</t>
  </si>
  <si>
    <t>515-2354</t>
  </si>
  <si>
    <t>松阪市嬉野下之庄町１８番地４</t>
  </si>
  <si>
    <t>0598-48-2345</t>
  </si>
  <si>
    <t>0596-31-1325</t>
    <phoneticPr fontId="8"/>
  </si>
  <si>
    <t>和</t>
    <rPh sb="0" eb="1">
      <t>カズ</t>
    </rPh>
    <phoneticPr fontId="8"/>
  </si>
  <si>
    <t>515-0821</t>
    <phoneticPr fontId="12"/>
  </si>
  <si>
    <t>松阪市外五曲町55-6</t>
  </si>
  <si>
    <t>0598-31-3753</t>
    <phoneticPr fontId="12"/>
  </si>
  <si>
    <t>0598-31-3088</t>
    <phoneticPr fontId="12"/>
  </si>
  <si>
    <t>合同会社　和</t>
    <rPh sb="0" eb="2">
      <t>ゴウドウ</t>
    </rPh>
    <rPh sb="2" eb="4">
      <t>ガイシャ</t>
    </rPh>
    <rPh sb="5" eb="6">
      <t>ナゴ</t>
    </rPh>
    <phoneticPr fontId="8"/>
  </si>
  <si>
    <t>児童発達支援・放課後等デイサービスアネックスあい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8"/>
  </si>
  <si>
    <t>松阪市岡本町231-3</t>
  </si>
  <si>
    <t>0598-30-6668</t>
  </si>
  <si>
    <t>0598-30-6663</t>
  </si>
  <si>
    <t>アムール有限会社</t>
    <rPh sb="4" eb="6">
      <t>ユウゲン</t>
    </rPh>
    <rPh sb="6" eb="8">
      <t>カイシャ</t>
    </rPh>
    <phoneticPr fontId="8"/>
  </si>
  <si>
    <t>児童発達支援・放課後等デイサービスそうしん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2"/>
  </si>
  <si>
    <t>松阪市嬉野中川新町4丁目262番地6</t>
  </si>
  <si>
    <t>特定非営利活動法人TEAM創心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ソウ</t>
    </rPh>
    <rPh sb="14" eb="15">
      <t>シン</t>
    </rPh>
    <phoneticPr fontId="12"/>
  </si>
  <si>
    <t>バーニーズ・Ｆ</t>
  </si>
  <si>
    <t>松阪市駅部田町1707番地3</t>
  </si>
  <si>
    <t>0598-67-4128</t>
  </si>
  <si>
    <t>0598-67-0436</t>
  </si>
  <si>
    <t>有限会社ライフサイエンス</t>
    <rPh sb="0" eb="4">
      <t>ユウゲンガイシャ</t>
    </rPh>
    <phoneticPr fontId="8"/>
  </si>
  <si>
    <t>心きらきら中川児童デイサービス事業所</t>
    <rPh sb="0" eb="1">
      <t>ココロ</t>
    </rPh>
    <rPh sb="5" eb="7">
      <t>ナカガワ</t>
    </rPh>
    <rPh sb="7" eb="9">
      <t>ジドウ</t>
    </rPh>
    <rPh sb="15" eb="18">
      <t>ジギョウショ</t>
    </rPh>
    <phoneticPr fontId="8"/>
  </si>
  <si>
    <t>515-2317</t>
  </si>
  <si>
    <t>松阪市嬉野野田町字垣内143番地</t>
  </si>
  <si>
    <t>0598-31-3985</t>
  </si>
  <si>
    <t>0598-31-3986</t>
  </si>
  <si>
    <t>ＨＡＲＶＥＳＴ ＢＡＳＥ ＷＯＲＫＳ</t>
    <phoneticPr fontId="19"/>
  </si>
  <si>
    <t>松阪市下村町568-1</t>
  </si>
  <si>
    <t>0598-20-9788</t>
  </si>
  <si>
    <t>0598-20-9789</t>
  </si>
  <si>
    <t>株式会社ＴＵＲＮＩＮＧ　ＰＯＩＮＴ</t>
    <rPh sb="0" eb="4">
      <t>カブシキガイシャ</t>
    </rPh>
    <phoneticPr fontId="8"/>
  </si>
  <si>
    <t>多機能型事業所ゆいしん</t>
    <rPh sb="0" eb="4">
      <t>タキノウガタ</t>
    </rPh>
    <rPh sb="4" eb="7">
      <t>ジギョウショ</t>
    </rPh>
    <phoneticPr fontId="12"/>
  </si>
  <si>
    <t>515-2303</t>
  </si>
  <si>
    <t>松阪市嬉野宮古町1397番地2</t>
  </si>
  <si>
    <t>0598-30-8130</t>
  </si>
  <si>
    <t>0598-30-8131</t>
  </si>
  <si>
    <t>特定非営利活動法人TEAM創心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ツク</t>
    </rPh>
    <rPh sb="14" eb="15">
      <t>ココロ</t>
    </rPh>
    <phoneticPr fontId="12"/>
  </si>
  <si>
    <t>放課後等デイサービスもぐすた</t>
    <rPh sb="0" eb="4">
      <t>ホウカゴトウ</t>
    </rPh>
    <phoneticPr fontId="8"/>
  </si>
  <si>
    <t>515-2305</t>
    <phoneticPr fontId="8"/>
  </si>
  <si>
    <t>松阪市嬉野一志町64番地100</t>
  </si>
  <si>
    <t>090-6070-8913</t>
    <phoneticPr fontId="8"/>
  </si>
  <si>
    <t>0598-67-6080</t>
    <phoneticPr fontId="8"/>
  </si>
  <si>
    <t>合同会社ほっこりんはうす</t>
    <rPh sb="0" eb="4">
      <t>ゴウドウカイシャ</t>
    </rPh>
    <phoneticPr fontId="8"/>
  </si>
  <si>
    <t>Ｐｌｕｍｅｒｉａ</t>
    <phoneticPr fontId="8"/>
  </si>
  <si>
    <t>松阪市小阿坂町177-1</t>
  </si>
  <si>
    <t>0598-58-1232</t>
    <phoneticPr fontId="8"/>
  </si>
  <si>
    <t>0598-58-1233</t>
    <phoneticPr fontId="8"/>
  </si>
  <si>
    <t>合同会社Ｎｏａ</t>
    <rPh sb="0" eb="4">
      <t>ゴウドウカイシャ</t>
    </rPh>
    <phoneticPr fontId="8"/>
  </si>
  <si>
    <t>グランマの家　八太</t>
    <rPh sb="5" eb="6">
      <t>イエ</t>
    </rPh>
    <rPh sb="7" eb="9">
      <t>ハッタ</t>
    </rPh>
    <phoneticPr fontId="8"/>
  </si>
  <si>
    <t>519-2144</t>
    <phoneticPr fontId="8"/>
  </si>
  <si>
    <t>松阪市八太町569-3</t>
  </si>
  <si>
    <t>0598-67-7271</t>
    <phoneticPr fontId="8"/>
  </si>
  <si>
    <t>0598-67-8232</t>
    <phoneticPr fontId="8"/>
  </si>
  <si>
    <t>一般社団法人フラットデイ</t>
    <rPh sb="0" eb="6">
      <t>イッパンシャダンホウジン</t>
    </rPh>
    <phoneticPr fontId="8"/>
  </si>
  <si>
    <t>松阪市子ども発達総合支援センター</t>
    <rPh sb="0" eb="4">
      <t>マツサカシコ</t>
    </rPh>
    <rPh sb="6" eb="12">
      <t>ハッタツソウゴウシエン</t>
    </rPh>
    <phoneticPr fontId="8"/>
  </si>
  <si>
    <t>松阪市下村町875番地1</t>
  </si>
  <si>
    <t>0598-30-4433</t>
    <phoneticPr fontId="8"/>
  </si>
  <si>
    <t>松阪市</t>
    <rPh sb="0" eb="2">
      <t>マツサカ</t>
    </rPh>
    <rPh sb="2" eb="3">
      <t>シ</t>
    </rPh>
    <phoneticPr fontId="8"/>
  </si>
  <si>
    <t>チャイルドウィッシュみやまち</t>
    <phoneticPr fontId="8"/>
  </si>
  <si>
    <t>515-0015</t>
    <phoneticPr fontId="8"/>
  </si>
  <si>
    <t>松阪市松阪市宮町字五反田66-1</t>
  </si>
  <si>
    <t>0598-20-9420</t>
    <phoneticPr fontId="8"/>
  </si>
  <si>
    <t>0598-20-9421</t>
  </si>
  <si>
    <t>株式会社紬</t>
    <rPh sb="0" eb="2">
      <t>カブシキ</t>
    </rPh>
    <rPh sb="2" eb="4">
      <t>カイシャ</t>
    </rPh>
    <rPh sb="4" eb="5">
      <t>ツムギ</t>
    </rPh>
    <phoneticPr fontId="8"/>
  </si>
  <si>
    <t>ピクニック</t>
  </si>
  <si>
    <t>515-0061</t>
  </si>
  <si>
    <t>松阪市黒田町17-1</t>
  </si>
  <si>
    <t>0598-26-8444</t>
  </si>
  <si>
    <t>0598-26-8445</t>
  </si>
  <si>
    <t>合同会社ＳｕＮＮｙＳ</t>
    <rPh sb="0" eb="4">
      <t>ゴウドウカイシャ</t>
    </rPh>
    <phoneticPr fontId="12"/>
  </si>
  <si>
    <t>おやこうこう</t>
  </si>
  <si>
    <t>松阪市田村町447番4</t>
  </si>
  <si>
    <t>0598-25-0077</t>
  </si>
  <si>
    <t>0598-26-6600</t>
  </si>
  <si>
    <t>社会福祉法人　松潤会</t>
    <rPh sb="0" eb="6">
      <t>シャカイフクシホウジン</t>
    </rPh>
    <rPh sb="7" eb="8">
      <t>マツ</t>
    </rPh>
    <rPh sb="8" eb="9">
      <t>ジュン</t>
    </rPh>
    <rPh sb="9" eb="10">
      <t>カイ</t>
    </rPh>
    <phoneticPr fontId="8"/>
  </si>
  <si>
    <t>いっぽいっぽ</t>
  </si>
  <si>
    <t>松阪市駅部田町1896-1</t>
  </si>
  <si>
    <t>0598-67-9455</t>
  </si>
  <si>
    <t>合同会社　陽灯り</t>
    <rPh sb="0" eb="4">
      <t>ゴウドウカイシャ</t>
    </rPh>
    <rPh sb="5" eb="6">
      <t>ヒ</t>
    </rPh>
    <rPh sb="6" eb="7">
      <t>アカ</t>
    </rPh>
    <phoneticPr fontId="8"/>
  </si>
  <si>
    <t>ＨＡＲＶＥＳＴ　ＵＮＩＴＥ</t>
    <phoneticPr fontId="12"/>
  </si>
  <si>
    <t>松阪市下村町852-4</t>
  </si>
  <si>
    <t>0598-20-9975</t>
  </si>
  <si>
    <t>0598-20-9976</t>
  </si>
  <si>
    <t>児童発達支援・放課後デイサービス　さくら</t>
    <rPh sb="0" eb="2">
      <t>ジドウ</t>
    </rPh>
    <rPh sb="2" eb="4">
      <t>ハッタツ</t>
    </rPh>
    <rPh sb="4" eb="6">
      <t>シエン</t>
    </rPh>
    <rPh sb="7" eb="10">
      <t>ホウカゴ</t>
    </rPh>
    <phoneticPr fontId="8"/>
  </si>
  <si>
    <t>松阪市西町２８１－１</t>
  </si>
  <si>
    <t>0598-21-0398</t>
  </si>
  <si>
    <t>0598-21-0397</t>
  </si>
  <si>
    <t>株式会社咲弥</t>
    <rPh sb="0" eb="4">
      <t>カブシキガイシャ</t>
    </rPh>
    <rPh sb="4" eb="6">
      <t>サクヤ</t>
    </rPh>
    <phoneticPr fontId="8"/>
  </si>
  <si>
    <t>もぐすたぷらす</t>
  </si>
  <si>
    <t>515-2305</t>
  </si>
  <si>
    <t>松阪市嬉野一志町64－79</t>
  </si>
  <si>
    <t>090-6070-8913</t>
  </si>
  <si>
    <t>0598-67-6080</t>
  </si>
  <si>
    <t>エンジョイ松阪</t>
    <rPh sb="5" eb="7">
      <t>マツサカ</t>
    </rPh>
    <phoneticPr fontId="20"/>
  </si>
  <si>
    <t>松阪市光町31-4</t>
    <rPh sb="0" eb="3">
      <t>マツサカシ</t>
    </rPh>
    <rPh sb="3" eb="4">
      <t>ヒカリ</t>
    </rPh>
    <rPh sb="4" eb="5">
      <t>マチ</t>
    </rPh>
    <phoneticPr fontId="20"/>
  </si>
  <si>
    <t>0598-30-8565</t>
  </si>
  <si>
    <t>0598-30-8566</t>
  </si>
  <si>
    <t>児童発達支援・放課後等デイサービスはれ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0"/>
  </si>
  <si>
    <t>松阪市駅部田町425番地2</t>
    <rPh sb="0" eb="3">
      <t>マツサカシ</t>
    </rPh>
    <rPh sb="3" eb="6">
      <t>マエノヘタ</t>
    </rPh>
    <rPh sb="6" eb="7">
      <t>チョウ</t>
    </rPh>
    <rPh sb="10" eb="12">
      <t>バンチ</t>
    </rPh>
    <phoneticPr fontId="20"/>
  </si>
  <si>
    <t>0598-31-1520</t>
  </si>
  <si>
    <t>0598-31-1521</t>
  </si>
  <si>
    <t>株式会社MJP</t>
    <rPh sb="0" eb="4">
      <t>カブシキガイシャ</t>
    </rPh>
    <phoneticPr fontId="20"/>
  </si>
  <si>
    <t>0598-67-4824</t>
  </si>
  <si>
    <t>0598-67-8367</t>
  </si>
  <si>
    <t>0598-31-3968</t>
  </si>
  <si>
    <t>0598-31-3969</t>
  </si>
  <si>
    <t>0598-31-2557</t>
  </si>
  <si>
    <t>0598-31-2558</t>
  </si>
  <si>
    <t>こもりぐま</t>
  </si>
  <si>
    <t>515-2342</t>
  </si>
  <si>
    <t>080-3613-7224</t>
  </si>
  <si>
    <t>ここふる</t>
  </si>
  <si>
    <t>519-2174</t>
  </si>
  <si>
    <t>多気郡多気町五桂956</t>
    <rPh sb="6" eb="7">
      <t>ゴ</t>
    </rPh>
    <rPh sb="7" eb="8">
      <t>カツラ</t>
    </rPh>
    <phoneticPr fontId="8"/>
  </si>
  <si>
    <t>090-7614-8155</t>
    <phoneticPr fontId="8"/>
  </si>
  <si>
    <t>0598-67-5365</t>
    <phoneticPr fontId="12"/>
  </si>
  <si>
    <t>一般社団法人 医食同源みえ</t>
    <rPh sb="0" eb="6">
      <t>イッパンシャダンホウジン</t>
    </rPh>
    <rPh sb="7" eb="11">
      <t>イショクドウゲン</t>
    </rPh>
    <phoneticPr fontId="8"/>
  </si>
  <si>
    <t>済生会明和病院 なでしこ障害児通所支援事業所</t>
    <rPh sb="0" eb="1">
      <t>スミ</t>
    </rPh>
    <rPh sb="1" eb="2">
      <t>ショウ</t>
    </rPh>
    <rPh sb="2" eb="3">
      <t>カイ</t>
    </rPh>
    <rPh sb="3" eb="5">
      <t>メイワ</t>
    </rPh>
    <rPh sb="5" eb="7">
      <t>ビョウイン</t>
    </rPh>
    <rPh sb="12" eb="15">
      <t>ショウガイジ</t>
    </rPh>
    <rPh sb="15" eb="16">
      <t>ツウ</t>
    </rPh>
    <rPh sb="16" eb="17">
      <t>ショ</t>
    </rPh>
    <rPh sb="17" eb="19">
      <t>シエン</t>
    </rPh>
    <rPh sb="19" eb="21">
      <t>ジギョウ</t>
    </rPh>
    <rPh sb="21" eb="22">
      <t>ショ</t>
    </rPh>
    <phoneticPr fontId="8"/>
  </si>
  <si>
    <t>多気郡明和町大字上野435</t>
  </si>
  <si>
    <t>0596-53-0010</t>
  </si>
  <si>
    <t>放課後の家　明和</t>
  </si>
  <si>
    <t>515-0324</t>
  </si>
  <si>
    <t>0596-53-2514</t>
  </si>
  <si>
    <t>0596-53-2515</t>
  </si>
  <si>
    <t>株式会社ケアプロフェッショナル</t>
  </si>
  <si>
    <t>多気郡地域児童発達支援センター</t>
    <rPh sb="0" eb="11">
      <t>タキグンチイキジドウハッタツシエン</t>
    </rPh>
    <phoneticPr fontId="8"/>
  </si>
  <si>
    <t>多気郡明和町佐田633</t>
  </si>
  <si>
    <t>0596-34-7381</t>
    <phoneticPr fontId="8"/>
  </si>
  <si>
    <t>050-3142-2114</t>
    <phoneticPr fontId="8"/>
  </si>
  <si>
    <t>特定非営利活動法人いろ葉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ハ</t>
    </rPh>
    <phoneticPr fontId="8"/>
  </si>
  <si>
    <t>515-0325</t>
  </si>
  <si>
    <t>0596-65-6600</t>
  </si>
  <si>
    <t>0596-65-6677</t>
  </si>
  <si>
    <t>合同会社Ｉｎｃｌｕｓｉｏｎ</t>
    <phoneticPr fontId="8"/>
  </si>
  <si>
    <t>放課後等デイサービス　カナエタ</t>
    <rPh sb="0" eb="3">
      <t>ホウカゴ</t>
    </rPh>
    <rPh sb="3" eb="4">
      <t>トウ</t>
    </rPh>
    <phoneticPr fontId="20"/>
  </si>
  <si>
    <t>519-2428</t>
  </si>
  <si>
    <t>多気郡大台町粟生720番地1</t>
  </si>
  <si>
    <t>0598-89-4861</t>
  </si>
  <si>
    <t>特定非営利活動法人カナエタ</t>
  </si>
  <si>
    <t>放課後等デイサービス　ねいろ</t>
    <rPh sb="0" eb="4">
      <t>ホウカゴトウ</t>
    </rPh>
    <phoneticPr fontId="20"/>
  </si>
  <si>
    <t>多気郡多気町相可1038-6　カーサ・サニー101</t>
  </si>
  <si>
    <t>0598-67-7319</t>
  </si>
  <si>
    <t>株式会社　音色</t>
    <rPh sb="5" eb="7">
      <t>ネイロ</t>
    </rPh>
    <phoneticPr fontId="20"/>
  </si>
  <si>
    <t>子どもの発達支援事業所えがお</t>
    <rPh sb="0" eb="1">
      <t>コ</t>
    </rPh>
    <rPh sb="4" eb="6">
      <t>ハッタツ</t>
    </rPh>
    <rPh sb="6" eb="8">
      <t>シエン</t>
    </rPh>
    <rPh sb="8" eb="10">
      <t>ジギョウ</t>
    </rPh>
    <rPh sb="10" eb="11">
      <t>ショ</t>
    </rPh>
    <phoneticPr fontId="8"/>
  </si>
  <si>
    <t>516-0016</t>
  </si>
  <si>
    <t>伊勢市神田久志本町1718-16</t>
  </si>
  <si>
    <t>0596-65-7039</t>
  </si>
  <si>
    <t>0596-65-7057</t>
  </si>
  <si>
    <t>特定非営利活動法人南勢子どもの発達支援センターえがお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ナンセイ</t>
    </rPh>
    <rPh sb="11" eb="12">
      <t>コ</t>
    </rPh>
    <rPh sb="15" eb="17">
      <t>ハッタツ</t>
    </rPh>
    <rPh sb="17" eb="19">
      <t>シエン</t>
    </rPh>
    <phoneticPr fontId="8"/>
  </si>
  <si>
    <t>放課後の家　伊勢</t>
    <rPh sb="0" eb="3">
      <t>ホウカゴ</t>
    </rPh>
    <rPh sb="4" eb="5">
      <t>イエ</t>
    </rPh>
    <rPh sb="6" eb="8">
      <t>イセ</t>
    </rPh>
    <phoneticPr fontId="12"/>
  </si>
  <si>
    <t>516-0007</t>
    <phoneticPr fontId="12"/>
  </si>
  <si>
    <t>伊勢市小木町671番地1</t>
  </si>
  <si>
    <t>0596-31-1587</t>
    <phoneticPr fontId="8"/>
  </si>
  <si>
    <t>0596-31-1588</t>
    <phoneticPr fontId="8"/>
  </si>
  <si>
    <t>発達支援室クオール伊勢</t>
    <rPh sb="0" eb="2">
      <t>ハッタツ</t>
    </rPh>
    <rPh sb="2" eb="4">
      <t>シエン</t>
    </rPh>
    <rPh sb="4" eb="5">
      <t>シツ</t>
    </rPh>
    <rPh sb="9" eb="11">
      <t>イセ</t>
    </rPh>
    <phoneticPr fontId="12"/>
  </si>
  <si>
    <t>伊勢市黒瀬町1359番地</t>
  </si>
  <si>
    <t>0596-26-0906</t>
  </si>
  <si>
    <t>0596-26-0907</t>
  </si>
  <si>
    <t>株式会社クオール</t>
    <rPh sb="0" eb="4">
      <t>カブシキガイシャ</t>
    </rPh>
    <phoneticPr fontId="12"/>
  </si>
  <si>
    <t>絆伊勢教室</t>
    <rPh sb="0" eb="1">
      <t>キズナ</t>
    </rPh>
    <rPh sb="1" eb="3">
      <t>イセ</t>
    </rPh>
    <rPh sb="3" eb="5">
      <t>キョウシツ</t>
    </rPh>
    <phoneticPr fontId="12"/>
  </si>
  <si>
    <t>516-0072</t>
  </si>
  <si>
    <t>伊勢市宮後3丁目6-7</t>
  </si>
  <si>
    <t>0596-65-6679</t>
  </si>
  <si>
    <t>放課後の家　伊勢明野</t>
    <rPh sb="6" eb="8">
      <t>イセ</t>
    </rPh>
    <phoneticPr fontId="12"/>
  </si>
  <si>
    <t>0596-38-1550</t>
  </si>
  <si>
    <t>0596-38-1551</t>
  </si>
  <si>
    <t>伊勢市おひさま児童園</t>
    <rPh sb="0" eb="3">
      <t>イセシ</t>
    </rPh>
    <rPh sb="7" eb="9">
      <t>ジドウ</t>
    </rPh>
    <rPh sb="9" eb="10">
      <t>エン</t>
    </rPh>
    <phoneticPr fontId="12"/>
  </si>
  <si>
    <t>伊勢市御薗町長屋2767番地 伊勢市ハートプラザみその１階</t>
  </si>
  <si>
    <t>0596-21-4334</t>
  </si>
  <si>
    <t>0596-21-4335</t>
  </si>
  <si>
    <t>特定非営利活動法人南勢子どもの発達支援センターえがお</t>
    <rPh sb="0" eb="2">
      <t>トクテイ</t>
    </rPh>
    <rPh sb="2" eb="9">
      <t>ヒエイリ</t>
    </rPh>
    <rPh sb="9" eb="11">
      <t>ナンセイ</t>
    </rPh>
    <rPh sb="11" eb="12">
      <t>コ</t>
    </rPh>
    <rPh sb="15" eb="17">
      <t>ハッタツ</t>
    </rPh>
    <rPh sb="17" eb="19">
      <t>シエン</t>
    </rPh>
    <phoneticPr fontId="12"/>
  </si>
  <si>
    <t>Peek-a-Boo</t>
  </si>
  <si>
    <t>伊勢市常盤一丁目5-12</t>
  </si>
  <si>
    <t>0596-72-8988</t>
  </si>
  <si>
    <t>0596-72-8989</t>
  </si>
  <si>
    <t>一般社団法人向日葵</t>
    <rPh sb="0" eb="2">
      <t>イッパン</t>
    </rPh>
    <rPh sb="2" eb="4">
      <t>シャダン</t>
    </rPh>
    <rPh sb="4" eb="6">
      <t>ホウジン</t>
    </rPh>
    <rPh sb="6" eb="9">
      <t>ヒマワリ</t>
    </rPh>
    <phoneticPr fontId="12"/>
  </si>
  <si>
    <t>516-0078</t>
    <phoneticPr fontId="12"/>
  </si>
  <si>
    <t>伊勢市曽祢一丁目10番23号</t>
  </si>
  <si>
    <t>0596-63-6016</t>
    <phoneticPr fontId="12"/>
  </si>
  <si>
    <t>0596-28-9857</t>
    <phoneticPr fontId="12"/>
  </si>
  <si>
    <t>村井楽器株式会社</t>
    <rPh sb="0" eb="2">
      <t>ムライ</t>
    </rPh>
    <rPh sb="2" eb="4">
      <t>ガッキ</t>
    </rPh>
    <rPh sb="4" eb="8">
      <t>カブシキガイシャ</t>
    </rPh>
    <phoneticPr fontId="12"/>
  </si>
  <si>
    <t>あしあと</t>
    <phoneticPr fontId="8"/>
  </si>
  <si>
    <t>伊勢市御薗町高向2075番地5</t>
  </si>
  <si>
    <t>080-4308-9911</t>
    <phoneticPr fontId="8"/>
  </si>
  <si>
    <t>0596-67-6490</t>
    <phoneticPr fontId="8"/>
  </si>
  <si>
    <t>合同会社心伸</t>
    <rPh sb="0" eb="4">
      <t>ゴウドウガイシャ</t>
    </rPh>
    <rPh sb="4" eb="5">
      <t>シン</t>
    </rPh>
    <rPh sb="5" eb="6">
      <t>シン</t>
    </rPh>
    <phoneticPr fontId="8"/>
  </si>
  <si>
    <t>Peek-a-BooⅡ</t>
    <phoneticPr fontId="12"/>
  </si>
  <si>
    <t>516-0046</t>
    <phoneticPr fontId="8"/>
  </si>
  <si>
    <t>伊勢市辻久留町542－57</t>
  </si>
  <si>
    <t>0596-21-0207</t>
    <phoneticPr fontId="8"/>
  </si>
  <si>
    <t>0596-21-0208</t>
    <phoneticPr fontId="8"/>
  </si>
  <si>
    <t>ハッピーキッズ</t>
    <phoneticPr fontId="8"/>
  </si>
  <si>
    <t>伊勢市小俣町宮前296-8</t>
  </si>
  <si>
    <t>0596-72-8890</t>
    <phoneticPr fontId="8"/>
  </si>
  <si>
    <t>0596-72-8891</t>
  </si>
  <si>
    <t>伊勢市おおぞら児童園</t>
    <rPh sb="0" eb="3">
      <t>イセシ</t>
    </rPh>
    <rPh sb="7" eb="9">
      <t>ジドウ</t>
    </rPh>
    <rPh sb="9" eb="10">
      <t>エン</t>
    </rPh>
    <phoneticPr fontId="8"/>
  </si>
  <si>
    <t>伊勢市黒瀬町562番地103</t>
  </si>
  <si>
    <t>0596-20-4755</t>
    <phoneticPr fontId="8"/>
  </si>
  <si>
    <t>伊勢市</t>
    <rPh sb="0" eb="3">
      <t>イセシ</t>
    </rPh>
    <phoneticPr fontId="8"/>
  </si>
  <si>
    <t>児童発達支援・放課後等デイサービス　わくわく</t>
    <rPh sb="0" eb="6">
      <t>ジドウハッタツシエン</t>
    </rPh>
    <rPh sb="7" eb="11">
      <t>ホウカゴトウ</t>
    </rPh>
    <phoneticPr fontId="8"/>
  </si>
  <si>
    <t>519-0503</t>
    <phoneticPr fontId="8"/>
  </si>
  <si>
    <t>伊勢市小俣町元町554番地1</t>
  </si>
  <si>
    <t>0596-22-8055</t>
    <phoneticPr fontId="8"/>
  </si>
  <si>
    <t>0596-29-2808</t>
    <phoneticPr fontId="8"/>
  </si>
  <si>
    <t>特定非営利活動法人こども未来創造学園</t>
    <rPh sb="0" eb="9">
      <t>トクテイヒエイリカツドウホウジン</t>
    </rPh>
    <rPh sb="12" eb="16">
      <t>ミライソウゾウ</t>
    </rPh>
    <rPh sb="16" eb="18">
      <t>ガクエン</t>
    </rPh>
    <phoneticPr fontId="8"/>
  </si>
  <si>
    <t>Ａｉｌｅ　あい　</t>
    <phoneticPr fontId="8"/>
  </si>
  <si>
    <t>516-0064</t>
    <phoneticPr fontId="8"/>
  </si>
  <si>
    <t>伊勢市二俣一丁目1番22号　伊勢二俣ビル4階</t>
  </si>
  <si>
    <t>0596-29-3003</t>
    <phoneticPr fontId="8"/>
  </si>
  <si>
    <t>0596-29-3004</t>
  </si>
  <si>
    <t>アムール有限会社</t>
    <rPh sb="4" eb="8">
      <t>ユウゲンガイシャ</t>
    </rPh>
    <phoneticPr fontId="8"/>
  </si>
  <si>
    <t>児童発達支援・放課後等デイサービス　わくわく上地</t>
    <rPh sb="0" eb="6">
      <t>ジドウハッタツシエン</t>
    </rPh>
    <rPh sb="7" eb="11">
      <t>ホウカゴトウ</t>
    </rPh>
    <rPh sb="22" eb="24">
      <t>ウエジ</t>
    </rPh>
    <phoneticPr fontId="8"/>
  </si>
  <si>
    <t>伊勢市上地町2951番地1</t>
  </si>
  <si>
    <t>0596-23-9135</t>
    <phoneticPr fontId="12"/>
  </si>
  <si>
    <t>0596-23-9133</t>
    <phoneticPr fontId="12"/>
  </si>
  <si>
    <t>特定非営利活動法人こども未来創造学園</t>
    <rPh sb="0" eb="9">
      <t>トクテイヒエイリカツドウホウジン</t>
    </rPh>
    <rPh sb="12" eb="14">
      <t>ミライ</t>
    </rPh>
    <rPh sb="14" eb="16">
      <t>ソウゾウ</t>
    </rPh>
    <rPh sb="16" eb="18">
      <t>ガクエン</t>
    </rPh>
    <phoneticPr fontId="8"/>
  </si>
  <si>
    <t>Nursing Home MARIMO</t>
  </si>
  <si>
    <t>伊勢市小俣町相合1271番地1</t>
  </si>
  <si>
    <t>児童発達支援・放課後等デイサービス　わくわく第２</t>
    <rPh sb="0" eb="6">
      <t>ジドウハッタツシエン</t>
    </rPh>
    <rPh sb="7" eb="11">
      <t>ホウカゴトウ</t>
    </rPh>
    <rPh sb="22" eb="23">
      <t>ダイ</t>
    </rPh>
    <phoneticPr fontId="8"/>
  </si>
  <si>
    <t>伊勢市小俣町元町545番地</t>
  </si>
  <si>
    <t>0596-22-8055</t>
  </si>
  <si>
    <t>0598-29-2808</t>
    <phoneticPr fontId="12"/>
  </si>
  <si>
    <t>児童発達支援　放課後等デイサービス　ほっぷ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0"/>
  </si>
  <si>
    <t>伊勢市辻久留二丁目2-52</t>
    <rPh sb="0" eb="2">
      <t>イセ</t>
    </rPh>
    <rPh sb="2" eb="3">
      <t>ツジ</t>
    </rPh>
    <rPh sb="3" eb="5">
      <t>クル</t>
    </rPh>
    <rPh sb="5" eb="8">
      <t>２チョウメ</t>
    </rPh>
    <phoneticPr fontId="20"/>
  </si>
  <si>
    <t>0596-34-1119</t>
  </si>
  <si>
    <t>0596-34-1119</t>
    <phoneticPr fontId="8"/>
  </si>
  <si>
    <t>合同会社ひだまりの森</t>
    <rPh sb="0" eb="2">
      <t>ゴウドウ</t>
    </rPh>
    <rPh sb="2" eb="4">
      <t>ガイシャ</t>
    </rPh>
    <rPh sb="9" eb="10">
      <t>モリ</t>
    </rPh>
    <phoneticPr fontId="20"/>
  </si>
  <si>
    <t>ハッピージュニア</t>
  </si>
  <si>
    <t>0596-63-6101</t>
  </si>
  <si>
    <t>0596-63-6102</t>
  </si>
  <si>
    <t>発達支援室クオール鳥羽</t>
    <rPh sb="0" eb="2">
      <t>ハッタツ</t>
    </rPh>
    <rPh sb="2" eb="4">
      <t>シエン</t>
    </rPh>
    <rPh sb="4" eb="5">
      <t>シツ</t>
    </rPh>
    <rPh sb="9" eb="11">
      <t>トバ</t>
    </rPh>
    <phoneticPr fontId="12"/>
  </si>
  <si>
    <t>鳥羽市大明西町17番15号</t>
  </si>
  <si>
    <t>0599-25-0906</t>
  </si>
  <si>
    <t>0599-25-1516</t>
  </si>
  <si>
    <t>からふるしーど。ぷれすく</t>
    <phoneticPr fontId="8"/>
  </si>
  <si>
    <t>519-0433</t>
    <phoneticPr fontId="12"/>
  </si>
  <si>
    <t>度会郡玉城町勝田3591-1</t>
  </si>
  <si>
    <t>0596-63-9920</t>
  </si>
  <si>
    <t>059-993-0964</t>
  </si>
  <si>
    <t>株式会社MountainGo</t>
    <rPh sb="0" eb="4">
      <t>カブシキガイシャ</t>
    </rPh>
    <phoneticPr fontId="8"/>
  </si>
  <si>
    <t>こどもライフサポートいろ葉</t>
    <rPh sb="12" eb="13">
      <t>ハ</t>
    </rPh>
    <phoneticPr fontId="8"/>
  </si>
  <si>
    <t>519‐0415</t>
  </si>
  <si>
    <t>度会郡玉城町勝田1357-1</t>
    <phoneticPr fontId="8"/>
  </si>
  <si>
    <t>0596-63-9381</t>
    <phoneticPr fontId="12"/>
  </si>
  <si>
    <t>児童発達支援・放課後等デイサービス　わくわく度会</t>
    <rPh sb="0" eb="6">
      <t>ジドウハッタツシエン</t>
    </rPh>
    <rPh sb="7" eb="11">
      <t>ホウカゴトウ</t>
    </rPh>
    <rPh sb="22" eb="24">
      <t>ワタライ</t>
    </rPh>
    <phoneticPr fontId="8"/>
  </si>
  <si>
    <t>516-2105</t>
  </si>
  <si>
    <t>度会郡度会町平生1267</t>
  </si>
  <si>
    <t>070-3628-8055</t>
    <phoneticPr fontId="12"/>
  </si>
  <si>
    <t>0596-62-0108</t>
    <phoneticPr fontId="12"/>
  </si>
  <si>
    <t>青山放課後児童デイサービス　こごみのひろば</t>
    <rPh sb="0" eb="5">
      <t>アオヤマホウカゴ</t>
    </rPh>
    <rPh sb="5" eb="7">
      <t>ジドウ</t>
    </rPh>
    <phoneticPr fontId="8"/>
  </si>
  <si>
    <t>518-0226</t>
    <phoneticPr fontId="8"/>
  </si>
  <si>
    <t>伊賀市阿保1151番地</t>
  </si>
  <si>
    <t>0595-52-4343</t>
    <phoneticPr fontId="8"/>
  </si>
  <si>
    <t>有限会社T&amp;F</t>
    <rPh sb="0" eb="4">
      <t>ユウゲンガイシャ</t>
    </rPh>
    <phoneticPr fontId="8"/>
  </si>
  <si>
    <t>ＧＥＮＫＩ　ＫＩＤＳ</t>
    <phoneticPr fontId="8"/>
  </si>
  <si>
    <t>伊賀市小田町776-2</t>
  </si>
  <si>
    <t>0595-41-0187</t>
  </si>
  <si>
    <t>0595-41-0188</t>
  </si>
  <si>
    <t>一般社団法人　ＧＥＮＫＩ　ＫＩＤＳ</t>
    <rPh sb="0" eb="2">
      <t>イッパン</t>
    </rPh>
    <rPh sb="2" eb="4">
      <t>シャダン</t>
    </rPh>
    <rPh sb="4" eb="6">
      <t>ホウジン</t>
    </rPh>
    <phoneticPr fontId="12"/>
  </si>
  <si>
    <t>よい子のお家　いが</t>
    <phoneticPr fontId="12"/>
  </si>
  <si>
    <t>伊賀市緑ヶ丘本町4068番地4</t>
  </si>
  <si>
    <t>0595-48-7771</t>
  </si>
  <si>
    <t>0595-48-7768</t>
  </si>
  <si>
    <t>株式会社心グループ</t>
  </si>
  <si>
    <t>よい子のお家　ばしょう</t>
    <rPh sb="2" eb="3">
      <t>コ</t>
    </rPh>
    <rPh sb="5" eb="6">
      <t>ウチ</t>
    </rPh>
    <phoneticPr fontId="8"/>
  </si>
  <si>
    <t>伊賀市久米町字大坪639番地1</t>
  </si>
  <si>
    <t>いが児童発達支援センターれいあろは</t>
    <rPh sb="2" eb="4">
      <t>ジドウ</t>
    </rPh>
    <rPh sb="4" eb="6">
      <t>ハッタツ</t>
    </rPh>
    <rPh sb="6" eb="8">
      <t>シエン</t>
    </rPh>
    <phoneticPr fontId="8"/>
  </si>
  <si>
    <t>518-0015</t>
    <phoneticPr fontId="12"/>
  </si>
  <si>
    <t>伊賀市土橋178番地1</t>
  </si>
  <si>
    <t>0595-41-1333</t>
    <phoneticPr fontId="12"/>
  </si>
  <si>
    <t>0595-41-1334</t>
    <phoneticPr fontId="12"/>
  </si>
  <si>
    <t>よい子のお家いが　すまいる</t>
    <rPh sb="2" eb="3">
      <t>コ</t>
    </rPh>
    <rPh sb="5" eb="6">
      <t>ウチ</t>
    </rPh>
    <phoneticPr fontId="8"/>
  </si>
  <si>
    <t>伊賀市久米町字大坪639番地4</t>
  </si>
  <si>
    <t>0595-51-5506</t>
    <phoneticPr fontId="12"/>
  </si>
  <si>
    <t>0595-51-0822</t>
    <phoneticPr fontId="12"/>
  </si>
  <si>
    <t>ＧＥＮＫＩ　ＫＩＤＳ　ＳＴＵＤＹ</t>
  </si>
  <si>
    <t>伊賀市小田町748-1</t>
    <rPh sb="3" eb="5">
      <t>オダ</t>
    </rPh>
    <rPh sb="5" eb="6">
      <t>マチ</t>
    </rPh>
    <phoneticPr fontId="20"/>
  </si>
  <si>
    <t>0595-41-2701</t>
  </si>
  <si>
    <t>0595-24-6328</t>
  </si>
  <si>
    <t>有限会社サンユニティ</t>
    <rPh sb="0" eb="4">
      <t>ユウゲンガイシャ</t>
    </rPh>
    <phoneticPr fontId="20"/>
  </si>
  <si>
    <t>伊賀市阿保1066-10</t>
  </si>
  <si>
    <t>070-1636-0909</t>
  </si>
  <si>
    <t>0595-52-4343</t>
  </si>
  <si>
    <t>有限会社Ｔ＆Ｆ</t>
  </si>
  <si>
    <t>児童発達支援センター　どれみ</t>
    <rPh sb="0" eb="2">
      <t>ジドウ</t>
    </rPh>
    <rPh sb="2" eb="4">
      <t>ハッタツ</t>
    </rPh>
    <rPh sb="4" eb="6">
      <t>シエン</t>
    </rPh>
    <phoneticPr fontId="8"/>
  </si>
  <si>
    <t>名張市百合が丘西5番町25</t>
  </si>
  <si>
    <t>0595-44-6211</t>
  </si>
  <si>
    <t>0595-44-6233</t>
  </si>
  <si>
    <t>よい子のお家　ききょう</t>
    <phoneticPr fontId="12"/>
  </si>
  <si>
    <t>518-0621</t>
    <phoneticPr fontId="12"/>
  </si>
  <si>
    <t>名張市桔梗が丘一番町六街区32番地</t>
  </si>
  <si>
    <t>0595-54-6880</t>
  </si>
  <si>
    <t>0595-54-6882</t>
  </si>
  <si>
    <t>森の学校</t>
    <rPh sb="0" eb="1">
      <t>モリ</t>
    </rPh>
    <rPh sb="2" eb="4">
      <t>ガッコウ</t>
    </rPh>
    <phoneticPr fontId="8"/>
  </si>
  <si>
    <t>518-0434</t>
  </si>
  <si>
    <t>名張市つつじが丘北四番町222番</t>
  </si>
  <si>
    <t>0595-41-1677</t>
  </si>
  <si>
    <t>0595-41-1678</t>
  </si>
  <si>
    <t>株式会社森の学校</t>
    <rPh sb="0" eb="4">
      <t>カブシキガイシャ</t>
    </rPh>
    <rPh sb="4" eb="5">
      <t>モリ</t>
    </rPh>
    <rPh sb="6" eb="8">
      <t>ガッコウ</t>
    </rPh>
    <phoneticPr fontId="8"/>
  </si>
  <si>
    <t>さくらプラス桔梗が丘のぞみ校</t>
    <rPh sb="6" eb="8">
      <t>キキョウ</t>
    </rPh>
    <rPh sb="9" eb="10">
      <t>オカ</t>
    </rPh>
    <rPh sb="13" eb="14">
      <t>コウ</t>
    </rPh>
    <phoneticPr fontId="8"/>
  </si>
  <si>
    <t>518-0622</t>
    <phoneticPr fontId="8"/>
  </si>
  <si>
    <t>名張市桔梗が丘二番町七街区12番地</t>
  </si>
  <si>
    <t>0595-65-8811</t>
    <phoneticPr fontId="8"/>
  </si>
  <si>
    <t>0595-65-8839</t>
    <phoneticPr fontId="8"/>
  </si>
  <si>
    <t>さくらプラス合同会社</t>
    <rPh sb="6" eb="8">
      <t>ゴウドウ</t>
    </rPh>
    <rPh sb="8" eb="10">
      <t>ガイシャ</t>
    </rPh>
    <phoneticPr fontId="8"/>
  </si>
  <si>
    <t>KATATSUMURI</t>
    <phoneticPr fontId="8"/>
  </si>
  <si>
    <t>090-5616-6907</t>
    <phoneticPr fontId="8"/>
  </si>
  <si>
    <t>特定非営利活動法人musica</t>
    <rPh sb="0" eb="9">
      <t>トクテイヒエイリカツドウホウジン</t>
    </rPh>
    <phoneticPr fontId="8"/>
  </si>
  <si>
    <t>さくらプラス　みはた</t>
    <phoneticPr fontId="8"/>
  </si>
  <si>
    <t>名張市上小波田1806番地13</t>
  </si>
  <si>
    <t>0595-54-6001</t>
    <phoneticPr fontId="8"/>
  </si>
  <si>
    <t>0595-54-6002</t>
  </si>
  <si>
    <t>よい子のお家ききょうジャンプ</t>
    <rPh sb="2" eb="3">
      <t>コ</t>
    </rPh>
    <rPh sb="5" eb="6">
      <t>ウチ</t>
    </rPh>
    <phoneticPr fontId="8"/>
  </si>
  <si>
    <t>518-0621</t>
    <phoneticPr fontId="8"/>
  </si>
  <si>
    <t>0595-67-3003</t>
    <phoneticPr fontId="8"/>
  </si>
  <si>
    <t>株式会社心グループ</t>
    <rPh sb="0" eb="4">
      <t>カブシキガイシャ</t>
    </rPh>
    <rPh sb="4" eb="5">
      <t>ココロ</t>
    </rPh>
    <phoneticPr fontId="8"/>
  </si>
  <si>
    <t>ＣＯＮＴＲＡＩＬ</t>
  </si>
  <si>
    <t>名張市桔梗が丘三番町三街区９５番地</t>
  </si>
  <si>
    <t>0595-48-5403</t>
  </si>
  <si>
    <t>0595-48-5404</t>
  </si>
  <si>
    <t>合同会社ｐｅａｋ</t>
    <rPh sb="0" eb="2">
      <t>ゴウドウ</t>
    </rPh>
    <rPh sb="2" eb="4">
      <t>ガイシャ</t>
    </rPh>
    <phoneticPr fontId="8"/>
  </si>
  <si>
    <t>尾鷲市矢浜四丁目1番46号</t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</si>
  <si>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</si>
  <si>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0597-35-0102</t>
  </si>
  <si>
    <t>0597-35-0024</t>
  </si>
  <si>
    <t>医療法人三慶会</t>
  </si>
  <si>
    <t>通園めだか</t>
    <rPh sb="0" eb="2">
      <t>ツウエン</t>
    </rPh>
    <phoneticPr fontId="8"/>
  </si>
  <si>
    <t>519-5714</t>
  </si>
  <si>
    <t>南牟婁郡紀宝町鮒田1052-1</t>
  </si>
  <si>
    <t>0735-28-0020</t>
  </si>
  <si>
    <t>0735-28-0021</t>
  </si>
  <si>
    <t>（２）　放課後等デイサービス　（児童福祉法）</t>
    <phoneticPr fontId="8"/>
  </si>
  <si>
    <t>風の子びれっじ　空　kuu</t>
    <rPh sb="0" eb="1">
      <t>カゼ</t>
    </rPh>
    <rPh sb="2" eb="3">
      <t>コ</t>
    </rPh>
    <rPh sb="8" eb="9">
      <t>クウ</t>
    </rPh>
    <phoneticPr fontId="8"/>
  </si>
  <si>
    <t>桑名市伝馬町15-2　加藤ビル１階</t>
    <rPh sb="16" eb="17">
      <t>カイ</t>
    </rPh>
    <phoneticPr fontId="8"/>
  </si>
  <si>
    <t>0594-25-0229</t>
  </si>
  <si>
    <t>株式会社主人公</t>
    <rPh sb="0" eb="4">
      <t>カブシキガイシャ</t>
    </rPh>
    <rPh sb="4" eb="7">
      <t>シュジンコウ</t>
    </rPh>
    <phoneticPr fontId="8"/>
  </si>
  <si>
    <t>スリール</t>
    <phoneticPr fontId="8"/>
  </si>
  <si>
    <t>桑名市芳ヶ崎1251</t>
  </si>
  <si>
    <t>株式会社グルペット</t>
    <rPh sb="0" eb="4">
      <t>カブシキガイシャ</t>
    </rPh>
    <phoneticPr fontId="8"/>
  </si>
  <si>
    <t>クラム</t>
    <phoneticPr fontId="8"/>
  </si>
  <si>
    <t>050-3385-9056</t>
  </si>
  <si>
    <t>アプリ児童デイサービス陽だまりの丘</t>
    <phoneticPr fontId="8"/>
  </si>
  <si>
    <t>桑名市陽だまりの丘8丁目802</t>
  </si>
  <si>
    <t>0594-87-7828</t>
  </si>
  <si>
    <t>0594-87-7875</t>
  </si>
  <si>
    <t>放課後等デイサービスきんぎょ丸</t>
  </si>
  <si>
    <t>桑名市大字下深谷部字北川原4086</t>
  </si>
  <si>
    <t>0567-68-1173</t>
  </si>
  <si>
    <t>0567-68-1174</t>
  </si>
  <si>
    <t>株式会社尚和の会</t>
  </si>
  <si>
    <t>はばたき</t>
  </si>
  <si>
    <t>桑名市筒尾7丁目9-4</t>
    <phoneticPr fontId="8"/>
  </si>
  <si>
    <t>0594-28-8336</t>
  </si>
  <si>
    <t>株式会社LINKMATE</t>
    <rPh sb="0" eb="2">
      <t>カブシキ</t>
    </rPh>
    <rPh sb="2" eb="4">
      <t>カイシャ</t>
    </rPh>
    <phoneticPr fontId="12"/>
  </si>
  <si>
    <t>ハナミズキ</t>
    <phoneticPr fontId="12"/>
  </si>
  <si>
    <t>児童発達支援・放課後等デイサービス　りあん</t>
    <rPh sb="0" eb="1">
      <t>ジドウ</t>
    </rPh>
    <rPh sb="1" eb="3">
      <t>ハッタツ</t>
    </rPh>
    <rPh sb="3" eb="5">
      <t>シエン</t>
    </rPh>
    <rPh sb="6" eb="8">
      <t>ホウカゴ</t>
    </rPh>
    <rPh sb="8" eb="9">
      <t>トウ</t>
    </rPh>
    <phoneticPr fontId="12"/>
  </si>
  <si>
    <t>0594-84-5025</t>
  </si>
  <si>
    <t>0594-84-5026</t>
  </si>
  <si>
    <t>059-433-1675</t>
  </si>
  <si>
    <t>059-433-1676</t>
  </si>
  <si>
    <t>きぼう　ふれんず</t>
  </si>
  <si>
    <t>511-0806</t>
  </si>
  <si>
    <t>桑名市東汰上１８５番地</t>
  </si>
  <si>
    <t>有限会社すずらん</t>
    <rPh sb="0" eb="4">
      <t>ユウゲンガイシャ</t>
    </rPh>
    <phoneticPr fontId="8"/>
  </si>
  <si>
    <t>①0594-41-3827
②0594-41-3826</t>
    <phoneticPr fontId="8"/>
  </si>
  <si>
    <t>511-0941</t>
  </si>
  <si>
    <t>特定非営利活動法人光の輪</t>
    <phoneticPr fontId="8"/>
  </si>
  <si>
    <t>放課後等デイサービスここいく員弁教室</t>
    <rPh sb="14" eb="16">
      <t>イナベ</t>
    </rPh>
    <rPh sb="16" eb="18">
      <t>キョウシツ</t>
    </rPh>
    <phoneticPr fontId="12"/>
  </si>
  <si>
    <t>511-0202</t>
  </si>
  <si>
    <t>いなべ市員弁町石仏1953-3</t>
  </si>
  <si>
    <t>0594-84-5755</t>
  </si>
  <si>
    <t>0594-74-5109</t>
  </si>
  <si>
    <t>株式会社いなべサポート</t>
    <rPh sb="0" eb="4">
      <t>カブシキガイシャ</t>
    </rPh>
    <phoneticPr fontId="12"/>
  </si>
  <si>
    <t>放課後等デイサービス　オハナ</t>
    <rPh sb="0" eb="3">
      <t>ホウカゴ</t>
    </rPh>
    <rPh sb="3" eb="4">
      <t>トウ</t>
    </rPh>
    <phoneticPr fontId="12"/>
  </si>
  <si>
    <t>アイリス放課後等デイサービスセンター</t>
    <rPh sb="4" eb="7">
      <t>ホウカゴ</t>
    </rPh>
    <rPh sb="7" eb="8">
      <t>トウ</t>
    </rPh>
    <phoneticPr fontId="8"/>
  </si>
  <si>
    <t>いなべ市北勢町阿下喜3728番地2</t>
  </si>
  <si>
    <t>放課後等デイサービスねくすと</t>
    <rPh sb="0" eb="2">
      <t>ホウカゴ</t>
    </rPh>
    <rPh sb="2" eb="3">
      <t>トウ</t>
    </rPh>
    <phoneticPr fontId="12"/>
  </si>
  <si>
    <t>511-0201</t>
  </si>
  <si>
    <t>いなべ市員弁町市之原2486-2</t>
  </si>
  <si>
    <t>0594-86-7100</t>
  </si>
  <si>
    <t>0594-86-7110</t>
  </si>
  <si>
    <t>株式会社ねくすと</t>
  </si>
  <si>
    <t>放課後等デイサービスここいく東員教室</t>
    <rPh sb="14" eb="16">
      <t>トウイン</t>
    </rPh>
    <rPh sb="16" eb="18">
      <t>キョウシツ</t>
    </rPh>
    <phoneticPr fontId="12"/>
  </si>
  <si>
    <t>員弁郡東員町大字大木字天王前798番1</t>
  </si>
  <si>
    <t>0594-41-4896</t>
  </si>
  <si>
    <t>でいず・りんく</t>
  </si>
  <si>
    <t>員弁郡東員町笹尾東３丁目３－５</t>
  </si>
  <si>
    <t>放課後等デイサービス事業所四日市市立あけぼの学園</t>
    <rPh sb="0" eb="3">
      <t>ホウカゴ</t>
    </rPh>
    <rPh sb="3" eb="4">
      <t>トウ</t>
    </rPh>
    <rPh sb="10" eb="13">
      <t>ジギョウショ</t>
    </rPh>
    <rPh sb="13" eb="16">
      <t>ヨッカイチ</t>
    </rPh>
    <rPh sb="16" eb="18">
      <t>シリツ</t>
    </rPh>
    <rPh sb="22" eb="24">
      <t>ガクエン</t>
    </rPh>
    <phoneticPr fontId="8"/>
  </si>
  <si>
    <t>ゆいて</t>
    <phoneticPr fontId="8"/>
  </si>
  <si>
    <t>放課後等デイサービスAAOあがた</t>
    <rPh sb="0" eb="3">
      <t>ホウカゴ</t>
    </rPh>
    <rPh sb="3" eb="4">
      <t>トウ</t>
    </rPh>
    <phoneticPr fontId="12"/>
  </si>
  <si>
    <t>四日市市下海老町4187-3</t>
  </si>
  <si>
    <t>059-324-7070</t>
  </si>
  <si>
    <t>059-390-1721</t>
    <phoneticPr fontId="8"/>
  </si>
  <si>
    <t>NPO法人あったかコミュRみえ</t>
    <rPh sb="3" eb="5">
      <t>ホウジン</t>
    </rPh>
    <phoneticPr fontId="12"/>
  </si>
  <si>
    <t>放課後等デイサービスＬｅａｆ</t>
    <rPh sb="0" eb="3">
      <t>ホウカゴ</t>
    </rPh>
    <rPh sb="3" eb="4">
      <t>トウ</t>
    </rPh>
    <phoneticPr fontId="12"/>
  </si>
  <si>
    <t>四日市市新正4丁目16番15号</t>
  </si>
  <si>
    <t>059-325-7901</t>
  </si>
  <si>
    <t>059-325-7904</t>
  </si>
  <si>
    <t>すまいる　四日市</t>
  </si>
  <si>
    <t>四日市市浜田町17-10</t>
  </si>
  <si>
    <t>059-340-3601</t>
  </si>
  <si>
    <t>059-340-3602</t>
  </si>
  <si>
    <t>合同会社ミルト</t>
    <rPh sb="0" eb="2">
      <t>ゴウドウ</t>
    </rPh>
    <rPh sb="2" eb="4">
      <t>カイシャ</t>
    </rPh>
    <phoneticPr fontId="12"/>
  </si>
  <si>
    <t>放課後等デイサービス　ひかり</t>
    <rPh sb="0" eb="3">
      <t>ホウカゴ</t>
    </rPh>
    <rPh sb="3" eb="4">
      <t>トウ</t>
    </rPh>
    <phoneticPr fontId="12"/>
  </si>
  <si>
    <t>四日市市富州原町1-12</t>
  </si>
  <si>
    <t>059-336-5111</t>
  </si>
  <si>
    <t>059-336-5088</t>
  </si>
  <si>
    <t>株式会社グリーンプラン</t>
    <rPh sb="0" eb="2">
      <t>カブシキ</t>
    </rPh>
    <rPh sb="2" eb="4">
      <t>カイシャ</t>
    </rPh>
    <phoneticPr fontId="12"/>
  </si>
  <si>
    <t>株式会社ワンプレイス</t>
    <rPh sb="0" eb="4">
      <t>カブシキガイシャ</t>
    </rPh>
    <phoneticPr fontId="8"/>
  </si>
  <si>
    <t>すまいる　四日市　きた</t>
    <phoneticPr fontId="8"/>
  </si>
  <si>
    <t>四日市市垂坂町522-1</t>
  </si>
  <si>
    <t>059-340-8833</t>
  </si>
  <si>
    <t>059-340-8832</t>
  </si>
  <si>
    <t>合同会社ミルト</t>
    <rPh sb="0" eb="2">
      <t>ゴウドウ</t>
    </rPh>
    <rPh sb="2" eb="4">
      <t>ガイシャ</t>
    </rPh>
    <phoneticPr fontId="8"/>
  </si>
  <si>
    <t>アプリ児童デイサービス四日市鵜の森</t>
    <phoneticPr fontId="8"/>
  </si>
  <si>
    <t>ＡＨＣグループ株式会社</t>
    <phoneticPr fontId="8"/>
  </si>
  <si>
    <t>放課後等デイサービスikikata</t>
    <rPh sb="0" eb="4">
      <t>ホウカゴトウ</t>
    </rPh>
    <phoneticPr fontId="8"/>
  </si>
  <si>
    <t>四日市市笹川4丁目7-2ＳＡＳＡ1階</t>
  </si>
  <si>
    <t>059-327-6700</t>
  </si>
  <si>
    <t>059-327-6701</t>
  </si>
  <si>
    <t>059-325-7940</t>
  </si>
  <si>
    <t>059-325-7975</t>
  </si>
  <si>
    <t>四日市市富田1丁目25-11</t>
    <phoneticPr fontId="8"/>
  </si>
  <si>
    <t>放課後等デイサービス　ひかりねくすと</t>
    <rPh sb="0" eb="3">
      <t>ホウカゴ</t>
    </rPh>
    <rPh sb="3" eb="4">
      <t>トウ</t>
    </rPh>
    <phoneticPr fontId="12"/>
  </si>
  <si>
    <t>四日市市富州原町348-4</t>
  </si>
  <si>
    <t>059-328-5131</t>
  </si>
  <si>
    <t>059-328-5228</t>
  </si>
  <si>
    <t>放課後等デイサービスAAOうねめ</t>
    <rPh sb="0" eb="3">
      <t>ホウカゴ</t>
    </rPh>
    <rPh sb="3" eb="4">
      <t>トウ</t>
    </rPh>
    <phoneticPr fontId="12"/>
  </si>
  <si>
    <t>四日市市采女町1748番地1</t>
  </si>
  <si>
    <t>059-340-0190</t>
  </si>
  <si>
    <t>059-340-7000</t>
    <phoneticPr fontId="8"/>
  </si>
  <si>
    <t>合同会社AAOうねめ</t>
    <rPh sb="0" eb="2">
      <t>ゴウドウ</t>
    </rPh>
    <rPh sb="2" eb="4">
      <t>ガイシャ</t>
    </rPh>
    <phoneticPr fontId="12"/>
  </si>
  <si>
    <t>放課後等デイサービス　結友四郷</t>
    <rPh sb="0" eb="10">
      <t>ホウカゴ</t>
    </rPh>
    <rPh sb="11" eb="12">
      <t>ムス</t>
    </rPh>
    <rPh sb="12" eb="13">
      <t>トモ</t>
    </rPh>
    <rPh sb="13" eb="14">
      <t>ヨ</t>
    </rPh>
    <rPh sb="14" eb="15">
      <t>ゴウ</t>
    </rPh>
    <phoneticPr fontId="12"/>
  </si>
  <si>
    <t>510-0948</t>
    <phoneticPr fontId="8"/>
  </si>
  <si>
    <t>四日市市室山町59番地</t>
  </si>
  <si>
    <t>059-329-5541</t>
    <phoneticPr fontId="8"/>
  </si>
  <si>
    <t>059-329-5542</t>
    <phoneticPr fontId="8"/>
  </si>
  <si>
    <t>株式会社家楽</t>
    <rPh sb="0" eb="4">
      <t>カブシキガイシャ</t>
    </rPh>
    <rPh sb="4" eb="5">
      <t>イエ</t>
    </rPh>
    <rPh sb="5" eb="6">
      <t>ラク</t>
    </rPh>
    <phoneticPr fontId="8"/>
  </si>
  <si>
    <t>生活支援センター4LIFE</t>
    <rPh sb="0" eb="4">
      <t>セイカツシエン</t>
    </rPh>
    <phoneticPr fontId="8"/>
  </si>
  <si>
    <t>510-0851</t>
    <phoneticPr fontId="8"/>
  </si>
  <si>
    <t>四日市市塩浜町1-7</t>
  </si>
  <si>
    <t>059-344-1896</t>
    <phoneticPr fontId="8"/>
  </si>
  <si>
    <t>059-344-1898</t>
    <phoneticPr fontId="8"/>
  </si>
  <si>
    <t>NPO法人　プラグ</t>
    <rPh sb="3" eb="5">
      <t>ホウジン</t>
    </rPh>
    <phoneticPr fontId="8"/>
  </si>
  <si>
    <t>059-326-7787</t>
  </si>
  <si>
    <t>こたつスマイルクラブ</t>
  </si>
  <si>
    <t>四日市市日永4992-5</t>
  </si>
  <si>
    <t>059-322-3373</t>
  </si>
  <si>
    <t>特定非営利活動法人フォー・クローバー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</si>
  <si>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こたつスマイルクラブときわ</t>
  </si>
  <si>
    <t>四日市市ときわ2丁目10番1号</t>
  </si>
  <si>
    <t>059-359-3373</t>
  </si>
  <si>
    <t>Ｐｒｅｐ Ｊｏｂ</t>
  </si>
  <si>
    <t>四日市市鵜の森二丁目8-13　リエス鵜の森1B号</t>
    <rPh sb="18" eb="19">
      <t>ウ</t>
    </rPh>
    <rPh sb="20" eb="21">
      <t>モリ</t>
    </rPh>
    <rPh sb="23" eb="24">
      <t>ゴウ</t>
    </rPh>
    <phoneticPr fontId="8"/>
  </si>
  <si>
    <t>059-352-0088</t>
  </si>
  <si>
    <t>059-352-0066</t>
  </si>
  <si>
    <t>株式会社ＰＲＯＵＤ</t>
    <rPh sb="0" eb="4">
      <t>カブシキガイシャ</t>
    </rPh>
    <phoneticPr fontId="8"/>
  </si>
  <si>
    <t>放課後等デイサービス　ひかりすてっぷ</t>
    <rPh sb="0" eb="3">
      <t>ホウカゴトウ</t>
    </rPh>
    <phoneticPr fontId="30"/>
  </si>
  <si>
    <t>510-0024</t>
    <phoneticPr fontId="8"/>
  </si>
  <si>
    <t>四日市市塩浜町11-7</t>
  </si>
  <si>
    <t>059-315-0971</t>
    <phoneticPr fontId="8"/>
  </si>
  <si>
    <t>059-390-3979</t>
    <phoneticPr fontId="8"/>
  </si>
  <si>
    <t>株式会社グリーンプラン</t>
    <rPh sb="0" eb="4">
      <t>カブシキガイシャ</t>
    </rPh>
    <phoneticPr fontId="8"/>
  </si>
  <si>
    <t>重症心身障がい児デイサービス　レーヴ　ドゥ</t>
    <rPh sb="0" eb="2">
      <t>ジュウショウ</t>
    </rPh>
    <rPh sb="2" eb="4">
      <t>シンシン</t>
    </rPh>
    <rPh sb="4" eb="5">
      <t>ショウ</t>
    </rPh>
    <rPh sb="7" eb="8">
      <t>ジ</t>
    </rPh>
    <phoneticPr fontId="8"/>
  </si>
  <si>
    <t>四日市市小林町3018-271</t>
    <rPh sb="0" eb="4">
      <t>ヨッカイチシ</t>
    </rPh>
    <rPh sb="4" eb="6">
      <t>コバヤシ</t>
    </rPh>
    <rPh sb="6" eb="7">
      <t>チョウ</t>
    </rPh>
    <phoneticPr fontId="8"/>
  </si>
  <si>
    <t>一般社団法人なちゅらん</t>
    <rPh sb="0" eb="2">
      <t>イッパン</t>
    </rPh>
    <rPh sb="2" eb="4">
      <t>シャダン</t>
    </rPh>
    <rPh sb="4" eb="6">
      <t>ホウジン</t>
    </rPh>
    <phoneticPr fontId="8"/>
  </si>
  <si>
    <t>059-327-5535</t>
    <phoneticPr fontId="8"/>
  </si>
  <si>
    <t>059-327-5536</t>
    <phoneticPr fontId="8"/>
  </si>
  <si>
    <t>放課後等デイサービス フェリシア</t>
    <rPh sb="0" eb="4">
      <t>ホウカゴトウ</t>
    </rPh>
    <phoneticPr fontId="8"/>
  </si>
  <si>
    <t>四日市市別名三丁目2番16号</t>
    <rPh sb="0" eb="3">
      <t>ヨッカイチ</t>
    </rPh>
    <rPh sb="3" eb="4">
      <t>シ</t>
    </rPh>
    <rPh sb="4" eb="5">
      <t>ベツ</t>
    </rPh>
    <rPh sb="5" eb="6">
      <t>ナ</t>
    </rPh>
    <rPh sb="6" eb="7">
      <t>サン</t>
    </rPh>
    <rPh sb="7" eb="9">
      <t>チョウメ</t>
    </rPh>
    <phoneticPr fontId="20"/>
  </si>
  <si>
    <t>四日市市あさけが丘2丁目1-42</t>
  </si>
  <si>
    <t>070-6967-0011</t>
  </si>
  <si>
    <t>一般社団法人心理社会的リハビリテーション・星心会</t>
    <phoneticPr fontId="8"/>
  </si>
  <si>
    <t>059-336-5983</t>
  </si>
  <si>
    <t>059-336-5984</t>
  </si>
  <si>
    <t>ＣＯＣＯＡ</t>
    <phoneticPr fontId="8"/>
  </si>
  <si>
    <t>重症心身障がい児デイサービス　どりーむぽっぷ</t>
    <rPh sb="0" eb="2">
      <t>ジュウショウ</t>
    </rPh>
    <rPh sb="2" eb="4">
      <t>シンシン</t>
    </rPh>
    <rPh sb="4" eb="5">
      <t>ショウ</t>
    </rPh>
    <rPh sb="7" eb="8">
      <t>ジ</t>
    </rPh>
    <phoneticPr fontId="12"/>
  </si>
  <si>
    <t>三重郡菰野町川北47-2</t>
  </si>
  <si>
    <t>特定非営利活動法人なちゅらん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</si>
  <si>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放課後等デイサービスここいく菰野教室</t>
    <rPh sb="14" eb="16">
      <t>コモノ</t>
    </rPh>
    <rPh sb="16" eb="18">
      <t>キョウシツ</t>
    </rPh>
    <phoneticPr fontId="12"/>
  </si>
  <si>
    <t>三重郡菰野町大字菰野1110番地3</t>
  </si>
  <si>
    <t>059－344－3201</t>
  </si>
  <si>
    <t>ほがらかファミリー菰野</t>
    <rPh sb="9" eb="11">
      <t>コモノ</t>
    </rPh>
    <phoneticPr fontId="8"/>
  </si>
  <si>
    <t>三重郡菰野町音羽860-3</t>
  </si>
  <si>
    <t>059-337-8828</t>
  </si>
  <si>
    <t>059-394-1929</t>
  </si>
  <si>
    <t>株式会社ほがらかカンパニー</t>
    <rPh sb="0" eb="4">
      <t>カブシキガイシャ</t>
    </rPh>
    <phoneticPr fontId="30"/>
  </si>
  <si>
    <t>放課後等デイサービスＵＢＩ</t>
    <rPh sb="0" eb="4">
      <t>ホウカゴトウ</t>
    </rPh>
    <phoneticPr fontId="20"/>
  </si>
  <si>
    <t>三重郡朝日町柿2997番地</t>
    <rPh sb="0" eb="3">
      <t>ミエグン</t>
    </rPh>
    <rPh sb="3" eb="6">
      <t>アサヒチョウ</t>
    </rPh>
    <rPh sb="6" eb="7">
      <t>カキ</t>
    </rPh>
    <rPh sb="12" eb="13">
      <t>チ</t>
    </rPh>
    <phoneticPr fontId="20"/>
  </si>
  <si>
    <t>株式会社エヌエヌ</t>
    <rPh sb="0" eb="4">
      <t>カブシキカイシャ</t>
    </rPh>
    <phoneticPr fontId="20"/>
  </si>
  <si>
    <t>放課後等デイサービスセンターわっか</t>
    <phoneticPr fontId="8"/>
  </si>
  <si>
    <t>放課後等デイサービス　エンジョイ</t>
  </si>
  <si>
    <t>鈴鹿市南玉垣町3053番地8</t>
  </si>
  <si>
    <t>059-389-7061</t>
  </si>
  <si>
    <t>059-389-7062</t>
  </si>
  <si>
    <t>エンジョイプレイランド</t>
  </si>
  <si>
    <t>鈴鹿市道伯町2147-1</t>
  </si>
  <si>
    <t>059-370-3120</t>
  </si>
  <si>
    <t>059-370-3121</t>
  </si>
  <si>
    <t>株式会社エンジョイ</t>
    <rPh sb="0" eb="2">
      <t>カブシキ</t>
    </rPh>
    <rPh sb="2" eb="4">
      <t>カイシャ</t>
    </rPh>
    <phoneticPr fontId="12"/>
  </si>
  <si>
    <t>すだち平田</t>
    <rPh sb="3" eb="5">
      <t>ヒラタ</t>
    </rPh>
    <phoneticPr fontId="12"/>
  </si>
  <si>
    <t>鈴鹿市算所1-18-1</t>
  </si>
  <si>
    <t>059-373-7758</t>
  </si>
  <si>
    <t>株式会社アイステップ</t>
    <rPh sb="0" eb="2">
      <t>カブシキ</t>
    </rPh>
    <rPh sb="2" eb="4">
      <t>カイシャ</t>
    </rPh>
    <phoneticPr fontId="12"/>
  </si>
  <si>
    <t>エンジョイスマイルランド</t>
    <phoneticPr fontId="8"/>
  </si>
  <si>
    <t>鈴鹿市算所1丁目3番11号多貴ＢＬＤ3階（単位①）算所1丁目3番11号多貴ＢＬＤ4階（単位②）</t>
    <phoneticPr fontId="8"/>
  </si>
  <si>
    <t>放課後等デイサービス　りんぐりんぐ　鈴鹿</t>
    <rPh sb="0" eb="9">
      <t>ホウカゴ</t>
    </rPh>
    <rPh sb="17" eb="19">
      <t>スズカ</t>
    </rPh>
    <phoneticPr fontId="12"/>
  </si>
  <si>
    <t>513-0021</t>
    <phoneticPr fontId="8"/>
  </si>
  <si>
    <t>鈴鹿市甲斐町字古子80-4</t>
  </si>
  <si>
    <t>059-392-5017</t>
    <phoneticPr fontId="8"/>
  </si>
  <si>
    <t>059-392-5014</t>
    <phoneticPr fontId="8"/>
  </si>
  <si>
    <t>株式会社リングリングリング</t>
    <rPh sb="0" eb="4">
      <t>カブシキガイシャ</t>
    </rPh>
    <phoneticPr fontId="12"/>
  </si>
  <si>
    <t>放課後等デイサービス　ウィズ・ユー鈴鹿神戸</t>
    <rPh sb="0" eb="9">
      <t>ホウカゴ</t>
    </rPh>
    <rPh sb="17" eb="19">
      <t>スズカ</t>
    </rPh>
    <rPh sb="19" eb="21">
      <t>カンベ</t>
    </rPh>
    <phoneticPr fontId="12"/>
  </si>
  <si>
    <t>鈴鹿市神戸6丁目4番30号</t>
  </si>
  <si>
    <t>059-392-7015</t>
    <phoneticPr fontId="8"/>
  </si>
  <si>
    <t>059-392-7016</t>
    <phoneticPr fontId="8"/>
  </si>
  <si>
    <t>有限会社プライデア</t>
    <rPh sb="0" eb="4">
      <t>ユウゲンガイシャ</t>
    </rPh>
    <phoneticPr fontId="12"/>
  </si>
  <si>
    <t>放課後等デイサービスURAURA八野</t>
    <rPh sb="0" eb="9">
      <t>ホウカゴ</t>
    </rPh>
    <rPh sb="16" eb="18">
      <t>ヤノ</t>
    </rPh>
    <phoneticPr fontId="8"/>
  </si>
  <si>
    <t>鈴鹿市八野町428-1</t>
  </si>
  <si>
    <t>059-378-8881</t>
    <phoneticPr fontId="8"/>
  </si>
  <si>
    <t>059-3.79-3223</t>
    <phoneticPr fontId="8"/>
  </si>
  <si>
    <t>社会福祉法人　伊勢亀鈴会</t>
    <rPh sb="0" eb="2">
      <t>シャカイ</t>
    </rPh>
    <rPh sb="2" eb="4">
      <t>フクシ</t>
    </rPh>
    <rPh sb="4" eb="6">
      <t>ホウジン</t>
    </rPh>
    <rPh sb="7" eb="9">
      <t>イセ</t>
    </rPh>
    <rPh sb="9" eb="10">
      <t>カメ</t>
    </rPh>
    <rPh sb="10" eb="11">
      <t>スズ</t>
    </rPh>
    <rPh sb="11" eb="12">
      <t>カイ</t>
    </rPh>
    <phoneticPr fontId="12"/>
  </si>
  <si>
    <t>すだち　道伯</t>
    <rPh sb="4" eb="6">
      <t>ドウハク</t>
    </rPh>
    <phoneticPr fontId="12"/>
  </si>
  <si>
    <t>513-0823</t>
  </si>
  <si>
    <t>鈴鹿市道伯3丁目25-3</t>
  </si>
  <si>
    <t>090-4867-4987</t>
  </si>
  <si>
    <t>059-392-8251</t>
  </si>
  <si>
    <t>株式会社アイステップ</t>
    <rPh sb="0" eb="4">
      <t>カ</t>
    </rPh>
    <phoneticPr fontId="12"/>
  </si>
  <si>
    <t>ハピネスランド</t>
    <phoneticPr fontId="8"/>
  </si>
  <si>
    <t>鈴鹿市算所1丁目14番33号1階（単位①）
算所1丁目14番33号2階（単位②）</t>
  </si>
  <si>
    <t>059-379-5002</t>
  </si>
  <si>
    <t>ハグハグ</t>
  </si>
  <si>
    <t>鈴鹿市算所2丁目3-3</t>
  </si>
  <si>
    <t>059-373-5075</t>
  </si>
  <si>
    <t>059-373-5076</t>
  </si>
  <si>
    <t>株式会社ライジングサン</t>
    <rPh sb="0" eb="4">
      <t>カブシキカイシャ</t>
    </rPh>
    <phoneticPr fontId="8"/>
  </si>
  <si>
    <t>ドリームズ・21st　鈴鹿桜島校</t>
    <rPh sb="10" eb="12">
      <t>スズカ</t>
    </rPh>
    <rPh sb="12" eb="14">
      <t>サクラジマ</t>
    </rPh>
    <rPh sb="14" eb="15">
      <t>コウ</t>
    </rPh>
    <phoneticPr fontId="12"/>
  </si>
  <si>
    <t>513-0817</t>
  </si>
  <si>
    <t>鈴鹿市桜島町6丁目11番地11</t>
  </si>
  <si>
    <t>放課後等デイサービスＵＲＡＵＲＡ稲生</t>
    <rPh sb="0" eb="3">
      <t>ホウカゴトウ</t>
    </rPh>
    <rPh sb="15" eb="17">
      <t>イノウ</t>
    </rPh>
    <phoneticPr fontId="8"/>
  </si>
  <si>
    <t>鈴鹿市稲生4丁目19-6</t>
  </si>
  <si>
    <t>059-392-5130</t>
  </si>
  <si>
    <t>059-392-5131</t>
  </si>
  <si>
    <t>社会福祉法人　伊勢亀鈴会</t>
    <rPh sb="0" eb="2">
      <t>シャカイ</t>
    </rPh>
    <rPh sb="2" eb="4">
      <t>フクシ</t>
    </rPh>
    <rPh sb="4" eb="6">
      <t>ホウジン</t>
    </rPh>
    <rPh sb="7" eb="9">
      <t>イセ</t>
    </rPh>
    <rPh sb="9" eb="10">
      <t>カメ</t>
    </rPh>
    <rPh sb="10" eb="11">
      <t>スズ</t>
    </rPh>
    <rPh sb="11" eb="12">
      <t>カイ</t>
    </rPh>
    <phoneticPr fontId="8"/>
  </si>
  <si>
    <t>ハグハグスカイ</t>
  </si>
  <si>
    <t>鈴鹿市中江島町15-15</t>
  </si>
  <si>
    <t>059-399-7101</t>
  </si>
  <si>
    <t>059-399-7102</t>
  </si>
  <si>
    <t>059-324-5377</t>
    <phoneticPr fontId="8"/>
  </si>
  <si>
    <t>059-390-3792</t>
    <phoneticPr fontId="8"/>
  </si>
  <si>
    <t>放課後等デイサービス ぷらすゆー</t>
    <rPh sb="0" eb="4">
      <t>ホウカゴトウ</t>
    </rPh>
    <phoneticPr fontId="8"/>
  </si>
  <si>
    <t>鈴鹿市算所2丁目7-8</t>
  </si>
  <si>
    <t>①059-392-6188
②059-370-6437</t>
    <phoneticPr fontId="8"/>
  </si>
  <si>
    <t>059-370-6437</t>
  </si>
  <si>
    <t>株式会社ファイブフォー</t>
    <rPh sb="0" eb="4">
      <t>カブシキガイシャ</t>
    </rPh>
    <phoneticPr fontId="8"/>
  </si>
  <si>
    <t>鈴鹿市西条７丁目97</t>
  </si>
  <si>
    <t>059-373-4089</t>
    <phoneticPr fontId="8"/>
  </si>
  <si>
    <t>059-373-4088</t>
    <phoneticPr fontId="8"/>
  </si>
  <si>
    <t>欅</t>
    <rPh sb="0" eb="1">
      <t>ケヤキ</t>
    </rPh>
    <phoneticPr fontId="8"/>
  </si>
  <si>
    <t>513-0023</t>
  </si>
  <si>
    <t>鈴鹿市河田町176-1　1階（①）　2階（②、③）</t>
  </si>
  <si>
    <t>059-389-5652</t>
  </si>
  <si>
    <t>放課後等デイサービス PLUSYOU marilyn</t>
    <rPh sb="0" eb="3">
      <t>ホウカゴ</t>
    </rPh>
    <rPh sb="3" eb="4">
      <t>トウ</t>
    </rPh>
    <phoneticPr fontId="8"/>
  </si>
  <si>
    <t>鈴鹿市算所町1257</t>
  </si>
  <si>
    <t>ハグハグインフィニティ</t>
  </si>
  <si>
    <t>鈴鹿市西条7丁目26-2</t>
  </si>
  <si>
    <t>059-373-5880</t>
  </si>
  <si>
    <t>059-373-5881</t>
  </si>
  <si>
    <t>放課後等デイサービス PLUSYOU SHIROKO</t>
    <rPh sb="0" eb="3">
      <t>ホウカゴ</t>
    </rPh>
    <rPh sb="3" eb="4">
      <t>トウ</t>
    </rPh>
    <phoneticPr fontId="8"/>
  </si>
  <si>
    <t>鈴鹿市白子町2926 パレンティーア101号</t>
  </si>
  <si>
    <t>059-389-6255</t>
  </si>
  <si>
    <t>059-389-6256</t>
  </si>
  <si>
    <t>e-life</t>
  </si>
  <si>
    <t>513-0804</t>
    <phoneticPr fontId="8"/>
  </si>
  <si>
    <t>鈴鹿市三日市南3丁目18番16号</t>
  </si>
  <si>
    <t>059-367-7855</t>
  </si>
  <si>
    <t>059-367-7856</t>
  </si>
  <si>
    <t>すたーしっぷ</t>
  </si>
  <si>
    <t>鈴鹿市若松中２丁目8-31</t>
  </si>
  <si>
    <t>059-318-9251</t>
  </si>
  <si>
    <t>合同会社アビリテラス</t>
    <rPh sb="0" eb="4">
      <t>ゴウドウカイシャ</t>
    </rPh>
    <phoneticPr fontId="8"/>
  </si>
  <si>
    <t>放課後等デイサービス　PLUSYOU　西条</t>
    <rPh sb="0" eb="4">
      <t>ホウカゴトウ</t>
    </rPh>
    <rPh sb="19" eb="21">
      <t>ニシジョウ</t>
    </rPh>
    <phoneticPr fontId="20"/>
  </si>
  <si>
    <t>鈴鹿市西条4丁目80</t>
    <rPh sb="0" eb="3">
      <t>スズカシ</t>
    </rPh>
    <rPh sb="3" eb="5">
      <t>ニシジョウ</t>
    </rPh>
    <rPh sb="6" eb="8">
      <t>チョウメ</t>
    </rPh>
    <phoneticPr fontId="20"/>
  </si>
  <si>
    <t>059-392-6186</t>
  </si>
  <si>
    <t>株式会社ファイブフォー</t>
    <rPh sb="0" eb="4">
      <t>カブシキガイシャ</t>
    </rPh>
    <phoneticPr fontId="20"/>
  </si>
  <si>
    <t>すだち旭が丘</t>
    <rPh sb="3" eb="4">
      <t>アサヒ</t>
    </rPh>
    <rPh sb="5" eb="6">
      <t>オカ</t>
    </rPh>
    <phoneticPr fontId="8"/>
  </si>
  <si>
    <t>鈴鹿市白子町1488-1</t>
    <rPh sb="0" eb="3">
      <t>スズカシ</t>
    </rPh>
    <rPh sb="3" eb="5">
      <t>シロコ</t>
    </rPh>
    <rPh sb="5" eb="6">
      <t>チョウ</t>
    </rPh>
    <phoneticPr fontId="8"/>
  </si>
  <si>
    <t>059-367-7105</t>
    <phoneticPr fontId="8"/>
  </si>
  <si>
    <t>059-367-7106</t>
  </si>
  <si>
    <t>株式会社アイステップ</t>
    <rPh sb="0" eb="4">
      <t>カブシキガイシャ</t>
    </rPh>
    <phoneticPr fontId="8"/>
  </si>
  <si>
    <t>放課後等デイサービスGrace</t>
  </si>
  <si>
    <t>510-0243</t>
  </si>
  <si>
    <t>鈴鹿市白子三丁目8番8号</t>
  </si>
  <si>
    <t>059-373-6687</t>
  </si>
  <si>
    <t>合同会社ｍｉｅｗ</t>
  </si>
  <si>
    <t>サクラサクラ放課後等ディサービスセンター</t>
    <rPh sb="6" eb="9">
      <t>ホウカゴ</t>
    </rPh>
    <rPh sb="9" eb="10">
      <t>トウ</t>
    </rPh>
    <phoneticPr fontId="8"/>
  </si>
  <si>
    <t>亀山市川合町103番地</t>
  </si>
  <si>
    <t>0595-84-0002</t>
  </si>
  <si>
    <t>0595-84-0003</t>
  </si>
  <si>
    <t>子ども・子育てサポートセンター時の旅人</t>
    <rPh sb="4" eb="6">
      <t>コソダ</t>
    </rPh>
    <rPh sb="15" eb="16">
      <t>トキ</t>
    </rPh>
    <rPh sb="17" eb="19">
      <t>タビビト</t>
    </rPh>
    <phoneticPr fontId="12"/>
  </si>
  <si>
    <t>放課後等デイサービス　デイジー</t>
    <rPh sb="0" eb="10">
      <t>ホ</t>
    </rPh>
    <phoneticPr fontId="12"/>
  </si>
  <si>
    <t>亀山市羽若町508番地</t>
  </si>
  <si>
    <t>0595-98-6800</t>
    <phoneticPr fontId="8"/>
  </si>
  <si>
    <t>さくらさくらスクール亀山南</t>
    <rPh sb="10" eb="13">
      <t>カメヤマミナミ</t>
    </rPh>
    <phoneticPr fontId="8"/>
  </si>
  <si>
    <t>519-0132</t>
    <phoneticPr fontId="8"/>
  </si>
  <si>
    <t>亀山市菅内町1582-1</t>
    <rPh sb="0" eb="6">
      <t>カメヤマシスガウチマチ</t>
    </rPh>
    <phoneticPr fontId="8"/>
  </si>
  <si>
    <t>あんしん介護株式会社</t>
    <rPh sb="4" eb="6">
      <t>カイゴ</t>
    </rPh>
    <rPh sb="6" eb="10">
      <t>カブシキカイシャ</t>
    </rPh>
    <phoneticPr fontId="8"/>
  </si>
  <si>
    <t>すまいるりんぐ天神</t>
    <rPh sb="7" eb="9">
      <t>テンジン</t>
    </rPh>
    <phoneticPr fontId="20"/>
  </si>
  <si>
    <t>亀山市天神３丁目10番43号</t>
    <rPh sb="0" eb="2">
      <t>カメヤマ</t>
    </rPh>
    <rPh sb="2" eb="3">
      <t>シ</t>
    </rPh>
    <rPh sb="3" eb="5">
      <t>テンジン</t>
    </rPh>
    <rPh sb="6" eb="8">
      <t>チョウメ</t>
    </rPh>
    <rPh sb="10" eb="11">
      <t>バン</t>
    </rPh>
    <rPh sb="13" eb="14">
      <t>ゴウ</t>
    </rPh>
    <phoneticPr fontId="20"/>
  </si>
  <si>
    <t>0595-96-8252</t>
  </si>
  <si>
    <t>0595-96-8253</t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</si>
  <si>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0"/>
  </si>
  <si>
    <t>0595-97-3030</t>
  </si>
  <si>
    <t>0595-97-3003</t>
  </si>
  <si>
    <t>株式会社leiサポート</t>
    <phoneticPr fontId="8"/>
  </si>
  <si>
    <t>ひかりクラブ</t>
    <phoneticPr fontId="8"/>
  </si>
  <si>
    <t>放課後デイサービスぴーす</t>
    <rPh sb="0" eb="3">
      <t>ホウカゴ</t>
    </rPh>
    <phoneticPr fontId="8"/>
  </si>
  <si>
    <t>津市久居相川町2371-2</t>
  </si>
  <si>
    <t>ROSELLE　KIDS　CLUB</t>
    <phoneticPr fontId="8"/>
  </si>
  <si>
    <t>ハレルヤハウス</t>
    <phoneticPr fontId="8"/>
  </si>
  <si>
    <t>059-261-5543</t>
    <phoneticPr fontId="8"/>
  </si>
  <si>
    <t>059-264-7515</t>
    <phoneticPr fontId="8"/>
  </si>
  <si>
    <t>ROSELLE3RD　KIDS　CLUB</t>
    <phoneticPr fontId="8"/>
  </si>
  <si>
    <t>放課後等デイサービススプルース</t>
    <phoneticPr fontId="8"/>
  </si>
  <si>
    <t>津市一志町高野530番地3</t>
  </si>
  <si>
    <t>059-293-0808</t>
    <phoneticPr fontId="8"/>
  </si>
  <si>
    <t>059-261-5646</t>
    <phoneticPr fontId="8"/>
  </si>
  <si>
    <t>株式会社トーンウッズ</t>
    <rPh sb="0" eb="2">
      <t>カブシキ</t>
    </rPh>
    <rPh sb="2" eb="4">
      <t>カイシャ</t>
    </rPh>
    <phoneticPr fontId="8"/>
  </si>
  <si>
    <t>スカイ２</t>
    <phoneticPr fontId="12"/>
  </si>
  <si>
    <t>津市白塚町5230-2</t>
  </si>
  <si>
    <t>059-232-6868</t>
  </si>
  <si>
    <t>059-271-5810</t>
  </si>
  <si>
    <t>ブルーマンブラザーズ株式会社</t>
    <rPh sb="10" eb="12">
      <t>カブシキ</t>
    </rPh>
    <rPh sb="12" eb="14">
      <t>ガイシャ</t>
    </rPh>
    <phoneticPr fontId="8"/>
  </si>
  <si>
    <t>絆津教室</t>
    <rPh sb="0" eb="1">
      <t>キズナ</t>
    </rPh>
    <rPh sb="1" eb="2">
      <t>ツ</t>
    </rPh>
    <rPh sb="2" eb="4">
      <t>キョウシツ</t>
    </rPh>
    <phoneticPr fontId="8"/>
  </si>
  <si>
    <t>ソレイユキッズ津</t>
    <phoneticPr fontId="8"/>
  </si>
  <si>
    <t>放課後等デイサービスほし</t>
    <phoneticPr fontId="8"/>
  </si>
  <si>
    <t>津市木造町941番地</t>
  </si>
  <si>
    <t>059-202-2321</t>
  </si>
  <si>
    <t>059-202-2322</t>
    <phoneticPr fontId="8"/>
  </si>
  <si>
    <t>特定非営利活動法人ホワイトライフ</t>
    <phoneticPr fontId="8"/>
  </si>
  <si>
    <t>パル・キッズ・クラブ</t>
    <phoneticPr fontId="8"/>
  </si>
  <si>
    <t>津市高茶屋６丁目１１番９号　アイムＢ２０１</t>
    <phoneticPr fontId="8"/>
  </si>
  <si>
    <t>059-273-5540</t>
    <phoneticPr fontId="8"/>
  </si>
  <si>
    <t>絆寿教室</t>
    <rPh sb="0" eb="1">
      <t>キズナ</t>
    </rPh>
    <rPh sb="1" eb="2">
      <t>コトブキ</t>
    </rPh>
    <rPh sb="2" eb="4">
      <t>キョウシツ</t>
    </rPh>
    <phoneticPr fontId="8"/>
  </si>
  <si>
    <t>059-253-4380</t>
    <phoneticPr fontId="8"/>
  </si>
  <si>
    <t>ソレイユキッズ津Neo</t>
    <rPh sb="7" eb="8">
      <t>ツ</t>
    </rPh>
    <phoneticPr fontId="8"/>
  </si>
  <si>
    <t>514-1121</t>
    <phoneticPr fontId="8"/>
  </si>
  <si>
    <t>059-253-2343</t>
    <phoneticPr fontId="8"/>
  </si>
  <si>
    <t>059-253-2344</t>
    <phoneticPr fontId="8"/>
  </si>
  <si>
    <t>放課後等デイサービス　スマイル津芸濃</t>
    <rPh sb="0" eb="10">
      <t>ホ</t>
    </rPh>
    <rPh sb="15" eb="16">
      <t>ツ</t>
    </rPh>
    <rPh sb="16" eb="18">
      <t>ゲイノウ</t>
    </rPh>
    <phoneticPr fontId="12"/>
  </si>
  <si>
    <t>津市芸濃町椋本1641番地</t>
  </si>
  <si>
    <t>059-253-4490</t>
  </si>
  <si>
    <t>059-253-4491</t>
  </si>
  <si>
    <t>ビーウェイ株式会社</t>
    <rPh sb="5" eb="9">
      <t>カ</t>
    </rPh>
    <phoneticPr fontId="12"/>
  </si>
  <si>
    <t>ＨＡＲＶＥＳＴ　ＧＡＴ</t>
    <phoneticPr fontId="8"/>
  </si>
  <si>
    <t>サニー・キッズ・クラブ</t>
  </si>
  <si>
    <t>津市高茶屋6丁目11‐12　カプリアC-101</t>
  </si>
  <si>
    <t>059-261-9832</t>
  </si>
  <si>
    <t>059-261-6565</t>
  </si>
  <si>
    <t>ドリームズ・21ｓｔ　津セノパーク校</t>
    <rPh sb="11" eb="12">
      <t>ツ</t>
    </rPh>
    <rPh sb="17" eb="18">
      <t>コウ</t>
    </rPh>
    <phoneticPr fontId="12"/>
  </si>
  <si>
    <t>津市白塚町2801番地</t>
  </si>
  <si>
    <t>ドリームズ・21ｓｔ　久居射場校</t>
    <phoneticPr fontId="8"/>
  </si>
  <si>
    <t>059-261-6789</t>
    <phoneticPr fontId="8"/>
  </si>
  <si>
    <t>059-261-5821</t>
    <phoneticPr fontId="8"/>
  </si>
  <si>
    <t>なないろ楽団</t>
    <rPh sb="3" eb="5">
      <t>ガクダン</t>
    </rPh>
    <phoneticPr fontId="8"/>
  </si>
  <si>
    <t>津市殿村385-16</t>
    <rPh sb="2" eb="4">
      <t>トノムラ</t>
    </rPh>
    <phoneticPr fontId="8"/>
  </si>
  <si>
    <t>059-253-6361</t>
    <phoneticPr fontId="8"/>
  </si>
  <si>
    <t>059-253-6362</t>
    <phoneticPr fontId="8"/>
  </si>
  <si>
    <t>株式会社はるかぜファーム</t>
    <rPh sb="0" eb="4">
      <t>カブシキガイシャ</t>
    </rPh>
    <phoneticPr fontId="12"/>
  </si>
  <si>
    <t>ＭＡＲＣＨ</t>
    <phoneticPr fontId="19"/>
  </si>
  <si>
    <t>パル・キッズ・クラブ Next</t>
    <phoneticPr fontId="19"/>
  </si>
  <si>
    <t>津市高茶屋6丁目11－9　アイムB-105</t>
  </si>
  <si>
    <t>059-234-5588</t>
  </si>
  <si>
    <t>059-234-5589</t>
  </si>
  <si>
    <t>就労準備型放課後等デイサービスだいち</t>
    <rPh sb="0" eb="2">
      <t>シュウロウ</t>
    </rPh>
    <rPh sb="2" eb="4">
      <t>ジュンビ</t>
    </rPh>
    <rPh sb="4" eb="5">
      <t>ガタ</t>
    </rPh>
    <rPh sb="5" eb="9">
      <t>ホウカゴトウ</t>
    </rPh>
    <phoneticPr fontId="8"/>
  </si>
  <si>
    <t>514-1105</t>
    <phoneticPr fontId="8"/>
  </si>
  <si>
    <t>津市久居北口町551番地5</t>
  </si>
  <si>
    <t>059-202-9300</t>
    <phoneticPr fontId="8"/>
  </si>
  <si>
    <t>059-202-9301</t>
  </si>
  <si>
    <t>特定非営利活動法人　ホワイトライフ</t>
    <rPh sb="0" eb="9">
      <t>トクテイヒエイリカツドウホウジン</t>
    </rPh>
    <phoneticPr fontId="8"/>
  </si>
  <si>
    <t>津市城山三丁目7番30号</t>
    <rPh sb="4" eb="5">
      <t>サン</t>
    </rPh>
    <rPh sb="8" eb="9">
      <t>バン</t>
    </rPh>
    <rPh sb="11" eb="12">
      <t>ゴウ</t>
    </rPh>
    <phoneticPr fontId="8"/>
  </si>
  <si>
    <t>株式会社aoisora</t>
    <rPh sb="0" eb="4">
      <t>カブシキガイシャ</t>
    </rPh>
    <phoneticPr fontId="8"/>
  </si>
  <si>
    <t>小さな目のクジラ　津・久居</t>
    <rPh sb="0" eb="1">
      <t>チイ</t>
    </rPh>
    <rPh sb="3" eb="4">
      <t>メ</t>
    </rPh>
    <rPh sb="9" eb="10">
      <t>ツ</t>
    </rPh>
    <rPh sb="11" eb="13">
      <t>ヒサイ</t>
    </rPh>
    <phoneticPr fontId="8"/>
  </si>
  <si>
    <t>514-1101</t>
    <phoneticPr fontId="8"/>
  </si>
  <si>
    <t>津市久居明神町2157-4</t>
  </si>
  <si>
    <t>059-253-6177</t>
    <phoneticPr fontId="8"/>
  </si>
  <si>
    <t>059-253-6188</t>
    <phoneticPr fontId="8"/>
  </si>
  <si>
    <t>株式会社トイロ</t>
    <rPh sb="0" eb="2">
      <t>カブシキ</t>
    </rPh>
    <rPh sb="2" eb="4">
      <t>カイシャ</t>
    </rPh>
    <phoneticPr fontId="8"/>
  </si>
  <si>
    <t>放課後等デイサービス　はぴねす</t>
    <rPh sb="0" eb="4">
      <t>ホウカゴトウ</t>
    </rPh>
    <phoneticPr fontId="20"/>
  </si>
  <si>
    <t>514-0304</t>
    <phoneticPr fontId="20"/>
  </si>
  <si>
    <t>津市雲出本郷町1621-7</t>
  </si>
  <si>
    <t>059-269-5138</t>
    <phoneticPr fontId="8"/>
  </si>
  <si>
    <t>059-269-5137</t>
    <phoneticPr fontId="8"/>
  </si>
  <si>
    <t>放課後等デイサービス　ａｍｉ　ａｍｉｅ</t>
    <rPh sb="0" eb="3">
      <t>ホウカゴ</t>
    </rPh>
    <rPh sb="3" eb="4">
      <t>トウ</t>
    </rPh>
    <phoneticPr fontId="8"/>
  </si>
  <si>
    <t>津市雲出島貫町1043番地</t>
  </si>
  <si>
    <t>059－271-8277</t>
  </si>
  <si>
    <t>特定非営利活動法人ｃｏｃｏ　ｐａｃｅ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</si>
  <si>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050-8888-4873</t>
    <phoneticPr fontId="8"/>
  </si>
  <si>
    <t>050-8888-4875</t>
    <phoneticPr fontId="8"/>
  </si>
  <si>
    <t>翼</t>
    <rPh sb="0" eb="1">
      <t>ツバサ</t>
    </rPh>
    <phoneticPr fontId="20"/>
  </si>
  <si>
    <t>津市高茶屋6丁目11番5号</t>
    <phoneticPr fontId="20"/>
  </si>
  <si>
    <t>059-235-0746</t>
  </si>
  <si>
    <t>059-212-0645</t>
    <phoneticPr fontId="8"/>
  </si>
  <si>
    <t>株式会社Ｍ・Ｋプランニング</t>
    <rPh sb="0" eb="4">
      <t>カブシキカイシャ</t>
    </rPh>
    <phoneticPr fontId="20"/>
  </si>
  <si>
    <t>059-253-5000</t>
  </si>
  <si>
    <t>070-1296-4601</t>
  </si>
  <si>
    <t>059-253-8651</t>
  </si>
  <si>
    <t>059-261-9343</t>
  </si>
  <si>
    <t>てんとうむし１号</t>
    <rPh sb="7" eb="8">
      <t>ゴウ</t>
    </rPh>
    <phoneticPr fontId="8"/>
  </si>
  <si>
    <t>515-2344</t>
  </si>
  <si>
    <t>0598-67-8656</t>
  </si>
  <si>
    <t>あしたばデイレイク</t>
    <phoneticPr fontId="8"/>
  </si>
  <si>
    <t>松阪市山室町2093番地2</t>
  </si>
  <si>
    <t>0598-31-1244</t>
  </si>
  <si>
    <t>0598-31-1246</t>
  </si>
  <si>
    <t>てんとうむし２号</t>
    <phoneticPr fontId="8"/>
  </si>
  <si>
    <t>松阪市大黒田町６８１番地１</t>
  </si>
  <si>
    <t>0598-23-0854</t>
  </si>
  <si>
    <t>0598-67-8957</t>
  </si>
  <si>
    <t>有限会社川端成形工業</t>
    <phoneticPr fontId="8"/>
  </si>
  <si>
    <t>あしたばデイヒルズ</t>
  </si>
  <si>
    <t>松阪市朝日町一区17番地8</t>
  </si>
  <si>
    <t>0598-31-1502</t>
  </si>
  <si>
    <t>0598-31-1505</t>
  </si>
  <si>
    <t>有限会社ライフサイエンス</t>
    <rPh sb="0" eb="2">
      <t>ユウゲン</t>
    </rPh>
    <rPh sb="2" eb="4">
      <t>カイシャ</t>
    </rPh>
    <phoneticPr fontId="8"/>
  </si>
  <si>
    <t>放課後等デイサービスびーとる</t>
    <rPh sb="0" eb="3">
      <t>ホウカゴ</t>
    </rPh>
    <rPh sb="3" eb="4">
      <t>トウ</t>
    </rPh>
    <phoneticPr fontId="12"/>
  </si>
  <si>
    <t>松阪市稲木町字伊勢ヶ前1936-1</t>
  </si>
  <si>
    <t>放課後等デイサービスあい</t>
    <phoneticPr fontId="8"/>
  </si>
  <si>
    <t>松阪市立野町567番地1</t>
  </si>
  <si>
    <t>0598-67-7046</t>
  </si>
  <si>
    <t>0598-67-8352</t>
  </si>
  <si>
    <t>アムール有限会社</t>
    <rPh sb="4" eb="6">
      <t>ユウゲン</t>
    </rPh>
    <rPh sb="6" eb="8">
      <t>カイシャ</t>
    </rPh>
    <phoneticPr fontId="12"/>
  </si>
  <si>
    <t>トトロの杜</t>
    <rPh sb="4" eb="5">
      <t>モリ</t>
    </rPh>
    <phoneticPr fontId="12"/>
  </si>
  <si>
    <t>松阪市久保町1846番地158</t>
  </si>
  <si>
    <t>0598-67-6225</t>
  </si>
  <si>
    <t>0598-20-8104</t>
  </si>
  <si>
    <t>株式会社ライフケア・ジャパン</t>
    <rPh sb="0" eb="2">
      <t>カブシキ</t>
    </rPh>
    <rPh sb="2" eb="4">
      <t>カイシャ</t>
    </rPh>
    <phoneticPr fontId="12"/>
  </si>
  <si>
    <t>あしたばデイブリッジ</t>
    <phoneticPr fontId="8"/>
  </si>
  <si>
    <t>松阪市久保町1881番地52</t>
  </si>
  <si>
    <t>0598-67-6323</t>
  </si>
  <si>
    <t>0598-67-4957</t>
  </si>
  <si>
    <t>0598-30-6668</t>
    <phoneticPr fontId="8"/>
  </si>
  <si>
    <t>0598-30-6663</t>
    <phoneticPr fontId="8"/>
  </si>
  <si>
    <t>多機能型事業所うさぎ</t>
    <rPh sb="0" eb="4">
      <t>タキノウガタ</t>
    </rPh>
    <rPh sb="4" eb="7">
      <t>ジギョウショ</t>
    </rPh>
    <phoneticPr fontId="12"/>
  </si>
  <si>
    <t>0598-54-1300</t>
    <phoneticPr fontId="8"/>
  </si>
  <si>
    <t>株式会社守コーポレーション</t>
    <rPh sb="0" eb="4">
      <t>カブシキガイシャ</t>
    </rPh>
    <rPh sb="4" eb="5">
      <t>マモ</t>
    </rPh>
    <phoneticPr fontId="12"/>
  </si>
  <si>
    <t>放課後等デイサービスインハーシューズ</t>
    <rPh sb="0" eb="10">
      <t>ホ</t>
    </rPh>
    <phoneticPr fontId="12"/>
  </si>
  <si>
    <t>515-0015</t>
  </si>
  <si>
    <t>松阪市宮町237番地　グランマツサカ1号室</t>
  </si>
  <si>
    <t>0598-67-5075</t>
  </si>
  <si>
    <t>株式会社IN　HER　SHOES</t>
    <rPh sb="0" eb="4">
      <t>カ</t>
    </rPh>
    <phoneticPr fontId="12"/>
  </si>
  <si>
    <t>0598-31-3986</t>
    <phoneticPr fontId="8"/>
  </si>
  <si>
    <t>ドリームズ・21ｓｔ　松阪駅部田校</t>
    <rPh sb="11" eb="14">
      <t>マツサカエキ</t>
    </rPh>
    <rPh sb="14" eb="15">
      <t>ベ</t>
    </rPh>
    <rPh sb="15" eb="16">
      <t>タ</t>
    </rPh>
    <rPh sb="16" eb="17">
      <t>コウ</t>
    </rPh>
    <phoneticPr fontId="8"/>
  </si>
  <si>
    <t>松阪市駅部田町87番地　ニュー播磨ビル1階DEF</t>
  </si>
  <si>
    <t>0598-67-7111</t>
    <phoneticPr fontId="8"/>
  </si>
  <si>
    <t>0598-67-5670</t>
  </si>
  <si>
    <t>ＨＡＲＶＥＳＴ ＢＡＳＥ ＷＯＲＫＳ</t>
  </si>
  <si>
    <t>松阪市宮町字五反田66-1</t>
  </si>
  <si>
    <t>未来　あい</t>
    <rPh sb="0" eb="2">
      <t>ミライ</t>
    </rPh>
    <phoneticPr fontId="8"/>
  </si>
  <si>
    <t>松阪市高町215番地　2階</t>
  </si>
  <si>
    <t>0598-31-2113</t>
    <phoneticPr fontId="8"/>
  </si>
  <si>
    <t>0598-31-2116</t>
    <phoneticPr fontId="8"/>
  </si>
  <si>
    <t>ＨＡＲＶＥＳＴ　ＵＮＩＴＥ</t>
  </si>
  <si>
    <t>放課後等デイサービス　ねいろ</t>
    <rPh sb="0" eb="4">
      <t>ホウカゴトウ</t>
    </rPh>
    <phoneticPr fontId="8"/>
  </si>
  <si>
    <t>株式会社　音色</t>
    <rPh sb="5" eb="7">
      <t>ネイロ</t>
    </rPh>
    <phoneticPr fontId="8"/>
  </si>
  <si>
    <t>放課後等デイサービスＳｅｅｄ</t>
    <rPh sb="0" eb="4">
      <t>ホウカゴトウ</t>
    </rPh>
    <phoneticPr fontId="8"/>
  </si>
  <si>
    <t>519-2404</t>
  </si>
  <si>
    <t>多気郡大台町佐原648番地9</t>
  </si>
  <si>
    <t>0598-82-3677</t>
  </si>
  <si>
    <t>株式会社　Ｓｅｅｄ</t>
    <rPh sb="0" eb="4">
      <t>カブシキガイシャ</t>
    </rPh>
    <phoneticPr fontId="8"/>
  </si>
  <si>
    <t>bunanoki house</t>
    <phoneticPr fontId="8"/>
  </si>
  <si>
    <t>株式会社bunanoki</t>
    <phoneticPr fontId="8"/>
  </si>
  <si>
    <t>てんとうむし３号</t>
    <rPh sb="7" eb="8">
      <t>ゴウ</t>
    </rPh>
    <phoneticPr fontId="8"/>
  </si>
  <si>
    <t>519-2184</t>
    <phoneticPr fontId="8"/>
  </si>
  <si>
    <t>多気郡多気町三疋田598番地1</t>
  </si>
  <si>
    <t>070-4002-5353</t>
    <phoneticPr fontId="8"/>
  </si>
  <si>
    <t>有限会社川端成形工業</t>
    <rPh sb="0" eb="2">
      <t>ユウゲン</t>
    </rPh>
    <rPh sb="2" eb="4">
      <t>カイシャ</t>
    </rPh>
    <rPh sb="4" eb="8">
      <t>カワバタセイケイ</t>
    </rPh>
    <rPh sb="8" eb="10">
      <t>コウギョウ</t>
    </rPh>
    <phoneticPr fontId="8"/>
  </si>
  <si>
    <t>放課後等デイサービス　カナエタ</t>
    <rPh sb="0" eb="3">
      <t>ホウカゴ</t>
    </rPh>
    <rPh sb="3" eb="4">
      <t>トウ</t>
    </rPh>
    <phoneticPr fontId="8"/>
  </si>
  <si>
    <t>放課後デイサービスよよこークラブ伊勢</t>
    <rPh sb="0" eb="3">
      <t>ホウカゴ</t>
    </rPh>
    <rPh sb="16" eb="18">
      <t>イセ</t>
    </rPh>
    <phoneticPr fontId="12"/>
  </si>
  <si>
    <t>516-0074</t>
  </si>
  <si>
    <t>伊勢市本町2番4号</t>
  </si>
  <si>
    <t>0596-64-8558</t>
  </si>
  <si>
    <t>絆伊勢教室</t>
    <rPh sb="0" eb="1">
      <t>キズナ</t>
    </rPh>
    <rPh sb="1" eb="3">
      <t>イセ</t>
    </rPh>
    <rPh sb="3" eb="5">
      <t>キョウシツ</t>
    </rPh>
    <phoneticPr fontId="8"/>
  </si>
  <si>
    <t>放課後デイふるさと・めぶきの家</t>
    <rPh sb="0" eb="3">
      <t>ホウカゴ</t>
    </rPh>
    <rPh sb="14" eb="15">
      <t>イエ</t>
    </rPh>
    <phoneticPr fontId="12"/>
  </si>
  <si>
    <t>伊勢市宇治浦田3丁目59-25</t>
  </si>
  <si>
    <t>0596-63-7080</t>
  </si>
  <si>
    <t>0596-63-7020</t>
  </si>
  <si>
    <t>特定非営利活動法人まみぃはんど</t>
    <rPh sb="0" eb="2">
      <t>トクテイ</t>
    </rPh>
    <rPh sb="2" eb="9">
      <t>ヒエイリ</t>
    </rPh>
    <phoneticPr fontId="12"/>
  </si>
  <si>
    <t>こども学習支援センター　あいむ塾</t>
    <rPh sb="3" eb="5">
      <t>ガクシュウ</t>
    </rPh>
    <rPh sb="5" eb="7">
      <t>シエン</t>
    </rPh>
    <rPh sb="15" eb="16">
      <t>ジュク</t>
    </rPh>
    <phoneticPr fontId="8"/>
  </si>
  <si>
    <t>伊勢市勢田町字船江山911番地22</t>
  </si>
  <si>
    <t>0596-72-8601</t>
  </si>
  <si>
    <t>0596-72-8602</t>
  </si>
  <si>
    <t>特定非営利活動法人まみぃはんど</t>
    <rPh sb="0" eb="2">
      <t>トクテイ</t>
    </rPh>
    <rPh sb="2" eb="9">
      <t>ヒエイリ</t>
    </rPh>
    <phoneticPr fontId="8"/>
  </si>
  <si>
    <t>ドリームズ・21ｓｔ　伊勢ララパーク前校</t>
    <rPh sb="11" eb="13">
      <t>イセ</t>
    </rPh>
    <rPh sb="18" eb="19">
      <t>マエ</t>
    </rPh>
    <rPh sb="19" eb="20">
      <t>コウ</t>
    </rPh>
    <phoneticPr fontId="12"/>
  </si>
  <si>
    <t>514-0007</t>
  </si>
  <si>
    <t>伊勢市小木町492番地1アークFuji2-2</t>
  </si>
  <si>
    <t>0596-63-8710</t>
    <phoneticPr fontId="8"/>
  </si>
  <si>
    <t>0596-63-8720</t>
    <phoneticPr fontId="8"/>
  </si>
  <si>
    <t>0596-63-6311</t>
  </si>
  <si>
    <t>0596-63-6312</t>
  </si>
  <si>
    <t>株式会社まるた</t>
    <phoneticPr fontId="8"/>
  </si>
  <si>
    <t>Pal　Life</t>
  </si>
  <si>
    <t>度会郡玉城町田丸355番地1</t>
  </si>
  <si>
    <t>0596-65-7030</t>
  </si>
  <si>
    <t>0596-65-7732</t>
  </si>
  <si>
    <t>株式会社辻友</t>
    <rPh sb="0" eb="4">
      <t>カブシキガイシャ</t>
    </rPh>
    <rPh sb="4" eb="5">
      <t>ツジ</t>
    </rPh>
    <rPh sb="5" eb="6">
      <t>トモ</t>
    </rPh>
    <phoneticPr fontId="12"/>
  </si>
  <si>
    <t>からふるしーど。</t>
    <phoneticPr fontId="8"/>
  </si>
  <si>
    <t>株式会社MountainGo</t>
  </si>
  <si>
    <t>0596-63-9381</t>
    <phoneticPr fontId="8"/>
  </si>
  <si>
    <t>障がい児童デイサービスセンターくれよん</t>
    <phoneticPr fontId="8"/>
  </si>
  <si>
    <t>青山放課後児童デイサービス　こごみのひろば</t>
    <rPh sb="0" eb="2">
      <t>アオヤマ</t>
    </rPh>
    <rPh sb="2" eb="5">
      <t>ホウカゴ</t>
    </rPh>
    <rPh sb="5" eb="7">
      <t>ジドウ</t>
    </rPh>
    <phoneticPr fontId="8"/>
  </si>
  <si>
    <t>伊賀市三重県伊賀市阿保1151番地</t>
  </si>
  <si>
    <t>有限会社Ｔ＆Ｆ</t>
    <rPh sb="0" eb="4">
      <t>ユウゲンガイシャ</t>
    </rPh>
    <phoneticPr fontId="8"/>
  </si>
  <si>
    <t>ココロノイロ</t>
    <phoneticPr fontId="8"/>
  </si>
  <si>
    <t>伊賀市平田639番地　大山田保健センター内</t>
  </si>
  <si>
    <t>0595-46-0066</t>
  </si>
  <si>
    <t>放課後等デイサービス事業所　ヴェルデ　ドゥ</t>
    <rPh sb="0" eb="3">
      <t>ホウカゴ</t>
    </rPh>
    <rPh sb="3" eb="4">
      <t>トウ</t>
    </rPh>
    <rPh sb="10" eb="12">
      <t>ジギョウ</t>
    </rPh>
    <rPh sb="12" eb="13">
      <t>ショ</t>
    </rPh>
    <phoneticPr fontId="12"/>
  </si>
  <si>
    <t>0595-23-0188</t>
  </si>
  <si>
    <t>0595-23-0187</t>
  </si>
  <si>
    <t>よい子のお家　いが</t>
    <phoneticPr fontId="8"/>
  </si>
  <si>
    <t>放課後等デイサービスささゆり</t>
    <rPh sb="0" eb="3">
      <t>ホウカゴ</t>
    </rPh>
    <rPh sb="3" eb="4">
      <t>トウ</t>
    </rPh>
    <phoneticPr fontId="8"/>
  </si>
  <si>
    <t>伊賀市四十九町1929番地10</t>
  </si>
  <si>
    <t>0595-23-0177</t>
    <phoneticPr fontId="8"/>
  </si>
  <si>
    <t>伊賀リハビリライフサポート株式会社</t>
    <rPh sb="0" eb="2">
      <t>イガ</t>
    </rPh>
    <rPh sb="13" eb="17">
      <t>カブシキガイシャ</t>
    </rPh>
    <phoneticPr fontId="8"/>
  </si>
  <si>
    <t>第2放課後等デイサービスささゆり</t>
    <rPh sb="0" eb="1">
      <t>ダイ</t>
    </rPh>
    <rPh sb="2" eb="5">
      <t>ホウカゴ</t>
    </rPh>
    <rPh sb="5" eb="6">
      <t>トウ</t>
    </rPh>
    <phoneticPr fontId="8"/>
  </si>
  <si>
    <t>518-0839</t>
  </si>
  <si>
    <t>伊賀市上野田端町1084番地</t>
  </si>
  <si>
    <t>0595-26-7070</t>
  </si>
  <si>
    <t>0595-26-7071</t>
  </si>
  <si>
    <t>ＧＥＮＫＩ　ＫＩＤＳ STUDY</t>
    <phoneticPr fontId="8"/>
  </si>
  <si>
    <t>伊賀市小田町748番地1</t>
  </si>
  <si>
    <t>0595-41-2701</t>
    <phoneticPr fontId="8"/>
  </si>
  <si>
    <t>0595-24-6328</t>
    <phoneticPr fontId="8"/>
  </si>
  <si>
    <t>有限会社サンユニティ</t>
    <rPh sb="0" eb="4">
      <t>ユウゲンガイシャ</t>
    </rPh>
    <phoneticPr fontId="8"/>
  </si>
  <si>
    <t>0595－51－5506</t>
    <phoneticPr fontId="12"/>
  </si>
  <si>
    <t>0595－51－0822</t>
    <phoneticPr fontId="12"/>
  </si>
  <si>
    <t>ひまわり児童ファーム・名張ファーム</t>
  </si>
  <si>
    <t>518-0432</t>
  </si>
  <si>
    <t>名張市松崎町1330-3</t>
  </si>
  <si>
    <t>0595-48-7784</t>
  </si>
  <si>
    <t>0595-48-7764</t>
  </si>
  <si>
    <t>株式会社フロンティア</t>
    <phoneticPr fontId="8"/>
  </si>
  <si>
    <t>ゆぅら</t>
    <phoneticPr fontId="8"/>
  </si>
  <si>
    <t>0595-65-1066</t>
  </si>
  <si>
    <t>よい子のお家ききょう</t>
    <phoneticPr fontId="12"/>
  </si>
  <si>
    <t>名張市桔梗が丘1番町6街区32番地</t>
  </si>
  <si>
    <t>0595-54-6880</t>
    <phoneticPr fontId="8"/>
  </si>
  <si>
    <t>0595-54-6882</t>
    <phoneticPr fontId="8"/>
  </si>
  <si>
    <t>放課後デイサービスキエロ</t>
    <rPh sb="0" eb="3">
      <t>ホウカゴ</t>
    </rPh>
    <phoneticPr fontId="8"/>
  </si>
  <si>
    <t>名張市すずらん台西1番町241</t>
  </si>
  <si>
    <t>みちしるべ</t>
  </si>
  <si>
    <t>名張市桔梗が丘2番町7街区25</t>
    <rPh sb="0" eb="3">
      <t>ナバリシ</t>
    </rPh>
    <rPh sb="3" eb="5">
      <t>キキョウ</t>
    </rPh>
    <rPh sb="6" eb="7">
      <t>オカ</t>
    </rPh>
    <rPh sb="8" eb="9">
      <t>バン</t>
    </rPh>
    <rPh sb="9" eb="10">
      <t>チョウ</t>
    </rPh>
    <rPh sb="11" eb="13">
      <t>ガイク</t>
    </rPh>
    <phoneticPr fontId="20"/>
  </si>
  <si>
    <t>0595-48-5760</t>
  </si>
  <si>
    <t>一般社団法人楽縁</t>
    <rPh sb="0" eb="2">
      <t>イッパン</t>
    </rPh>
    <rPh sb="2" eb="4">
      <t>シャダン</t>
    </rPh>
    <rPh sb="4" eb="6">
      <t>ホウジン</t>
    </rPh>
    <rPh sb="6" eb="7">
      <t>ラク</t>
    </rPh>
    <rPh sb="7" eb="8">
      <t>エン</t>
    </rPh>
    <phoneticPr fontId="20"/>
  </si>
  <si>
    <t>森の学校Education</t>
    <rPh sb="0" eb="1">
      <t>モリ</t>
    </rPh>
    <rPh sb="2" eb="4">
      <t>ガッコウ</t>
    </rPh>
    <phoneticPr fontId="20"/>
  </si>
  <si>
    <t>名張市つつじが丘北4番町222番地-1</t>
    <rPh sb="0" eb="2">
      <t>ナバリ</t>
    </rPh>
    <rPh sb="7" eb="8">
      <t>オカ</t>
    </rPh>
    <rPh sb="8" eb="9">
      <t>キタ</t>
    </rPh>
    <rPh sb="10" eb="11">
      <t>バン</t>
    </rPh>
    <rPh sb="11" eb="12">
      <t>マチ</t>
    </rPh>
    <rPh sb="15" eb="17">
      <t>バンチ</t>
    </rPh>
    <phoneticPr fontId="20"/>
  </si>
  <si>
    <t>株式会社森の学校</t>
    <rPh sb="0" eb="4">
      <t>カブシキガイシャ</t>
    </rPh>
    <rPh sb="4" eb="5">
      <t>モリ</t>
    </rPh>
    <rPh sb="6" eb="8">
      <t>ガッコウ</t>
    </rPh>
    <phoneticPr fontId="20"/>
  </si>
  <si>
    <t>はぴ・ふれ</t>
  </si>
  <si>
    <t>518-0621</t>
  </si>
  <si>
    <t>0595-44-6485</t>
  </si>
  <si>
    <t>0595-48-5024</t>
  </si>
  <si>
    <t>一般社団法人楽縁</t>
    <phoneticPr fontId="8"/>
  </si>
  <si>
    <t>児童デイサービス事業所「ひかり」</t>
    <rPh sb="0" eb="2">
      <t>ジドウ</t>
    </rPh>
    <rPh sb="8" eb="11">
      <t>ジギョウショ</t>
    </rPh>
    <phoneticPr fontId="8"/>
  </si>
  <si>
    <t>放課後等デイサービスくぷくぷ</t>
    <rPh sb="0" eb="4">
      <t>ホウカゴトウ</t>
    </rPh>
    <phoneticPr fontId="8"/>
  </si>
  <si>
    <t>熊野市有馬町９９９－３</t>
  </si>
  <si>
    <t>0597-70-4103</t>
    <phoneticPr fontId="8"/>
  </si>
  <si>
    <t>0597-89-5627</t>
  </si>
  <si>
    <t>特定非営利活動法人あそぼらいつ</t>
    <rPh sb="0" eb="2">
      <t>トクテイ</t>
    </rPh>
    <rPh sb="2" eb="5">
      <t>ヒエイリ</t>
    </rPh>
    <rPh sb="5" eb="7">
      <t>カツドウ</t>
    </rPh>
    <rPh sb="7" eb="9">
      <t>ホウジン</t>
    </rPh>
    <phoneticPr fontId="8"/>
  </si>
  <si>
    <t>放課後等デイサービス　ＳＯＬＥＩＬ</t>
    <rPh sb="0" eb="2">
      <t>ホウカゴ</t>
    </rPh>
    <rPh sb="2" eb="3">
      <t>トウ</t>
    </rPh>
    <phoneticPr fontId="20"/>
  </si>
  <si>
    <t>南牟婁郡御浜町下市木2950-3</t>
    <rPh sb="0" eb="4">
      <t>ミナミムログン</t>
    </rPh>
    <rPh sb="4" eb="7">
      <t>ミハマチョウ</t>
    </rPh>
    <rPh sb="7" eb="8">
      <t>シタ</t>
    </rPh>
    <rPh sb="8" eb="9">
      <t>シ</t>
    </rPh>
    <rPh sb="9" eb="10">
      <t>キ</t>
    </rPh>
    <phoneticPr fontId="20"/>
  </si>
  <si>
    <t>05979-9-4214</t>
  </si>
  <si>
    <t>株式会社ＥＳＰＯＩＲ</t>
    <rPh sb="0" eb="4">
      <t>カブシキガイシャ</t>
    </rPh>
    <phoneticPr fontId="20"/>
  </si>
  <si>
    <t>放デイ　ほたる</t>
    <rPh sb="0" eb="1">
      <t>ホウ</t>
    </rPh>
    <phoneticPr fontId="8"/>
  </si>
  <si>
    <t>南牟婁郡紀宝町井内88</t>
  </si>
  <si>
    <t>0735-30-0367</t>
  </si>
  <si>
    <t>参考　その他の施設</t>
  </si>
  <si>
    <t>（１）　介護福祉士指定養成施設</t>
    <phoneticPr fontId="8"/>
  </si>
  <si>
    <t>（大学等の厚生労働省と文部科学省共管の学校は除く）</t>
    <rPh sb="1" eb="3">
      <t>ダイガク</t>
    </rPh>
    <rPh sb="3" eb="4">
      <t>トウ</t>
    </rPh>
    <rPh sb="5" eb="10">
      <t>コウセイロウドウショウ</t>
    </rPh>
    <rPh sb="11" eb="16">
      <t>モンブカガクショウ</t>
    </rPh>
    <rPh sb="16" eb="18">
      <t>キョウカン</t>
    </rPh>
    <rPh sb="19" eb="21">
      <t>ガッコウ</t>
    </rPh>
    <rPh sb="22" eb="23">
      <t>ノゾ</t>
    </rPh>
    <phoneticPr fontId="8"/>
  </si>
  <si>
    <t>長寿介護課</t>
    <rPh sb="0" eb="5">
      <t>チョウジュカイゴカ</t>
    </rPh>
    <phoneticPr fontId="8"/>
  </si>
  <si>
    <t>介護福祉士指定養成施設</t>
    <phoneticPr fontId="8"/>
  </si>
  <si>
    <t>四日市福祉専門学校</t>
  </si>
  <si>
    <t>四日市市山田町5491</t>
    <rPh sb="0" eb="3">
      <t>ヨッカイチ</t>
    </rPh>
    <phoneticPr fontId="8"/>
  </si>
  <si>
    <t>059-328-2906</t>
  </si>
  <si>
    <t>059-328-3144</t>
  </si>
  <si>
    <t>H2</t>
    <phoneticPr fontId="8"/>
  </si>
  <si>
    <t>専門学校ユマニテク医療福祉大学校</t>
    <rPh sb="0" eb="2">
      <t>センモン</t>
    </rPh>
    <rPh sb="2" eb="4">
      <t>ガッコウ</t>
    </rPh>
    <phoneticPr fontId="8"/>
  </si>
  <si>
    <t>510-0854</t>
  </si>
  <si>
    <t>四日市市塩浜本町2-34</t>
    <rPh sb="0" eb="3">
      <t>ヨッカイチ</t>
    </rPh>
    <phoneticPr fontId="8"/>
  </si>
  <si>
    <t>059-349-6033</t>
    <phoneticPr fontId="8"/>
  </si>
  <si>
    <t>059-349-6034</t>
  </si>
  <si>
    <t>学校法人　みえ大橋学園</t>
    <phoneticPr fontId="8"/>
  </si>
  <si>
    <t>H9</t>
    <phoneticPr fontId="8"/>
  </si>
  <si>
    <t>鈴鹿オフィスワーク医療福祉専門学校</t>
  </si>
  <si>
    <t>鈴鹿市住吉1-23-12</t>
    <rPh sb="0" eb="2">
      <t>スズカ</t>
    </rPh>
    <phoneticPr fontId="8"/>
  </si>
  <si>
    <t>059-370-0311</t>
  </si>
  <si>
    <t>059-370-0312</t>
  </si>
  <si>
    <t>H8</t>
    <phoneticPr fontId="8"/>
  </si>
  <si>
    <t>（２）　無料低額宿泊所</t>
    <rPh sb="4" eb="11">
      <t>ムリョウテイガクシュクハクショ</t>
    </rPh>
    <phoneticPr fontId="8"/>
  </si>
  <si>
    <t>無料低額宿泊所</t>
    <phoneticPr fontId="8"/>
  </si>
  <si>
    <t>特定非営利活動法人きずな</t>
    <rPh sb="0" eb="5">
      <t>トクテイヒエイリ</t>
    </rPh>
    <rPh sb="5" eb="9">
      <t>カツドウホウジン</t>
    </rPh>
    <phoneticPr fontId="8"/>
  </si>
  <si>
    <t>四日市市塩浜171番地1</t>
    <rPh sb="0" eb="4">
      <t>ヨッカイチシ</t>
    </rPh>
    <rPh sb="4" eb="6">
      <t>シオハマ</t>
    </rPh>
    <rPh sb="9" eb="11">
      <t>バンチ</t>
    </rPh>
    <phoneticPr fontId="8"/>
  </si>
  <si>
    <t>059-347-6116</t>
    <phoneticPr fontId="8"/>
  </si>
  <si>
    <t>059-327-6118</t>
    <phoneticPr fontId="8"/>
  </si>
  <si>
    <t>（１）　助産施設　（児童福祉法）</t>
    <phoneticPr fontId="8"/>
  </si>
  <si>
    <t>（２）　特別養護老人ホーム　（介護老人福祉施設・地域密着型介護老人福祉施設）　（老人福祉法・（介護保険法））</t>
    <rPh sb="24" eb="26">
      <t>チイキ</t>
    </rPh>
    <rPh sb="26" eb="29">
      <t>ミッチャクガタ</t>
    </rPh>
    <rPh sb="29" eb="31">
      <t>カイゴ</t>
    </rPh>
    <rPh sb="31" eb="33">
      <t>ロウジン</t>
    </rPh>
    <rPh sb="33" eb="35">
      <t>フクシ</t>
    </rPh>
    <rPh sb="35" eb="37">
      <t>シセツ</t>
    </rPh>
    <phoneticPr fontId="8"/>
  </si>
  <si>
    <t>（１）　生活介護(障害者支援施設)　（障害者総合支援法）</t>
    <phoneticPr fontId="8"/>
  </si>
  <si>
    <t>（２）　自立訓練(機能訓練)(障害者支援施設)　（障害者総合支援法）</t>
    <phoneticPr fontId="8"/>
  </si>
  <si>
    <t>（３）　自立訓練(生活訓練)(障害者支援施設)　（障害者総合支援法）</t>
    <phoneticPr fontId="8"/>
  </si>
  <si>
    <t>（４）　就労移行支援(障害者支援施設)　（障害者総合支援法）</t>
    <phoneticPr fontId="8"/>
  </si>
  <si>
    <t>（５）　施設入所支援(障害者支援施設)　（障害者総合支援法）</t>
    <phoneticPr fontId="8"/>
  </si>
  <si>
    <t>（８）　共同生活援助(介護サービス包括型)　（障害者総合支援法）</t>
    <phoneticPr fontId="8"/>
  </si>
  <si>
    <t>（９）　共同生活援助(外部サービス利用型)　（障害者総合支援法）</t>
    <phoneticPr fontId="8"/>
  </si>
  <si>
    <t>（１０）　共同生活援助(日中サービス支援型)　（障害者総合支援法）</t>
    <rPh sb="12" eb="14">
      <t>ニッチュウ</t>
    </rPh>
    <rPh sb="18" eb="20">
      <t>シエン</t>
    </rPh>
    <phoneticPr fontId="8"/>
  </si>
  <si>
    <t>経営主体</t>
    <rPh sb="0" eb="2">
      <t>ケイエイシュタイ22</t>
    </rPh>
    <phoneticPr fontId="8"/>
  </si>
  <si>
    <t>経営主体</t>
    <rPh sb="0" eb="2">
      <t>ケイエイシュタイ4</t>
    </rPh>
    <phoneticPr fontId="8"/>
  </si>
  <si>
    <t>経営主体</t>
    <rPh sb="0" eb="2">
      <t>ケイエイシュタイ42</t>
    </rPh>
    <phoneticPr fontId="8"/>
  </si>
  <si>
    <t>経営主体</t>
    <phoneticPr fontId="8"/>
  </si>
  <si>
    <t>名簿用法人一覧イメージ</t>
    <rPh sb="0" eb="2">
      <t>メイボ</t>
    </rPh>
    <rPh sb="2" eb="3">
      <t>ヨウ</t>
    </rPh>
    <rPh sb="3" eb="5">
      <t>ホウジン</t>
    </rPh>
    <rPh sb="5" eb="7">
      <t>イチラン</t>
    </rPh>
    <phoneticPr fontId="31"/>
  </si>
  <si>
    <t>所轄庁コード</t>
    <rPh sb="0" eb="3">
      <t>ショカツチョウ</t>
    </rPh>
    <phoneticPr fontId="31"/>
  </si>
  <si>
    <t>担当所轄庁</t>
    <rPh sb="0" eb="2">
      <t>タントウ</t>
    </rPh>
    <rPh sb="2" eb="5">
      <t>ショカツチョウ</t>
    </rPh>
    <phoneticPr fontId="31"/>
  </si>
  <si>
    <t>法人番号</t>
    <rPh sb="0" eb="2">
      <t>ホウジン</t>
    </rPh>
    <rPh sb="2" eb="4">
      <t>バンゴウ</t>
    </rPh>
    <phoneticPr fontId="31"/>
  </si>
  <si>
    <t>法人名称</t>
    <rPh sb="0" eb="2">
      <t>ホウジン</t>
    </rPh>
    <rPh sb="2" eb="4">
      <t>メイショウ</t>
    </rPh>
    <phoneticPr fontId="31"/>
  </si>
  <si>
    <t>法人名称フリガナ（「シャカイフクシホウジン」以降の部分のみ）</t>
    <rPh sb="0" eb="2">
      <t>ホウジン</t>
    </rPh>
    <rPh sb="2" eb="4">
      <t>メイショウ</t>
    </rPh>
    <rPh sb="22" eb="24">
      <t>イコウ</t>
    </rPh>
    <rPh sb="25" eb="27">
      <t>ブブン</t>
    </rPh>
    <phoneticPr fontId="31"/>
  </si>
  <si>
    <t>2400010000</t>
  </si>
  <si>
    <t>1190005000141</t>
  </si>
  <si>
    <t>社会福祉法人　アイ・ティ・オー福祉会</t>
    <phoneticPr fontId="8"/>
  </si>
  <si>
    <t>社会福祉法人　アイ・ティ・オー福祉会</t>
    <phoneticPr fontId="31"/>
  </si>
  <si>
    <t>アイティオーフクシカイ</t>
    <phoneticPr fontId="31"/>
  </si>
  <si>
    <t>1190005003383</t>
  </si>
  <si>
    <t>社会福祉法人　絆</t>
    <phoneticPr fontId="31"/>
  </si>
  <si>
    <t>キズナ</t>
    <phoneticPr fontId="31"/>
  </si>
  <si>
    <t>3190005000107</t>
  </si>
  <si>
    <t>社会福祉法人　みどり自由学園</t>
    <phoneticPr fontId="31"/>
  </si>
  <si>
    <t>ミドリジユウガクエン</t>
    <phoneticPr fontId="31"/>
  </si>
  <si>
    <t>3190005001179</t>
  </si>
  <si>
    <t>社会福祉法人　喜楽里</t>
    <phoneticPr fontId="31"/>
  </si>
  <si>
    <t>キラリ</t>
    <phoneticPr fontId="31"/>
  </si>
  <si>
    <t>4190005000130</t>
  </si>
  <si>
    <t>社会福祉法人　ウェルケア</t>
    <phoneticPr fontId="31"/>
  </si>
  <si>
    <t>ウェルケア</t>
    <phoneticPr fontId="31"/>
  </si>
  <si>
    <t>4190005000139</t>
  </si>
  <si>
    <t>トヨツジドウフクシカイ</t>
    <phoneticPr fontId="31"/>
  </si>
  <si>
    <t>5190005000105</t>
  </si>
  <si>
    <t>社会福祉法人　三重県共同募金会</t>
    <phoneticPr fontId="31"/>
  </si>
  <si>
    <t>ミエケンキョウドウボキンカイ</t>
    <phoneticPr fontId="31"/>
  </si>
  <si>
    <t>5190005000113</t>
  </si>
  <si>
    <t>社会福祉法人　三重県厚生事業団</t>
    <phoneticPr fontId="31"/>
  </si>
  <si>
    <t>ミエケンコウセイジギョウダン</t>
    <phoneticPr fontId="31"/>
  </si>
  <si>
    <t>5190005003082</t>
  </si>
  <si>
    <t>社会福祉法人　三重ベタニヤ</t>
    <phoneticPr fontId="8"/>
  </si>
  <si>
    <t>社会福祉法人　三重ベタニヤ</t>
    <phoneticPr fontId="31"/>
  </si>
  <si>
    <t>ミエベタニヤ</t>
    <phoneticPr fontId="31"/>
  </si>
  <si>
    <t>6190005000104</t>
  </si>
  <si>
    <t>社会福祉法人　三重県社会福祉協議会</t>
  </si>
  <si>
    <t>ミエケンシャカイフクシキョウギカイ</t>
    <phoneticPr fontId="31"/>
  </si>
  <si>
    <t>6190005000129</t>
  </si>
  <si>
    <t>センシンフクシカイ</t>
    <phoneticPr fontId="31"/>
  </si>
  <si>
    <t>6190005000137</t>
  </si>
  <si>
    <t>サトヤマガクイン</t>
    <phoneticPr fontId="31"/>
  </si>
  <si>
    <t>6190005010292</t>
  </si>
  <si>
    <t>ケイホウカイ</t>
    <phoneticPr fontId="31"/>
  </si>
  <si>
    <t>7190005000111</t>
  </si>
  <si>
    <t>社会福祉法人　三重県視覚障害者協会</t>
  </si>
  <si>
    <t>ミエケンシカクショウガイシャキョウカイ</t>
    <phoneticPr fontId="31"/>
  </si>
  <si>
    <t>7190005000136</t>
  </si>
  <si>
    <t>サンフラワークラブ</t>
    <phoneticPr fontId="31"/>
  </si>
  <si>
    <t>7190005000144</t>
  </si>
  <si>
    <t>アケアイカイ</t>
    <phoneticPr fontId="31"/>
  </si>
  <si>
    <t>9190005000101</t>
  </si>
  <si>
    <t>社会福祉法人　聖マッテヤ会</t>
    <phoneticPr fontId="31"/>
  </si>
  <si>
    <t>セイマッテヤカイ</t>
    <phoneticPr fontId="31"/>
  </si>
  <si>
    <t>1190005008837</t>
  </si>
  <si>
    <t>セイザンリカイ</t>
    <phoneticPr fontId="31"/>
  </si>
  <si>
    <t>3190005008851</t>
  </si>
  <si>
    <t>シキノサト</t>
    <phoneticPr fontId="31"/>
  </si>
  <si>
    <t>3190005009759</t>
  </si>
  <si>
    <t>ヒノモトフクシカイ</t>
    <phoneticPr fontId="31"/>
  </si>
  <si>
    <t>5190005009303</t>
  </si>
  <si>
    <t>社会福祉法人　悠和会</t>
    <phoneticPr fontId="31"/>
  </si>
  <si>
    <t>ユウワカイ</t>
    <phoneticPr fontId="31"/>
  </si>
  <si>
    <t>7190005008848</t>
  </si>
  <si>
    <t>コウイクカイ</t>
    <phoneticPr fontId="31"/>
  </si>
  <si>
    <t>7190005008856</t>
  </si>
  <si>
    <t>トクジュカイ</t>
    <phoneticPr fontId="31"/>
  </si>
  <si>
    <t>9190005008862</t>
  </si>
  <si>
    <t>ミエフクシカイ</t>
    <phoneticPr fontId="31"/>
  </si>
  <si>
    <t>1190005005405</t>
  </si>
  <si>
    <t>社会福祉法人　むげんのかのうせい</t>
    <phoneticPr fontId="31"/>
  </si>
  <si>
    <t>ムゲンノカノウセイ</t>
    <phoneticPr fontId="31"/>
  </si>
  <si>
    <t>7190005005036</t>
  </si>
  <si>
    <t>社会福祉法人　三重済美学院</t>
  </si>
  <si>
    <t>ミエサイビガクイン</t>
    <phoneticPr fontId="31"/>
  </si>
  <si>
    <t>2190005007549</t>
  </si>
  <si>
    <t>社会福祉法人　カトリック三重カリタス会</t>
    <phoneticPr fontId="31"/>
  </si>
  <si>
    <t>カトリックミエカリタスカイ</t>
    <phoneticPr fontId="31"/>
  </si>
  <si>
    <t>3190005006649</t>
  </si>
  <si>
    <t>アイケイカイ</t>
    <phoneticPr fontId="31"/>
  </si>
  <si>
    <t>9190005006643</t>
  </si>
  <si>
    <t>社会福祉法人　清翠会</t>
    <phoneticPr fontId="31"/>
  </si>
  <si>
    <t>セイスイカイ</t>
    <phoneticPr fontId="31"/>
  </si>
  <si>
    <t>5190005007802</t>
  </si>
  <si>
    <t>コウイツザンジドウフクシキョウカイ</t>
    <phoneticPr fontId="31"/>
  </si>
  <si>
    <t>9180305003515</t>
  </si>
  <si>
    <t>社会福祉法人　アパティア福祉会</t>
    <phoneticPr fontId="8"/>
  </si>
  <si>
    <t>社会福祉法人　アパティア福祉会</t>
    <phoneticPr fontId="31"/>
  </si>
  <si>
    <t>アパティアフクシカイ</t>
    <phoneticPr fontId="31"/>
  </si>
  <si>
    <t>1190005004076</t>
  </si>
  <si>
    <t>社会福祉法人　三鈴会</t>
  </si>
  <si>
    <t>ミスズカイ</t>
    <phoneticPr fontId="31"/>
  </si>
  <si>
    <t>2190005004075</t>
  </si>
  <si>
    <t>社会福祉法人　伊勢亀鈴会</t>
    <phoneticPr fontId="31"/>
  </si>
  <si>
    <t>イセキレイカイ</t>
    <phoneticPr fontId="31"/>
  </si>
  <si>
    <t>2190005004439</t>
  </si>
  <si>
    <t>社会福祉法人　久間田福祉会</t>
    <phoneticPr fontId="31"/>
  </si>
  <si>
    <t>クマダフクシカイ</t>
    <phoneticPr fontId="31"/>
  </si>
  <si>
    <t>4190005004429</t>
  </si>
  <si>
    <t>社会福祉法人　鈴風会</t>
    <phoneticPr fontId="8"/>
  </si>
  <si>
    <t>社会福祉法人　鈴風会</t>
    <phoneticPr fontId="31"/>
  </si>
  <si>
    <t>レイフウカイ</t>
    <phoneticPr fontId="31"/>
  </si>
  <si>
    <t>6190005004063</t>
  </si>
  <si>
    <t>ホホエミカイ</t>
    <phoneticPr fontId="31"/>
  </si>
  <si>
    <t>6190005004501</t>
  </si>
  <si>
    <t>ミショウフクシカイ</t>
    <phoneticPr fontId="31"/>
  </si>
  <si>
    <t>7190005004442</t>
  </si>
  <si>
    <t>社会福祉法人　志生会</t>
    <phoneticPr fontId="31"/>
  </si>
  <si>
    <t>セイカイ</t>
    <phoneticPr fontId="31"/>
  </si>
  <si>
    <t>1190005006262</t>
  </si>
  <si>
    <t>社会福祉法人　名張厚生協会</t>
    <phoneticPr fontId="31"/>
  </si>
  <si>
    <t>ナバリコウセイキョウカイ</t>
    <phoneticPr fontId="31"/>
  </si>
  <si>
    <t>3190005006260</t>
  </si>
  <si>
    <t>ナバリイクセイカイ</t>
    <phoneticPr fontId="31"/>
  </si>
  <si>
    <t>9190005006263</t>
  </si>
  <si>
    <t>コウジンカイ</t>
    <phoneticPr fontId="31"/>
  </si>
  <si>
    <t>9190005006453</t>
  </si>
  <si>
    <t>社会福祉法人　任天会</t>
    <phoneticPr fontId="31"/>
  </si>
  <si>
    <t>ニンテンカイ</t>
    <phoneticPr fontId="31"/>
  </si>
  <si>
    <t>7190005003782</t>
  </si>
  <si>
    <t>チョウモカイ</t>
    <phoneticPr fontId="31"/>
  </si>
  <si>
    <t>8190005003930</t>
  </si>
  <si>
    <t>社会福祉法人　愛友会</t>
    <phoneticPr fontId="31"/>
  </si>
  <si>
    <t>アイユウカイ</t>
    <phoneticPr fontId="31"/>
  </si>
  <si>
    <t>7190005008501</t>
  </si>
  <si>
    <t>社会福祉法人　いなべ福祉会</t>
    <phoneticPr fontId="31"/>
  </si>
  <si>
    <t>イナベフクシカイ</t>
    <phoneticPr fontId="31"/>
  </si>
  <si>
    <t>2190005009751</t>
  </si>
  <si>
    <t>社会福祉法人　恒心福祉会</t>
    <phoneticPr fontId="31"/>
  </si>
  <si>
    <t>コウシンフクシカイ</t>
    <phoneticPr fontId="31"/>
  </si>
  <si>
    <t>1190005006403</t>
  </si>
  <si>
    <t>社会福祉法人　グリーンセンター福祉会</t>
    <phoneticPr fontId="31"/>
  </si>
  <si>
    <t>グリーンセンターフクシカイ</t>
    <phoneticPr fontId="31"/>
  </si>
  <si>
    <t>6190005002109</t>
  </si>
  <si>
    <t>社会福祉法人　明光会</t>
    <phoneticPr fontId="31"/>
  </si>
  <si>
    <t>メイコウカイ</t>
    <phoneticPr fontId="31"/>
  </si>
  <si>
    <t>9190005005942</t>
  </si>
  <si>
    <t>社会福祉法人　敬親会</t>
    <phoneticPr fontId="31"/>
  </si>
  <si>
    <t>ケイシンカイ</t>
    <phoneticPr fontId="31"/>
  </si>
  <si>
    <t>4190005008388</t>
  </si>
  <si>
    <t>ジコウカイ</t>
    <phoneticPr fontId="31"/>
  </si>
  <si>
    <t>9190005007823</t>
  </si>
  <si>
    <t>社会福祉法人　木曽岬町社会福祉協議会</t>
    <phoneticPr fontId="31"/>
  </si>
  <si>
    <t>キソサキチョウシャカイフクシキョウギカイ</t>
    <phoneticPr fontId="31"/>
  </si>
  <si>
    <t>1190005007871</t>
  </si>
  <si>
    <t>社会福祉法人　東員町社会福祉協議会</t>
  </si>
  <si>
    <t>トウインチョウシャカイフクシキョウギカイ</t>
    <phoneticPr fontId="31"/>
  </si>
  <si>
    <t>2190005007870</t>
  </si>
  <si>
    <t>ケンワカイ</t>
    <phoneticPr fontId="31"/>
  </si>
  <si>
    <t>4190005007869</t>
  </si>
  <si>
    <t>社会福祉法人　いずみ</t>
    <phoneticPr fontId="31"/>
  </si>
  <si>
    <t>イズミ</t>
    <phoneticPr fontId="31"/>
  </si>
  <si>
    <t>1190005009455</t>
  </si>
  <si>
    <t>社会福祉法人　檜の里</t>
  </si>
  <si>
    <t>ヒノキノサト</t>
    <phoneticPr fontId="31"/>
  </si>
  <si>
    <t>2190005009454</t>
  </si>
  <si>
    <t>コモノヨウキエン</t>
    <phoneticPr fontId="31"/>
  </si>
  <si>
    <t>2190005011435</t>
  </si>
  <si>
    <t>社会福祉法人　森の風学舎</t>
    <phoneticPr fontId="31"/>
  </si>
  <si>
    <t>モリノカゼガクシャ</t>
    <phoneticPr fontId="31"/>
  </si>
  <si>
    <t>3190005009453</t>
  </si>
  <si>
    <t>コモノチョウシャカイフクシキョウギカイ</t>
    <phoneticPr fontId="31"/>
  </si>
  <si>
    <t>7190005009458</t>
  </si>
  <si>
    <t>社会福祉法人　三和福祉会</t>
  </si>
  <si>
    <t>サンワフクシカイ</t>
    <phoneticPr fontId="31"/>
  </si>
  <si>
    <t>7190005011546</t>
  </si>
  <si>
    <t>社会福祉法人　明健福祉会</t>
  </si>
  <si>
    <t>メイケンフクシカイ</t>
    <phoneticPr fontId="31"/>
  </si>
  <si>
    <t>8190005009457</t>
  </si>
  <si>
    <t>社会福祉法人　千草きらら会</t>
    <phoneticPr fontId="31"/>
  </si>
  <si>
    <t>チクサキララカイ</t>
    <phoneticPr fontId="31"/>
  </si>
  <si>
    <t>9190005009456</t>
  </si>
  <si>
    <t>スズカセイジュウジカイ</t>
    <phoneticPr fontId="31"/>
  </si>
  <si>
    <t>6190005008840</t>
  </si>
  <si>
    <t>アサヒチョウシャカイフクシキョウギカイ</t>
    <phoneticPr fontId="31"/>
  </si>
  <si>
    <t>8190005009556</t>
  </si>
  <si>
    <t>社会福祉法人　三重健寿会</t>
    <phoneticPr fontId="31"/>
  </si>
  <si>
    <t>ミエケンジュカイ</t>
    <phoneticPr fontId="31"/>
  </si>
  <si>
    <t>1190005009793</t>
  </si>
  <si>
    <t>ホホエミフクシカイ</t>
    <phoneticPr fontId="31"/>
  </si>
  <si>
    <t>6190005009616</t>
  </si>
  <si>
    <t>社会福祉法人　よつば会</t>
  </si>
  <si>
    <t>ヨツバカイ</t>
    <phoneticPr fontId="31"/>
  </si>
  <si>
    <t>9190005008846</t>
  </si>
  <si>
    <t>社会福祉法人　川越町社会福祉協議会</t>
    <phoneticPr fontId="31"/>
  </si>
  <si>
    <t>カワゴエチョウシャカイフクシキョウギカイ</t>
    <phoneticPr fontId="31"/>
  </si>
  <si>
    <t>1190005007186</t>
  </si>
  <si>
    <t>イクシンカイ</t>
    <phoneticPr fontId="31"/>
  </si>
  <si>
    <t>2190005006641</t>
  </si>
  <si>
    <t>社会福祉法人　敬真福祉会</t>
    <phoneticPr fontId="31"/>
  </si>
  <si>
    <t>ケイシンフクシカイ</t>
    <phoneticPr fontId="31"/>
  </si>
  <si>
    <t>2190005007508</t>
  </si>
  <si>
    <t>社会福祉法人　多気町社会福祉協議会</t>
    <phoneticPr fontId="31"/>
  </si>
  <si>
    <t>タキチョウシャカイフクシキョウギカイ</t>
    <phoneticPr fontId="31"/>
  </si>
  <si>
    <t>5190005007620</t>
  </si>
  <si>
    <t>カサギゴショザクラカイ</t>
    <phoneticPr fontId="31"/>
  </si>
  <si>
    <t>5190005009807</t>
  </si>
  <si>
    <t>社会福祉法人　聖和福祉会</t>
  </si>
  <si>
    <t>セイワフクシカイ</t>
    <phoneticPr fontId="31"/>
  </si>
  <si>
    <t>8190005006652</t>
  </si>
  <si>
    <t>社会福祉法人　斎宮会</t>
    <phoneticPr fontId="31"/>
  </si>
  <si>
    <t>サイクウカイ</t>
    <phoneticPr fontId="31"/>
  </si>
  <si>
    <t>2190005010016</t>
  </si>
  <si>
    <t>社会福祉法人　ウェルハート厚生会</t>
    <phoneticPr fontId="31"/>
  </si>
  <si>
    <t>ウェルハートコウセイカイ</t>
    <phoneticPr fontId="31"/>
  </si>
  <si>
    <t>5190005006639</t>
  </si>
  <si>
    <t>社会福祉法人　明和町社会福祉協議会</t>
    <phoneticPr fontId="31"/>
  </si>
  <si>
    <t>メイワチョウシャカイフクシキョウギカイ</t>
    <phoneticPr fontId="31"/>
  </si>
  <si>
    <t>1190005007285</t>
  </si>
  <si>
    <t>社会福祉法人　キングスガーデン三重</t>
    <phoneticPr fontId="31"/>
  </si>
  <si>
    <t>キングスガーデンミエ</t>
    <phoneticPr fontId="31"/>
  </si>
  <si>
    <t>1190005007509</t>
  </si>
  <si>
    <t>社会福祉法人　大台町社会福祉協議会</t>
  </si>
  <si>
    <t>オオダイチョウシャカイフクシキョウギカイ</t>
    <phoneticPr fontId="31"/>
  </si>
  <si>
    <t>8190005005027</t>
  </si>
  <si>
    <t>ツカサカイ</t>
    <phoneticPr fontId="31"/>
  </si>
  <si>
    <t>9190005005026</t>
  </si>
  <si>
    <t>社会福祉法人　玉城町社会福祉協議会</t>
    <phoneticPr fontId="31"/>
  </si>
  <si>
    <t>タマキチョウシャカイフクシキョウギカイ</t>
    <phoneticPr fontId="31"/>
  </si>
  <si>
    <t>9190005005117</t>
  </si>
  <si>
    <t>社会福祉法人　ゆり</t>
    <phoneticPr fontId="31"/>
  </si>
  <si>
    <t>ユリ</t>
    <phoneticPr fontId="31"/>
  </si>
  <si>
    <t>1190005004596</t>
  </si>
  <si>
    <t>ミエホウセイカイ</t>
    <phoneticPr fontId="31"/>
  </si>
  <si>
    <t>1190005005388</t>
  </si>
  <si>
    <t>社会福祉法人　吉清会</t>
    <phoneticPr fontId="31"/>
  </si>
  <si>
    <t>キッセイカイ</t>
    <phoneticPr fontId="31"/>
  </si>
  <si>
    <t>2190005005040</t>
  </si>
  <si>
    <t>社会福祉法人　度会町社会福祉協議会</t>
    <phoneticPr fontId="31"/>
  </si>
  <si>
    <t>ワタライチョウシャカイフクシキョウギカイ</t>
    <phoneticPr fontId="31"/>
  </si>
  <si>
    <t>3190005007283</t>
  </si>
  <si>
    <t>ジンセイカイ</t>
    <phoneticPr fontId="31"/>
  </si>
  <si>
    <t>4190005007489</t>
  </si>
  <si>
    <t>社会福祉法人　大紀町社会福祉協議会</t>
    <phoneticPr fontId="31"/>
  </si>
  <si>
    <t>タイキチョウシャカイフクシキョウギカイ</t>
    <phoneticPr fontId="31"/>
  </si>
  <si>
    <t>5190005007281</t>
  </si>
  <si>
    <t>ホクトカイ</t>
    <phoneticPr fontId="31"/>
  </si>
  <si>
    <t>6190005007280</t>
  </si>
  <si>
    <t>社会福祉法人　おおすぎ</t>
    <phoneticPr fontId="31"/>
  </si>
  <si>
    <t>オオスギ</t>
    <phoneticPr fontId="31"/>
  </si>
  <si>
    <t>3190005005345</t>
  </si>
  <si>
    <t>社会福祉法人　南伊勢町社会福祉協議会</t>
  </si>
  <si>
    <t>ミナミイセチョウシャカイフクシキョウギカイ</t>
    <phoneticPr fontId="31"/>
  </si>
  <si>
    <t>6190005005276</t>
  </si>
  <si>
    <t>ナンセイショウフクカイ</t>
    <phoneticPr fontId="31"/>
  </si>
  <si>
    <t>7190005005135</t>
  </si>
  <si>
    <t>社会福祉法人　南勢かえで福祉会</t>
  </si>
  <si>
    <t>ナンセイカエデフクシカイ</t>
    <phoneticPr fontId="31"/>
  </si>
  <si>
    <t>8190005010547</t>
  </si>
  <si>
    <t>社会福祉法人　秀嶺福祉会</t>
    <phoneticPr fontId="31"/>
  </si>
  <si>
    <t>シュウレイフクシカイ</t>
    <phoneticPr fontId="31"/>
  </si>
  <si>
    <t>8190005010563</t>
  </si>
  <si>
    <t>社会福祉法人　清潮会</t>
    <phoneticPr fontId="31"/>
  </si>
  <si>
    <t>セイチョウカイ</t>
    <phoneticPr fontId="31"/>
  </si>
  <si>
    <t>1190005003870</t>
  </si>
  <si>
    <t>キクジュカイ</t>
    <phoneticPr fontId="31"/>
  </si>
  <si>
    <t>1190005003895</t>
  </si>
  <si>
    <t>社会福祉法人　ひがし保育園</t>
    <phoneticPr fontId="31"/>
  </si>
  <si>
    <t>ヒガシホイクエン</t>
    <phoneticPr fontId="31"/>
  </si>
  <si>
    <t>2190005003894</t>
  </si>
  <si>
    <t>社会福祉法人　照心会</t>
    <phoneticPr fontId="31"/>
  </si>
  <si>
    <t>ショウシンカイ</t>
    <phoneticPr fontId="31"/>
  </si>
  <si>
    <t>3190005003869</t>
  </si>
  <si>
    <t>カミザトフクシカイ</t>
    <phoneticPr fontId="31"/>
  </si>
  <si>
    <t>4190005003868</t>
  </si>
  <si>
    <t>アイガシャカイフクシジギョウキョウカイ</t>
    <phoneticPr fontId="31"/>
  </si>
  <si>
    <t>4190005003942</t>
  </si>
  <si>
    <t>社会福祉法人　紀北町社会福祉協議会</t>
    <phoneticPr fontId="31"/>
  </si>
  <si>
    <t>キホクチョウシャカイフクシキョウギカイ</t>
    <phoneticPr fontId="31"/>
  </si>
  <si>
    <t>8190005003897</t>
  </si>
  <si>
    <t>ミウラジドウフクシキョウカイ</t>
    <phoneticPr fontId="31"/>
  </si>
  <si>
    <t>8190005003947</t>
  </si>
  <si>
    <t>ジトクカイ</t>
    <phoneticPr fontId="31"/>
  </si>
  <si>
    <t>9190005003896</t>
  </si>
  <si>
    <t>社会福祉法人　ふらここ保育園</t>
    <phoneticPr fontId="31"/>
  </si>
  <si>
    <t>フラココホイクエン</t>
    <phoneticPr fontId="31"/>
  </si>
  <si>
    <t>4190005003637</t>
  </si>
  <si>
    <t>社会福祉法人　御浜町社会福祉協議会</t>
    <phoneticPr fontId="31"/>
  </si>
  <si>
    <t>ミハマチョウシャカイフクシキョウギカイ</t>
    <phoneticPr fontId="31"/>
  </si>
  <si>
    <t>6190005003635</t>
  </si>
  <si>
    <t>社会福祉法人　エイジハウス</t>
    <phoneticPr fontId="31"/>
  </si>
  <si>
    <t>エイジハウス</t>
    <phoneticPr fontId="31"/>
  </si>
  <si>
    <t>5190005003586</t>
  </si>
  <si>
    <t>社会福祉法人　紀宝町社会福祉協議会</t>
  </si>
  <si>
    <t>キホウチョウシャカイフクシキョウギカイ</t>
    <phoneticPr fontId="31"/>
  </si>
  <si>
    <t>2420100000</t>
  </si>
  <si>
    <t>1190005000100</t>
  </si>
  <si>
    <t>社会福祉法人　敬愛会</t>
    <phoneticPr fontId="31"/>
  </si>
  <si>
    <t>ケイアイカイ</t>
    <phoneticPr fontId="31"/>
  </si>
  <si>
    <t>1190005000109</t>
  </si>
  <si>
    <t>社会福祉法人　ぼだいじ福祉会</t>
    <phoneticPr fontId="31"/>
  </si>
  <si>
    <t>ボダイジフクシカイ</t>
    <phoneticPr fontId="31"/>
  </si>
  <si>
    <t>1190005000117</t>
  </si>
  <si>
    <t>社会福祉法人　泉福祉会</t>
    <phoneticPr fontId="31"/>
  </si>
  <si>
    <t>イズミフクシカイ</t>
    <phoneticPr fontId="31"/>
  </si>
  <si>
    <t>1190005000125</t>
  </si>
  <si>
    <t>社会福祉法人　上浜福祉会</t>
    <phoneticPr fontId="31"/>
  </si>
  <si>
    <t>カミハマフクシカイ</t>
    <phoneticPr fontId="31"/>
  </si>
  <si>
    <t>1190005003012</t>
  </si>
  <si>
    <t>社会福祉法人　自由学苑福祉会</t>
    <phoneticPr fontId="31"/>
  </si>
  <si>
    <t>ジユウガクエンフクシカイ</t>
    <phoneticPr fontId="31"/>
  </si>
  <si>
    <t>1190005003053</t>
  </si>
  <si>
    <t>社会福祉法人　友睦</t>
    <phoneticPr fontId="31"/>
  </si>
  <si>
    <t>ユウボク</t>
    <phoneticPr fontId="31"/>
  </si>
  <si>
    <t>2190005000116</t>
  </si>
  <si>
    <t>社会福祉法人　桃郷福祉会</t>
    <phoneticPr fontId="31"/>
  </si>
  <si>
    <t>モモサトフクシカイ</t>
    <phoneticPr fontId="31"/>
  </si>
  <si>
    <t>2190005000124</t>
  </si>
  <si>
    <t>社会福祉法人　三重清暉会</t>
    <phoneticPr fontId="31"/>
  </si>
  <si>
    <t>ミエセイキカイ</t>
    <phoneticPr fontId="31"/>
  </si>
  <si>
    <t>2190005000132</t>
  </si>
  <si>
    <t>社会福祉法人　白壽会</t>
    <phoneticPr fontId="31"/>
  </si>
  <si>
    <t>ハクジュカイ</t>
    <phoneticPr fontId="31"/>
  </si>
  <si>
    <t>2190005003119</t>
  </si>
  <si>
    <t>社会福祉法人　津市社会福祉協議会</t>
    <phoneticPr fontId="31"/>
  </si>
  <si>
    <t>ツシシャカイフクシキョウギカイ</t>
    <phoneticPr fontId="31"/>
  </si>
  <si>
    <t>2190005011906</t>
  </si>
  <si>
    <t>社会福祉法人　あいうえお</t>
    <phoneticPr fontId="31"/>
  </si>
  <si>
    <t>アイウエオ</t>
    <phoneticPr fontId="31"/>
  </si>
  <si>
    <t>3190005000115</t>
  </si>
  <si>
    <t>社会福祉法人　鈴の木会</t>
    <phoneticPr fontId="31"/>
  </si>
  <si>
    <t>スズノキカイ</t>
    <phoneticPr fontId="31"/>
  </si>
  <si>
    <t>3190005000123</t>
  </si>
  <si>
    <t>社会福祉法人　藤水福祉会</t>
    <phoneticPr fontId="31"/>
  </si>
  <si>
    <t>フジミズフクシカイ</t>
    <phoneticPr fontId="31"/>
  </si>
  <si>
    <t>3190005000131</t>
  </si>
  <si>
    <t>社会福祉法人　夢の郷</t>
    <phoneticPr fontId="31"/>
  </si>
  <si>
    <t>ユメノサト</t>
    <phoneticPr fontId="31"/>
  </si>
  <si>
    <t>3190005001170</t>
  </si>
  <si>
    <t>社会福祉法人　ちどり会</t>
    <phoneticPr fontId="31"/>
  </si>
  <si>
    <t>チドリカイ</t>
    <phoneticPr fontId="31"/>
  </si>
  <si>
    <t>3190005011450</t>
  </si>
  <si>
    <t>社会福祉法人　憩いの汀</t>
    <phoneticPr fontId="31"/>
  </si>
  <si>
    <t>イコイノミギワ</t>
    <phoneticPr fontId="31"/>
  </si>
  <si>
    <t>4190005000122</t>
  </si>
  <si>
    <t>社会福祉法人　津市社会福祉事業団</t>
    <phoneticPr fontId="31"/>
  </si>
  <si>
    <t>ツシシャカイフクシジギョウダン</t>
    <phoneticPr fontId="31"/>
  </si>
  <si>
    <t>4190005000147</t>
  </si>
  <si>
    <t>社会福祉法人　いろどり福祉会</t>
    <phoneticPr fontId="31"/>
  </si>
  <si>
    <t>イロドリフクシカイ</t>
    <phoneticPr fontId="31"/>
  </si>
  <si>
    <t>4190005011417</t>
  </si>
  <si>
    <t>社会福祉法人　どんど</t>
    <phoneticPr fontId="31"/>
  </si>
  <si>
    <t>ドンド</t>
    <phoneticPr fontId="31"/>
  </si>
  <si>
    <t>4190005011516</t>
  </si>
  <si>
    <t>社会福祉法人　安濃津福祉会</t>
    <phoneticPr fontId="31"/>
  </si>
  <si>
    <t>アノツフクシカイ</t>
    <phoneticPr fontId="31"/>
  </si>
  <si>
    <t>5190005009889</t>
  </si>
  <si>
    <t>社会福祉法人　あゆみ</t>
    <phoneticPr fontId="31"/>
  </si>
  <si>
    <t>アユミ</t>
    <phoneticPr fontId="31"/>
  </si>
  <si>
    <t>6190005000112</t>
  </si>
  <si>
    <t>社会福祉法人　清泉福祉会</t>
    <phoneticPr fontId="31"/>
  </si>
  <si>
    <t>セイセンフクシカイ</t>
    <phoneticPr fontId="31"/>
  </si>
  <si>
    <t>6190005000120</t>
  </si>
  <si>
    <t>社会福祉法人　寿泉会</t>
    <phoneticPr fontId="31"/>
  </si>
  <si>
    <t>ジュセンカイ</t>
    <phoneticPr fontId="31"/>
  </si>
  <si>
    <t>6190005003065</t>
  </si>
  <si>
    <t>社会福祉法人　結の会</t>
    <phoneticPr fontId="31"/>
  </si>
  <si>
    <t>ユイノカイ</t>
    <phoneticPr fontId="31"/>
  </si>
  <si>
    <t>6190005011811</t>
  </si>
  <si>
    <t>社会福祉法人　サザンコート</t>
    <phoneticPr fontId="31"/>
  </si>
  <si>
    <t>サザンコート</t>
    <phoneticPr fontId="31"/>
  </si>
  <si>
    <t>7190005000103</t>
  </si>
  <si>
    <t>社会福祉法人　高田福祉事業協会</t>
    <phoneticPr fontId="31"/>
  </si>
  <si>
    <t>タカダフクシジギョウキョウカイ</t>
    <phoneticPr fontId="31"/>
  </si>
  <si>
    <t>7190005000128</t>
  </si>
  <si>
    <t>社会福祉法人　こしば福祉会</t>
    <phoneticPr fontId="31"/>
  </si>
  <si>
    <t>コシバフクシカイ</t>
    <phoneticPr fontId="31"/>
  </si>
  <si>
    <t>8190005000102</t>
  </si>
  <si>
    <t>社会福祉法人　青松園</t>
    <phoneticPr fontId="31"/>
  </si>
  <si>
    <t>セイショウエン</t>
    <phoneticPr fontId="31"/>
  </si>
  <si>
    <t>8190005000110</t>
  </si>
  <si>
    <t>社会福祉法人　白蓮福祉会</t>
    <phoneticPr fontId="31"/>
  </si>
  <si>
    <t>ビャクレンフクシカイ</t>
    <phoneticPr fontId="31"/>
  </si>
  <si>
    <t>8190005000119</t>
  </si>
  <si>
    <t>社会福祉法人　若草福祉会</t>
    <phoneticPr fontId="31"/>
  </si>
  <si>
    <t>ワカクサフクシカイ</t>
    <phoneticPr fontId="31"/>
  </si>
  <si>
    <t>8190005000127</t>
  </si>
  <si>
    <t>社会福祉法人　津福祉会</t>
    <phoneticPr fontId="31"/>
  </si>
  <si>
    <t>ツフクシカイ</t>
    <phoneticPr fontId="31"/>
  </si>
  <si>
    <t>8190005000135</t>
  </si>
  <si>
    <t>社会福祉法人　素問会</t>
    <phoneticPr fontId="31"/>
  </si>
  <si>
    <t>ソモンカイ</t>
    <phoneticPr fontId="31"/>
  </si>
  <si>
    <t>8190005000143</t>
  </si>
  <si>
    <t>社会福祉法人　聖フランシスコ会</t>
    <phoneticPr fontId="31"/>
  </si>
  <si>
    <t>セイフランシスコカイ</t>
    <phoneticPr fontId="31"/>
  </si>
  <si>
    <t>9190005000118</t>
  </si>
  <si>
    <t>社会福祉法人　津栄社会福祉事業協会</t>
    <phoneticPr fontId="31"/>
  </si>
  <si>
    <t>シンエイシャカイフクシジギョウキョウカイ</t>
    <phoneticPr fontId="31"/>
  </si>
  <si>
    <t>9190005000126</t>
  </si>
  <si>
    <t>社会福祉法人　高田真善会</t>
    <phoneticPr fontId="31"/>
  </si>
  <si>
    <t>タカダシンゼンカイ</t>
    <phoneticPr fontId="31"/>
  </si>
  <si>
    <t>9190005000134</t>
  </si>
  <si>
    <t>社会福祉法人　すぎのこ福祉会</t>
    <phoneticPr fontId="31"/>
  </si>
  <si>
    <t>スギノコフクシカイ</t>
    <phoneticPr fontId="31"/>
  </si>
  <si>
    <t>9190005000142</t>
  </si>
  <si>
    <t>社会福祉法人　真盛学園</t>
    <phoneticPr fontId="31"/>
  </si>
  <si>
    <t>シンセイガクエン</t>
    <phoneticPr fontId="31"/>
  </si>
  <si>
    <t>9190005000150</t>
  </si>
  <si>
    <t>社会福祉法人　はまゆう会</t>
    <phoneticPr fontId="31"/>
  </si>
  <si>
    <t>ハマユウカイ</t>
    <phoneticPr fontId="31"/>
  </si>
  <si>
    <t>9190005001181</t>
  </si>
  <si>
    <t>社会福祉法人　正寿会</t>
    <phoneticPr fontId="31"/>
  </si>
  <si>
    <t>セイジュカイ</t>
    <phoneticPr fontId="31"/>
  </si>
  <si>
    <t>9190005003046</t>
  </si>
  <si>
    <t>社会福祉法人　実践</t>
    <phoneticPr fontId="31"/>
  </si>
  <si>
    <t>ジッセン</t>
    <phoneticPr fontId="31"/>
  </si>
  <si>
    <t>9190005003079</t>
  </si>
  <si>
    <t>社会福祉法人　諦聴会</t>
    <phoneticPr fontId="31"/>
  </si>
  <si>
    <t>タイチョウカイ</t>
    <phoneticPr fontId="31"/>
  </si>
  <si>
    <t>9190005009844</t>
  </si>
  <si>
    <t>社会福祉法人　星たる</t>
    <phoneticPr fontId="31"/>
  </si>
  <si>
    <t>ホタル</t>
    <phoneticPr fontId="31"/>
  </si>
  <si>
    <t>2420200000</t>
  </si>
  <si>
    <t>1190005008845</t>
  </si>
  <si>
    <t>社会福祉法人　風薫会</t>
    <phoneticPr fontId="31"/>
  </si>
  <si>
    <t>カゼカオルカイ</t>
    <phoneticPr fontId="31"/>
  </si>
  <si>
    <t>1190005008853</t>
  </si>
  <si>
    <t>社会福祉法人　平成福祉会</t>
    <phoneticPr fontId="31"/>
  </si>
  <si>
    <t>ヘイセイフクシカイ</t>
    <phoneticPr fontId="31"/>
  </si>
  <si>
    <t>1190005008861</t>
  </si>
  <si>
    <t>社会福祉法人　放光福祉会</t>
    <phoneticPr fontId="31"/>
  </si>
  <si>
    <t>ホウコウフクシカイ</t>
    <phoneticPr fontId="31"/>
  </si>
  <si>
    <t>1190005009298</t>
  </si>
  <si>
    <t>社会福祉法人　鐘和</t>
    <phoneticPr fontId="31"/>
  </si>
  <si>
    <t>ショウワ</t>
    <phoneticPr fontId="31"/>
  </si>
  <si>
    <t>2190005008836</t>
  </si>
  <si>
    <t>社会福祉法人　愛育会</t>
    <phoneticPr fontId="31"/>
  </si>
  <si>
    <t>アイイクカイ</t>
    <phoneticPr fontId="31"/>
  </si>
  <si>
    <t>2190005008844</t>
  </si>
  <si>
    <t>社会福祉法人　川島福祉会</t>
    <phoneticPr fontId="31"/>
  </si>
  <si>
    <t>カワシマフクシカイ</t>
    <phoneticPr fontId="31"/>
  </si>
  <si>
    <t>2190005008852</t>
  </si>
  <si>
    <t>社会福祉法人　清和会</t>
    <phoneticPr fontId="31"/>
  </si>
  <si>
    <t>セイワカイ</t>
    <phoneticPr fontId="31"/>
  </si>
  <si>
    <t>2190005008860</t>
  </si>
  <si>
    <t>社会福祉法人　フジ福祉会</t>
    <phoneticPr fontId="31"/>
  </si>
  <si>
    <t>フジフクシカイ</t>
    <phoneticPr fontId="31"/>
  </si>
  <si>
    <t>2190005008869</t>
  </si>
  <si>
    <t>社会福祉法人　四日市福祉会</t>
    <phoneticPr fontId="31"/>
  </si>
  <si>
    <t>ヨッカイチフクシカイ</t>
    <phoneticPr fontId="31"/>
  </si>
  <si>
    <t>2190005011063</t>
  </si>
  <si>
    <t>社会福祉法人　来福</t>
    <phoneticPr fontId="31"/>
  </si>
  <si>
    <t>ライフク</t>
    <phoneticPr fontId="31"/>
  </si>
  <si>
    <t>4190005008842</t>
  </si>
  <si>
    <t>社会福祉法人　永甲会</t>
    <phoneticPr fontId="31"/>
  </si>
  <si>
    <t>エイコウカイ</t>
    <phoneticPr fontId="31"/>
  </si>
  <si>
    <t>4190005008850</t>
  </si>
  <si>
    <t>社会福祉法人　四恩園</t>
    <phoneticPr fontId="31"/>
  </si>
  <si>
    <t>シオンエン</t>
    <phoneticPr fontId="31"/>
  </si>
  <si>
    <t>4190005008867</t>
  </si>
  <si>
    <t>社会福祉法人　四日市市社会福祉協議会</t>
    <phoneticPr fontId="31"/>
  </si>
  <si>
    <t>ヨッカイチシシャカイフクシキョウギカイ</t>
    <phoneticPr fontId="31"/>
  </si>
  <si>
    <t>4190005011045</t>
  </si>
  <si>
    <t>社会福祉法人　桜コミュニティ</t>
    <phoneticPr fontId="31"/>
  </si>
  <si>
    <t>サクラコミュニティ</t>
    <phoneticPr fontId="31"/>
  </si>
  <si>
    <t>5190005008841</t>
  </si>
  <si>
    <t>社会福祉法人　英水会</t>
    <phoneticPr fontId="31"/>
  </si>
  <si>
    <t>エイスイカイ</t>
    <phoneticPr fontId="31"/>
  </si>
  <si>
    <t>5190005008858</t>
  </si>
  <si>
    <t>社会福祉法人　ひよこ会</t>
    <phoneticPr fontId="31"/>
  </si>
  <si>
    <t>ヒヨコカイ</t>
    <phoneticPr fontId="31"/>
  </si>
  <si>
    <t>5190005008866</t>
  </si>
  <si>
    <t>社会福祉法人　四日市厚生会</t>
    <phoneticPr fontId="31"/>
  </si>
  <si>
    <t>ヨッカイチコウセイカイ</t>
    <phoneticPr fontId="31"/>
  </si>
  <si>
    <t>5190005009559</t>
  </si>
  <si>
    <t>社会福祉法人　博秀会</t>
    <phoneticPr fontId="31"/>
  </si>
  <si>
    <t>ハクシュウカイ</t>
    <phoneticPr fontId="31"/>
  </si>
  <si>
    <t>5190005011705</t>
  </si>
  <si>
    <t>社会福祉法人　双和福祉会</t>
    <phoneticPr fontId="31"/>
  </si>
  <si>
    <t>ソウワフクシカイ</t>
    <phoneticPr fontId="31"/>
  </si>
  <si>
    <t>6190005008849</t>
  </si>
  <si>
    <t>社会福祉法人　佐々木児童福祉会</t>
    <phoneticPr fontId="31"/>
  </si>
  <si>
    <t>ササキジドウフクシカイ</t>
    <phoneticPr fontId="31"/>
  </si>
  <si>
    <t>6190005008857</t>
  </si>
  <si>
    <t>社会福祉法人　一二三会</t>
    <phoneticPr fontId="31"/>
  </si>
  <si>
    <t>ヒフミカイ</t>
    <phoneticPr fontId="31"/>
  </si>
  <si>
    <t>6190005008865</t>
  </si>
  <si>
    <t>社会福祉法人　ユートピア</t>
    <phoneticPr fontId="31"/>
  </si>
  <si>
    <t>ユートピア</t>
    <phoneticPr fontId="31"/>
  </si>
  <si>
    <t>6190005009657</t>
  </si>
  <si>
    <t>社会福祉法人　あいプロジェクト</t>
    <phoneticPr fontId="31"/>
  </si>
  <si>
    <t>アイプロジェクト</t>
    <phoneticPr fontId="31"/>
  </si>
  <si>
    <t>7190005008864</t>
  </si>
  <si>
    <t>社会福祉法人　三重ワイエムシイエイ福祉会</t>
    <phoneticPr fontId="31"/>
  </si>
  <si>
    <t>ミエワイエムシイエイフクシカイ</t>
    <phoneticPr fontId="31"/>
  </si>
  <si>
    <t>7190005009375</t>
  </si>
  <si>
    <t>社会福祉法人　すずらん福祉会</t>
    <phoneticPr fontId="31"/>
  </si>
  <si>
    <t>スズランフクシカイ</t>
    <phoneticPr fontId="31"/>
  </si>
  <si>
    <t>8190005008839</t>
  </si>
  <si>
    <t>社会福祉法人　あがた福祉の会</t>
    <phoneticPr fontId="31"/>
  </si>
  <si>
    <t>アガタフクシノカイ</t>
    <phoneticPr fontId="31"/>
  </si>
  <si>
    <t>8190005008855</t>
  </si>
  <si>
    <t>社会福祉法人　富田浜福祉会</t>
    <phoneticPr fontId="31"/>
  </si>
  <si>
    <t>トミダハマフクシカイ</t>
    <phoneticPr fontId="31"/>
  </si>
  <si>
    <t>8190005008863</t>
  </si>
  <si>
    <t>社会福祉法人　海山会</t>
    <phoneticPr fontId="31"/>
  </si>
  <si>
    <t>ミヤマカイ</t>
    <phoneticPr fontId="31"/>
  </si>
  <si>
    <t>8190005011280</t>
  </si>
  <si>
    <t>社会福祉法人　大和会</t>
    <phoneticPr fontId="31"/>
  </si>
  <si>
    <t>ヤマトカイ</t>
    <phoneticPr fontId="31"/>
  </si>
  <si>
    <t>9190005008838</t>
  </si>
  <si>
    <t>社会福祉法人　あがた福祉会</t>
    <phoneticPr fontId="31"/>
  </si>
  <si>
    <t>アガタフクシカイ</t>
    <phoneticPr fontId="31"/>
  </si>
  <si>
    <t>9190005008854</t>
  </si>
  <si>
    <t>社会福祉法人　聖母の家</t>
    <phoneticPr fontId="31"/>
  </si>
  <si>
    <t>セイボノイエ</t>
    <phoneticPr fontId="31"/>
  </si>
  <si>
    <t>9190005008870</t>
  </si>
  <si>
    <t>社会福祉法人　わかたけ</t>
    <phoneticPr fontId="31"/>
  </si>
  <si>
    <t>ワカタケ</t>
    <phoneticPr fontId="31"/>
  </si>
  <si>
    <t>9190005009588</t>
  </si>
  <si>
    <t>社会福祉法人　ぬくもり結の里</t>
    <phoneticPr fontId="31"/>
  </si>
  <si>
    <t>ヌクモリユイノサト</t>
    <phoneticPr fontId="31"/>
  </si>
  <si>
    <t>2420300000</t>
  </si>
  <si>
    <t>1190005005025</t>
  </si>
  <si>
    <t>ジケイカイ</t>
    <phoneticPr fontId="31"/>
  </si>
  <si>
    <t>1190005005033</t>
  </si>
  <si>
    <t>フクトクカイ</t>
    <phoneticPr fontId="31"/>
  </si>
  <si>
    <t>1190005005347</t>
  </si>
  <si>
    <t>イセシシャカイフクシキョウギカイ</t>
    <phoneticPr fontId="31"/>
  </si>
  <si>
    <t>1190005009843</t>
  </si>
  <si>
    <t>社会福祉法人　伊勢ふるさと会</t>
  </si>
  <si>
    <t>イセフルサトカイ</t>
    <phoneticPr fontId="31"/>
  </si>
  <si>
    <t>2190005005032</t>
  </si>
  <si>
    <t>ヒガシオオヨドフクシカイ</t>
    <phoneticPr fontId="31"/>
  </si>
  <si>
    <t>3190005005023</t>
  </si>
  <si>
    <t>オオミナトフクシカイ</t>
    <phoneticPr fontId="31"/>
  </si>
  <si>
    <t>4190005005022</t>
  </si>
  <si>
    <t>イッシキフクシカイ</t>
    <phoneticPr fontId="31"/>
  </si>
  <si>
    <t>4190005005030</t>
  </si>
  <si>
    <t>ナンセイフクシカイ</t>
    <phoneticPr fontId="31"/>
  </si>
  <si>
    <t>4190005005039</t>
  </si>
  <si>
    <t>ヤマギワフクシカイ</t>
    <phoneticPr fontId="31"/>
  </si>
  <si>
    <t>5190005005021</t>
  </si>
  <si>
    <t>イチウゴウフクシカイ</t>
    <phoneticPr fontId="31"/>
  </si>
  <si>
    <t>5190005005038</t>
  </si>
  <si>
    <t>メイショウジョウサイカイ</t>
    <phoneticPr fontId="31"/>
  </si>
  <si>
    <t>5190005005137</t>
  </si>
  <si>
    <t>イスズカイ</t>
    <phoneticPr fontId="31"/>
  </si>
  <si>
    <t>5190005005343</t>
  </si>
  <si>
    <t>カシュウカイ</t>
    <phoneticPr fontId="31"/>
  </si>
  <si>
    <t>6190005005029</t>
  </si>
  <si>
    <t>トヨハマニシフクシカイ</t>
    <phoneticPr fontId="31"/>
  </si>
  <si>
    <t>6190005005037</t>
  </si>
  <si>
    <t>ミズホフクシカイ</t>
    <phoneticPr fontId="31"/>
  </si>
  <si>
    <t>6190005005111</t>
  </si>
  <si>
    <t>社会福祉法人　まほろばの里</t>
  </si>
  <si>
    <t>マホロバノサト</t>
    <phoneticPr fontId="31"/>
  </si>
  <si>
    <t>7190005005028</t>
  </si>
  <si>
    <t>トクフウカイ</t>
    <phoneticPr fontId="31"/>
  </si>
  <si>
    <t>8190005005019</t>
  </si>
  <si>
    <t>イセイシンカイ</t>
    <phoneticPr fontId="31"/>
  </si>
  <si>
    <t>8190005005035</t>
  </si>
  <si>
    <t>ホウエイカイ</t>
    <phoneticPr fontId="31"/>
  </si>
  <si>
    <t>8190005005134</t>
  </si>
  <si>
    <t>ミヤヤマ</t>
    <phoneticPr fontId="31"/>
  </si>
  <si>
    <t>8190005010258</t>
  </si>
  <si>
    <t>ココロ</t>
    <phoneticPr fontId="31"/>
  </si>
  <si>
    <t>9190005004589</t>
  </si>
  <si>
    <t>ソウチフクシカイ</t>
    <phoneticPr fontId="31"/>
  </si>
  <si>
    <t>9190005005018</t>
  </si>
  <si>
    <t>アリタキフクシカイ</t>
    <phoneticPr fontId="31"/>
  </si>
  <si>
    <t>2420400000</t>
  </si>
  <si>
    <t>1190005006634</t>
  </si>
  <si>
    <t>ツクシフクシカイ</t>
  </si>
  <si>
    <t>1190005006642</t>
  </si>
  <si>
    <t>ヤマムロヤマフクシカイ</t>
  </si>
  <si>
    <t>1190005006650</t>
  </si>
  <si>
    <t>社会福祉法人　明佑会</t>
  </si>
  <si>
    <t>メイユウカイ</t>
  </si>
  <si>
    <t>1190005007211</t>
  </si>
  <si>
    <t>社会福祉法人　三央会</t>
  </si>
  <si>
    <t>サンオウカイ</t>
  </si>
  <si>
    <t>1190005007608</t>
  </si>
  <si>
    <t>社会福祉法人　慈宝会</t>
  </si>
  <si>
    <t>ジホウカイ</t>
  </si>
  <si>
    <t>2190005006633</t>
  </si>
  <si>
    <t>ミドリフクシカイ</t>
  </si>
  <si>
    <t>2190005007185</t>
  </si>
  <si>
    <t>ベテスタ</t>
  </si>
  <si>
    <t>2190005007615</t>
  </si>
  <si>
    <t>ワカバフクシカイ</t>
  </si>
  <si>
    <t>2190005011550</t>
  </si>
  <si>
    <t>社会福祉法人　松潤会</t>
  </si>
  <si>
    <t>マツジュンカイ</t>
  </si>
  <si>
    <t>3190005007275</t>
  </si>
  <si>
    <t>ユウトクカイ</t>
  </si>
  <si>
    <t>3190005007614</t>
  </si>
  <si>
    <t>トクワフクシカイ</t>
  </si>
  <si>
    <t>4190005006631</t>
  </si>
  <si>
    <t>マツサカブッキョウアイゴエン</t>
  </si>
  <si>
    <t>4190005007191</t>
  </si>
  <si>
    <t>ムツミフクシカイ</t>
  </si>
  <si>
    <t>4190005007613</t>
  </si>
  <si>
    <t>ツボミフクシカイ</t>
  </si>
  <si>
    <t>5190005006647</t>
  </si>
  <si>
    <t>社会福祉法人　まつさか福祉会</t>
  </si>
  <si>
    <t>マツサカフクシカイ</t>
  </si>
  <si>
    <t>5190005007174</t>
  </si>
  <si>
    <t>社会福祉法人　あおば会</t>
  </si>
  <si>
    <t>アオバカイ</t>
  </si>
  <si>
    <t>6190005006646</t>
  </si>
  <si>
    <t>スズノネカイ</t>
  </si>
  <si>
    <t>6190005006654</t>
  </si>
  <si>
    <t>タイヨウノサト</t>
  </si>
  <si>
    <t>6190005007504</t>
  </si>
  <si>
    <t>社会福祉法人　フレンド</t>
  </si>
  <si>
    <t>フレンド</t>
  </si>
  <si>
    <t>6190005007561</t>
  </si>
  <si>
    <t>チョウジュノモリ</t>
  </si>
  <si>
    <t>7190005006637</t>
  </si>
  <si>
    <t>クボフクシカイ</t>
  </si>
  <si>
    <t>7190005006653</t>
  </si>
  <si>
    <t>チョウジュカイ</t>
  </si>
  <si>
    <t>7190005007172</t>
  </si>
  <si>
    <t>ミエコウレイシャフクシカイ</t>
  </si>
  <si>
    <t>7190005007486</t>
  </si>
  <si>
    <t>マツサカシシャカイフクシキョウギカイ</t>
  </si>
  <si>
    <t>7190005011686</t>
  </si>
  <si>
    <t>社会福祉法人　松阪清泉福祉会</t>
  </si>
  <si>
    <t>マツサカセイセンフクシカイ</t>
  </si>
  <si>
    <t>8190005006644</t>
  </si>
  <si>
    <t>スミレカイ</t>
  </si>
  <si>
    <t>9190005006635</t>
  </si>
  <si>
    <t>カンベフクシカイ</t>
  </si>
  <si>
    <t>9190005006651</t>
  </si>
  <si>
    <t>セイヨゼフカイマツサカ</t>
  </si>
  <si>
    <t>2420500000</t>
  </si>
  <si>
    <t>1190005007698</t>
  </si>
  <si>
    <t>社会福祉法人　九華福祉会</t>
  </si>
  <si>
    <t>キュウカフクシカイ</t>
    <phoneticPr fontId="31"/>
  </si>
  <si>
    <t>1190005008374</t>
  </si>
  <si>
    <t>ケンジンカイ</t>
    <phoneticPr fontId="31"/>
  </si>
  <si>
    <t>1190005008399</t>
  </si>
  <si>
    <t>ジリツキョウセイカイ</t>
    <phoneticPr fontId="31"/>
  </si>
  <si>
    <t>1190005011394</t>
  </si>
  <si>
    <t>社会福祉法人　蓮華会</t>
  </si>
  <si>
    <t>レンゲカイ</t>
    <phoneticPr fontId="31"/>
  </si>
  <si>
    <t>2190005007697</t>
  </si>
  <si>
    <t>イコイ</t>
    <phoneticPr fontId="31"/>
  </si>
  <si>
    <t>3190005007696</t>
  </si>
  <si>
    <t>アケボノフクシカイ</t>
    <phoneticPr fontId="31"/>
  </si>
  <si>
    <t>4190005007704</t>
  </si>
  <si>
    <t>ヨウセイフクシカイ</t>
    <phoneticPr fontId="31"/>
  </si>
  <si>
    <t>4190005007803</t>
  </si>
  <si>
    <t>ユイジドウフクシカイ</t>
    <phoneticPr fontId="31"/>
  </si>
  <si>
    <t>4190005008446</t>
  </si>
  <si>
    <t>クワナシシャカイフクシキョウギカイ</t>
    <phoneticPr fontId="31"/>
  </si>
  <si>
    <t>5190005007703</t>
  </si>
  <si>
    <t>マチヤフクシカイ</t>
    <phoneticPr fontId="31"/>
  </si>
  <si>
    <t>5190005011440</t>
  </si>
  <si>
    <t>社会福祉法人　桑名すずらん福祉会</t>
  </si>
  <si>
    <t>クワナスズランフクシカイ</t>
    <phoneticPr fontId="31"/>
  </si>
  <si>
    <t>6190005007702</t>
  </si>
  <si>
    <t>ヒノデフクシカイ</t>
    <phoneticPr fontId="31"/>
  </si>
  <si>
    <t>6190005010268</t>
  </si>
  <si>
    <t>セイシンカイ</t>
    <phoneticPr fontId="31"/>
  </si>
  <si>
    <t>7190005007701</t>
  </si>
  <si>
    <t>ハナゾノフクシカイ</t>
    <phoneticPr fontId="31"/>
  </si>
  <si>
    <t>7190005008385</t>
  </si>
  <si>
    <t>社会福祉法人　星川福祉会</t>
  </si>
  <si>
    <t>ホシカワフクシカイ</t>
    <phoneticPr fontId="31"/>
  </si>
  <si>
    <t>8190005007700</t>
  </si>
  <si>
    <t>ナナワフクシカイ</t>
    <phoneticPr fontId="31"/>
  </si>
  <si>
    <t>9190005007699</t>
  </si>
  <si>
    <t>社会福祉法人　桑名みどり福祉会</t>
  </si>
  <si>
    <t>クワナミドリフクシカイ</t>
    <phoneticPr fontId="31"/>
  </si>
  <si>
    <t>9190005008417</t>
  </si>
  <si>
    <t>社会福祉法人　のぞみの里</t>
  </si>
  <si>
    <t>ノゾミノサト</t>
    <phoneticPr fontId="31"/>
  </si>
  <si>
    <t>2420700000</t>
  </si>
  <si>
    <t>1190005003986</t>
  </si>
  <si>
    <t>社会福祉法人　朋友</t>
  </si>
  <si>
    <t>ホウユウ</t>
    <phoneticPr fontId="31"/>
  </si>
  <si>
    <t>1190005004068</t>
  </si>
  <si>
    <t>ハナゾノカイ</t>
    <phoneticPr fontId="31"/>
  </si>
  <si>
    <t>2190005004067</t>
  </si>
  <si>
    <t>社会福祉法人　長冨会</t>
    <phoneticPr fontId="31"/>
  </si>
  <si>
    <t>チョウフカイ</t>
    <phoneticPr fontId="31"/>
  </si>
  <si>
    <t>2190005004083</t>
  </si>
  <si>
    <t>社会福祉法人　けやき福祉会</t>
    <phoneticPr fontId="31"/>
  </si>
  <si>
    <t>ケヤキフクシカイ</t>
    <phoneticPr fontId="31"/>
  </si>
  <si>
    <t>2190005011138</t>
  </si>
  <si>
    <t>社会福祉法人　夏秀会</t>
    <phoneticPr fontId="31"/>
  </si>
  <si>
    <t>3190005004066</t>
  </si>
  <si>
    <t>社会福祉法人　誠鈴福祉会</t>
    <phoneticPr fontId="31"/>
  </si>
  <si>
    <t>セイレイフクシカイ</t>
    <phoneticPr fontId="31"/>
  </si>
  <si>
    <t>3190005004074</t>
  </si>
  <si>
    <t>ジドウカイ</t>
    <phoneticPr fontId="31"/>
  </si>
  <si>
    <t>3190005004082</t>
  </si>
  <si>
    <t>社会福祉法人　ながさわ保育会</t>
    <phoneticPr fontId="31"/>
  </si>
  <si>
    <t>ナガサワホイクカイ</t>
    <phoneticPr fontId="31"/>
  </si>
  <si>
    <t>3190005004454</t>
  </si>
  <si>
    <t>社会福祉法人　ジェイエイみえ会</t>
    <phoneticPr fontId="31"/>
  </si>
  <si>
    <t>ジェイエイミエカイ</t>
    <phoneticPr fontId="31"/>
  </si>
  <si>
    <t>3190005004479</t>
  </si>
  <si>
    <t>社会福祉法人　鈴生会</t>
    <phoneticPr fontId="31"/>
  </si>
  <si>
    <t>スズナリカイ</t>
    <phoneticPr fontId="31"/>
  </si>
  <si>
    <t>4190005004065</t>
  </si>
  <si>
    <t>社会福祉法人　鈴鹿市社会福祉協議会</t>
    <phoneticPr fontId="31"/>
  </si>
  <si>
    <t>スズカシシャカイフクシキョウギカイ</t>
    <phoneticPr fontId="31"/>
  </si>
  <si>
    <t>4190005004073</t>
  </si>
  <si>
    <t>社会福祉法人　野町福祉会</t>
    <phoneticPr fontId="31"/>
  </si>
  <si>
    <t>ノマチフクシカイ</t>
    <phoneticPr fontId="31"/>
  </si>
  <si>
    <t>4190005004081</t>
  </si>
  <si>
    <t>社会福祉法人　陽光会</t>
    <phoneticPr fontId="31"/>
  </si>
  <si>
    <t>ヨウコウカイ</t>
    <phoneticPr fontId="31"/>
  </si>
  <si>
    <t>5190005004064</t>
  </si>
  <si>
    <t>社会福祉法人　白鳩会</t>
    <phoneticPr fontId="31"/>
  </si>
  <si>
    <t>シラハトカイ</t>
    <phoneticPr fontId="31"/>
  </si>
  <si>
    <t>5190005004072</t>
  </si>
  <si>
    <t>社会福祉法人　天年会</t>
    <phoneticPr fontId="31"/>
  </si>
  <si>
    <t>テンネンカイ</t>
    <phoneticPr fontId="31"/>
  </si>
  <si>
    <t>5190005004080</t>
  </si>
  <si>
    <t>ハクアイカイ</t>
    <phoneticPr fontId="31"/>
  </si>
  <si>
    <t>6190005004071</t>
  </si>
  <si>
    <t>社会福祉法人　和順会</t>
    <phoneticPr fontId="31"/>
  </si>
  <si>
    <t>ワジュンカイ</t>
    <phoneticPr fontId="31"/>
  </si>
  <si>
    <t>6190005010565</t>
  </si>
  <si>
    <t>社会福祉法人　サムス会</t>
    <phoneticPr fontId="31"/>
  </si>
  <si>
    <t>サムスカイ</t>
    <phoneticPr fontId="31"/>
  </si>
  <si>
    <t>7190005004062</t>
  </si>
  <si>
    <t>社会福祉法人　いそやま会</t>
    <phoneticPr fontId="31"/>
  </si>
  <si>
    <t>イソヤマカイ</t>
    <phoneticPr fontId="31"/>
  </si>
  <si>
    <t>7190005004070</t>
  </si>
  <si>
    <t>社会福祉法人　鈴山会</t>
    <phoneticPr fontId="31"/>
  </si>
  <si>
    <t>レイザンカイ</t>
    <phoneticPr fontId="31"/>
  </si>
  <si>
    <t>8190005004061</t>
  </si>
  <si>
    <t>社会福祉法人　あおい会</t>
    <phoneticPr fontId="31"/>
  </si>
  <si>
    <t>アオイカイ</t>
    <phoneticPr fontId="31"/>
  </si>
  <si>
    <t>8190005004078</t>
  </si>
  <si>
    <t>社会福祉法人　鈴鹿福祉会</t>
    <phoneticPr fontId="31"/>
  </si>
  <si>
    <t>スズカフクシカイ</t>
    <phoneticPr fontId="31"/>
  </si>
  <si>
    <t>8190005004425</t>
  </si>
  <si>
    <t>社会福祉法人　楊柳会</t>
    <phoneticPr fontId="31"/>
  </si>
  <si>
    <t>ヨウリュウカイ</t>
    <phoneticPr fontId="31"/>
  </si>
  <si>
    <t>8190005004441</t>
  </si>
  <si>
    <t>社会福祉法人　かみの福祉会</t>
    <phoneticPr fontId="31"/>
  </si>
  <si>
    <t>カミノフクシカイ</t>
    <phoneticPr fontId="31"/>
  </si>
  <si>
    <t>9190005004060</t>
  </si>
  <si>
    <t>アイジノカイ</t>
    <phoneticPr fontId="31"/>
  </si>
  <si>
    <t>9190005004069</t>
  </si>
  <si>
    <t>社会福祉法人　法輪会</t>
    <phoneticPr fontId="31"/>
  </si>
  <si>
    <t>ホウリンカイ</t>
    <phoneticPr fontId="31"/>
  </si>
  <si>
    <t>9190005004077</t>
  </si>
  <si>
    <t>社会福祉法人　伊勢湾福祉会</t>
    <phoneticPr fontId="31"/>
  </si>
  <si>
    <t>イセワンフクシカイ</t>
    <phoneticPr fontId="31"/>
  </si>
  <si>
    <t>9190005004457</t>
  </si>
  <si>
    <t>リョクワフクシカイ</t>
    <phoneticPr fontId="31"/>
  </si>
  <si>
    <t>9190005009869</t>
  </si>
  <si>
    <t>社会福祉法人　優の森山鹿会</t>
    <phoneticPr fontId="31"/>
  </si>
  <si>
    <t>ユウノモリサンガカイ</t>
    <phoneticPr fontId="31"/>
  </si>
  <si>
    <t>2420800000</t>
  </si>
  <si>
    <t>2190005006261</t>
  </si>
  <si>
    <t>社会福祉法人　名張市社会福祉協議会</t>
    <phoneticPr fontId="31"/>
  </si>
  <si>
    <t>ナバリシシャカイフクシキョウギカイ</t>
    <phoneticPr fontId="31"/>
  </si>
  <si>
    <t>2190005006443</t>
  </si>
  <si>
    <t>社会福祉法人　よさみ福祉会</t>
    <phoneticPr fontId="31"/>
  </si>
  <si>
    <t>ヨサミフクシカイ</t>
    <phoneticPr fontId="31"/>
  </si>
  <si>
    <t>2190005006476</t>
  </si>
  <si>
    <t>社会福祉法人　東海宏和福祉会</t>
    <phoneticPr fontId="31"/>
  </si>
  <si>
    <t>トウカイコウワフクシカイ</t>
    <phoneticPr fontId="31"/>
  </si>
  <si>
    <t>4190005019030</t>
  </si>
  <si>
    <t>社会福祉法人　つつじ会</t>
    <phoneticPr fontId="31"/>
  </si>
  <si>
    <t>ツツジカイ</t>
    <phoneticPr fontId="31"/>
  </si>
  <si>
    <t>6190005011043</t>
  </si>
  <si>
    <t>社会福祉法人　おきつも福祉会</t>
    <phoneticPr fontId="31"/>
  </si>
  <si>
    <t>オキツモフクシカイ</t>
    <phoneticPr fontId="31"/>
  </si>
  <si>
    <t>9190005006379</t>
  </si>
  <si>
    <t>社会福祉法人　こもはら福祉会</t>
    <phoneticPr fontId="31"/>
  </si>
  <si>
    <t>コモハラフクシカイ</t>
    <phoneticPr fontId="31"/>
  </si>
  <si>
    <t>9190005006420</t>
  </si>
  <si>
    <t>社会福祉法人　鶯鳴会</t>
    <phoneticPr fontId="31"/>
  </si>
  <si>
    <t>オウメイカイ</t>
    <phoneticPr fontId="31"/>
  </si>
  <si>
    <t>9190005006437</t>
  </si>
  <si>
    <t>社会福祉法人　サンフラワー名張</t>
  </si>
  <si>
    <t>サンフラワーナバリ</t>
    <phoneticPr fontId="31"/>
  </si>
  <si>
    <t>2420900000</t>
  </si>
  <si>
    <t>5190005003743</t>
  </si>
  <si>
    <t>社会福祉法人　尾鷲市社会福祉協議会</t>
    <phoneticPr fontId="31"/>
  </si>
  <si>
    <t>オワセシシャカイフクシキョウギカイ</t>
    <phoneticPr fontId="31"/>
  </si>
  <si>
    <t>8190005003781</t>
  </si>
  <si>
    <t>社会福祉法人　尾鷲民生事業協会</t>
    <phoneticPr fontId="31"/>
  </si>
  <si>
    <t>オワセミンセイジギョウキョウカイ</t>
    <phoneticPr fontId="31"/>
  </si>
  <si>
    <t>2421000000</t>
  </si>
  <si>
    <t>3190005003200</t>
  </si>
  <si>
    <t>社会福祉法人　亀山市社会福祉協議会</t>
  </si>
  <si>
    <t>カメヤマシシャカイフクシキョウギカイ</t>
    <phoneticPr fontId="31"/>
  </si>
  <si>
    <t>4190005003158</t>
  </si>
  <si>
    <t>社会福祉法人　安全福祉会</t>
    <phoneticPr fontId="31"/>
  </si>
  <si>
    <t>アンゼンフクシカイ</t>
    <phoneticPr fontId="31"/>
  </si>
  <si>
    <t>4190005003199</t>
  </si>
  <si>
    <t>ケアフルカメヤマ</t>
    <phoneticPr fontId="31"/>
  </si>
  <si>
    <t>4190005004577</t>
  </si>
  <si>
    <t>ナギ</t>
    <phoneticPr fontId="31"/>
  </si>
  <si>
    <t>5190005003198</t>
  </si>
  <si>
    <t>ヒイラギカイ</t>
    <phoneticPr fontId="31"/>
  </si>
  <si>
    <t>5190005010054</t>
  </si>
  <si>
    <t>サトワ</t>
    <phoneticPr fontId="31"/>
  </si>
  <si>
    <t>7190005004582</t>
  </si>
  <si>
    <t>社会福祉法人　希望の里</t>
    <phoneticPr fontId="31"/>
  </si>
  <si>
    <t>キボウノサト</t>
    <phoneticPr fontId="31"/>
  </si>
  <si>
    <t>9190005003384</t>
  </si>
  <si>
    <t>ショウフウフクシカイ</t>
    <phoneticPr fontId="31"/>
  </si>
  <si>
    <t>2421100000</t>
  </si>
  <si>
    <t>6190005010862</t>
  </si>
  <si>
    <t>社会福祉法人　有明の里</t>
  </si>
  <si>
    <t>アリアケノサト</t>
    <phoneticPr fontId="31"/>
  </si>
  <si>
    <t>8190005005274</t>
  </si>
  <si>
    <t>社会福祉法人　あしたば福祉会</t>
    <phoneticPr fontId="31"/>
  </si>
  <si>
    <t>アシタバフクシカイ</t>
  </si>
  <si>
    <t>9190005005273</t>
  </si>
  <si>
    <t>社会福祉法人　鳥羽市社会福祉協議会</t>
    <phoneticPr fontId="31"/>
  </si>
  <si>
    <t>トバシシャカイフクシキョウギカイ</t>
  </si>
  <si>
    <t>2421200000</t>
  </si>
  <si>
    <t>1190005003549</t>
  </si>
  <si>
    <t>社会福祉法人　杏南会</t>
    <phoneticPr fontId="31"/>
  </si>
  <si>
    <t>キョウナンカイ</t>
    <phoneticPr fontId="31"/>
  </si>
  <si>
    <t>5190005003594</t>
  </si>
  <si>
    <t>キワカイ</t>
    <phoneticPr fontId="31"/>
  </si>
  <si>
    <t>6190005003585</t>
  </si>
  <si>
    <t>クマノシシャカイフクシキョウギカイ</t>
    <phoneticPr fontId="31"/>
  </si>
  <si>
    <t>7190005003551</t>
  </si>
  <si>
    <t>ヒマワリカイ</t>
    <phoneticPr fontId="31"/>
  </si>
  <si>
    <t>8190005003550</t>
  </si>
  <si>
    <t>社会福祉法人　清光会</t>
  </si>
  <si>
    <t>セイコウカイ</t>
    <phoneticPr fontId="31"/>
  </si>
  <si>
    <t>2421400000</t>
  </si>
  <si>
    <t>1190005007863</t>
  </si>
  <si>
    <t>コウフウカイ</t>
    <phoneticPr fontId="31"/>
  </si>
  <si>
    <t>1190005010074</t>
  </si>
  <si>
    <t>社会福祉法人　六永会</t>
  </si>
  <si>
    <t>ロクエイカイ</t>
    <phoneticPr fontId="31"/>
  </si>
  <si>
    <t>1190005010330</t>
  </si>
  <si>
    <t>社会福祉法人　モモ</t>
    <phoneticPr fontId="31"/>
  </si>
  <si>
    <t>モモ</t>
    <phoneticPr fontId="31"/>
  </si>
  <si>
    <t>3190005007861</t>
  </si>
  <si>
    <t>スイメイイン</t>
    <phoneticPr fontId="31"/>
  </si>
  <si>
    <t>3190005008422</t>
  </si>
  <si>
    <t>社会福祉法人　いなべ市社会福祉協議会</t>
    <phoneticPr fontId="31"/>
  </si>
  <si>
    <t>イナベシシャカイフクシキョウギカイ</t>
    <phoneticPr fontId="31"/>
  </si>
  <si>
    <t>6190005007867</t>
  </si>
  <si>
    <t>リュウガクフクシカイ</t>
    <phoneticPr fontId="31"/>
  </si>
  <si>
    <t>6190005008535</t>
  </si>
  <si>
    <t>社会福祉法人　あじさいの家</t>
  </si>
  <si>
    <t>アジサイノイエ</t>
    <phoneticPr fontId="31"/>
  </si>
  <si>
    <t>7190005007866</t>
  </si>
  <si>
    <t>社会福祉法人　晴山会</t>
  </si>
  <si>
    <t>セイザンカイ</t>
    <phoneticPr fontId="31"/>
  </si>
  <si>
    <t>2421500000</t>
  </si>
  <si>
    <t>4190005005609</t>
  </si>
  <si>
    <t>社会福祉法人　百楽の会</t>
    <phoneticPr fontId="31"/>
  </si>
  <si>
    <t>ヒャクラクノカイ</t>
    <phoneticPr fontId="31"/>
  </si>
  <si>
    <t>5190005005574</t>
  </si>
  <si>
    <t>シマシシャカイフクシキョウギカイ</t>
    <phoneticPr fontId="31"/>
  </si>
  <si>
    <t>6190005005598</t>
  </si>
  <si>
    <t>マゴコロノカイ</t>
    <phoneticPr fontId="31"/>
  </si>
  <si>
    <t>2421600000</t>
  </si>
  <si>
    <t>2190005005635</t>
  </si>
  <si>
    <t>社会福祉法人　伊賀市社会事業協会</t>
    <phoneticPr fontId="31"/>
  </si>
  <si>
    <t>イガシシャカイジギョウキョウカイ</t>
  </si>
  <si>
    <t>2190005005940</t>
  </si>
  <si>
    <t>社会福祉法人　伊賀昴会</t>
    <phoneticPr fontId="31"/>
  </si>
  <si>
    <t>イガスバルカイ</t>
  </si>
  <si>
    <t>2190005006096</t>
  </si>
  <si>
    <t>社会福祉法人　伊賀市社会福祉協議会</t>
    <phoneticPr fontId="31"/>
  </si>
  <si>
    <t>イガシシャカイフクシキョウギカイ</t>
    <phoneticPr fontId="31"/>
  </si>
  <si>
    <t>3190005005956</t>
  </si>
  <si>
    <t>社会福祉法人　恵成会</t>
    <phoneticPr fontId="31"/>
  </si>
  <si>
    <t>ケイセイカイ</t>
  </si>
  <si>
    <t>4190005005641</t>
  </si>
  <si>
    <t>社会福祉法人　いがほくぶ</t>
    <phoneticPr fontId="31"/>
  </si>
  <si>
    <t>イガホクブ</t>
  </si>
  <si>
    <t>5190005005640</t>
  </si>
  <si>
    <t>社会福祉法人　維雅幸育会</t>
    <phoneticPr fontId="31"/>
  </si>
  <si>
    <t>イガコウイクカイ</t>
  </si>
  <si>
    <t>6190005006092</t>
  </si>
  <si>
    <t>社会福祉法人　あやまユートピア</t>
    <phoneticPr fontId="31"/>
  </si>
  <si>
    <t>アヤマユートピア</t>
  </si>
  <si>
    <t>6190005006118</t>
  </si>
  <si>
    <t>社会福祉法人　青山福祉会</t>
    <phoneticPr fontId="31"/>
  </si>
  <si>
    <t>アオヤマフクシカイ</t>
  </si>
  <si>
    <t>8190005005638</t>
  </si>
  <si>
    <t>社会福祉法人　福寿会</t>
    <phoneticPr fontId="31"/>
  </si>
  <si>
    <t>フクジュカイ</t>
  </si>
  <si>
    <t>社会福祉法人　三重ベタニヤ</t>
    <rPh sb="0" eb="6">
      <t>シ</t>
    </rPh>
    <rPh sb="7" eb="9">
      <t>ミエ</t>
    </rPh>
    <phoneticPr fontId="19"/>
  </si>
  <si>
    <t>社会福祉法人　四季の里</t>
    <phoneticPr fontId="8"/>
  </si>
  <si>
    <t>社会福祉法人　三鈴会</t>
    <rPh sb="0" eb="2">
      <t>シャカイ</t>
    </rPh>
    <rPh sb="2" eb="4">
      <t>フクシ</t>
    </rPh>
    <rPh sb="7" eb="8">
      <t>サン</t>
    </rPh>
    <rPh sb="8" eb="9">
      <t>スズ</t>
    </rPh>
    <rPh sb="9" eb="10">
      <t>カイ</t>
    </rPh>
    <phoneticPr fontId="8"/>
  </si>
  <si>
    <t>社会福祉法人　三重済美学院</t>
    <rPh sb="0" eb="2">
      <t>シャカイ</t>
    </rPh>
    <rPh sb="2" eb="4">
      <t>フクシ</t>
    </rPh>
    <rPh sb="4" eb="6">
      <t>ホウジン</t>
    </rPh>
    <rPh sb="7" eb="9">
      <t>ミエ</t>
    </rPh>
    <rPh sb="9" eb="11">
      <t>サイビ</t>
    </rPh>
    <rPh sb="11" eb="13">
      <t>ガクイン</t>
    </rPh>
    <phoneticPr fontId="8"/>
  </si>
  <si>
    <t>社会福祉法人　あいうえお</t>
    <rPh sb="0" eb="6">
      <t>シャカイフクシホウジン</t>
    </rPh>
    <phoneticPr fontId="8"/>
  </si>
  <si>
    <t>社会福祉法人　むげんのかのうせい</t>
    <rPh sb="0" eb="2">
      <t>シャカイ</t>
    </rPh>
    <rPh sb="2" eb="4">
      <t>フクシ</t>
    </rPh>
    <rPh sb="4" eb="6">
      <t>ホウジン</t>
    </rPh>
    <phoneticPr fontId="8"/>
  </si>
  <si>
    <t>社会福祉法人　森の風学舎</t>
    <phoneticPr fontId="8"/>
  </si>
  <si>
    <t>社会福祉法人　三重福祉会</t>
    <phoneticPr fontId="8"/>
  </si>
  <si>
    <t>社会福祉法人　博愛会</t>
    <phoneticPr fontId="8"/>
  </si>
  <si>
    <t>社会福祉法人　大和高原育成福祉会</t>
    <phoneticPr fontId="8"/>
  </si>
  <si>
    <t>社会福祉法人　津市社会福祉協議会美杉支部</t>
    <phoneticPr fontId="8"/>
  </si>
  <si>
    <t>社会福祉法人　健和会</t>
    <rPh sb="0" eb="2">
      <t>シャカイ</t>
    </rPh>
    <rPh sb="2" eb="4">
      <t>フクシ</t>
    </rPh>
    <rPh sb="4" eb="6">
      <t>ホウジン</t>
    </rPh>
    <rPh sb="7" eb="10">
      <t>ケンワカイ</t>
    </rPh>
    <phoneticPr fontId="19"/>
  </si>
  <si>
    <t>社会福祉法人　すみれ会</t>
    <phoneticPr fontId="8"/>
  </si>
  <si>
    <t>社会福祉法人　三重ワイエムシイエイ福祉会</t>
    <phoneticPr fontId="8"/>
  </si>
  <si>
    <t>社会医療法人　尚徳会</t>
    <rPh sb="0" eb="2">
      <t>シャカイ</t>
    </rPh>
    <phoneticPr fontId="8"/>
  </si>
  <si>
    <t>社会医療法人　畿内会</t>
    <phoneticPr fontId="8"/>
  </si>
  <si>
    <t>社会医療法人　峰和会</t>
    <phoneticPr fontId="8"/>
  </si>
  <si>
    <t>社会福祉法人　鈴鹿福祉会</t>
    <rPh sb="0" eb="6">
      <t>シャカイフクシホウジン</t>
    </rPh>
    <rPh sb="7" eb="12">
      <t>スズカフクシカイ</t>
    </rPh>
    <phoneticPr fontId="23"/>
  </si>
  <si>
    <t>社会福祉法人　のぞみの里</t>
    <rPh sb="0" eb="2">
      <t>シャカイ</t>
    </rPh>
    <rPh sb="2" eb="4">
      <t>フクシ</t>
    </rPh>
    <rPh sb="4" eb="6">
      <t>ホウジン</t>
    </rPh>
    <rPh sb="11" eb="12">
      <t>サト</t>
    </rPh>
    <phoneticPr fontId="8"/>
  </si>
  <si>
    <t>社会福祉法人　鈴風会</t>
    <rPh sb="7" eb="8">
      <t>スズ</t>
    </rPh>
    <rPh sb="8" eb="9">
      <t>フウ</t>
    </rPh>
    <rPh sb="9" eb="10">
      <t>カイ</t>
    </rPh>
    <phoneticPr fontId="8"/>
  </si>
  <si>
    <t>社会福祉法人　桑名みどり福祉会</t>
    <rPh sb="0" eb="2">
      <t>シャカイ</t>
    </rPh>
    <rPh sb="2" eb="4">
      <t>フクシ</t>
    </rPh>
    <rPh sb="4" eb="6">
      <t>ホウジン</t>
    </rPh>
    <rPh sb="7" eb="9">
      <t>クワナ</t>
    </rPh>
    <rPh sb="12" eb="14">
      <t>フクシ</t>
    </rPh>
    <rPh sb="14" eb="15">
      <t>カイ</t>
    </rPh>
    <phoneticPr fontId="8"/>
  </si>
  <si>
    <t>社会福祉法人　星川福祉会</t>
    <rPh sb="0" eb="6">
      <t>シ</t>
    </rPh>
    <rPh sb="7" eb="9">
      <t>ホシカワ</t>
    </rPh>
    <rPh sb="9" eb="11">
      <t>フクシ</t>
    </rPh>
    <rPh sb="11" eb="12">
      <t>カイ</t>
    </rPh>
    <phoneticPr fontId="8"/>
  </si>
  <si>
    <t>社会福祉法人　桑名すずらん福祉会</t>
    <rPh sb="0" eb="2">
      <t>シャカイ</t>
    </rPh>
    <rPh sb="2" eb="4">
      <t>フクシ</t>
    </rPh>
    <rPh sb="4" eb="6">
      <t>ホウジン</t>
    </rPh>
    <rPh sb="7" eb="9">
      <t>クワナ</t>
    </rPh>
    <rPh sb="13" eb="16">
      <t>フクシカイ</t>
    </rPh>
    <phoneticPr fontId="8"/>
  </si>
  <si>
    <t>社会福祉法人　のぞみの里</t>
    <rPh sb="0" eb="6">
      <t>シャカイフクシホウジン</t>
    </rPh>
    <rPh sb="11" eb="12">
      <t>サト</t>
    </rPh>
    <phoneticPr fontId="12"/>
  </si>
  <si>
    <t>社会福祉法人　晴山会</t>
    <rPh sb="0" eb="6">
      <t>シ</t>
    </rPh>
    <rPh sb="7" eb="8">
      <t>ハ</t>
    </rPh>
    <rPh sb="8" eb="9">
      <t>ヤマ</t>
    </rPh>
    <rPh sb="9" eb="10">
      <t>カイ</t>
    </rPh>
    <phoneticPr fontId="8"/>
  </si>
  <si>
    <t>社会福祉法人　いずみ</t>
    <rPh sb="0" eb="2">
      <t>シャカイ</t>
    </rPh>
    <rPh sb="2" eb="4">
      <t>フクシ</t>
    </rPh>
    <rPh sb="4" eb="6">
      <t>ホウジン</t>
    </rPh>
    <phoneticPr fontId="8"/>
  </si>
  <si>
    <t>社会福祉法人　桑名市社会福祉協議会</t>
    <rPh sb="0" eb="2">
      <t>シャカイ</t>
    </rPh>
    <rPh sb="2" eb="4">
      <t>フクシ</t>
    </rPh>
    <rPh sb="4" eb="6">
      <t>ホウジン</t>
    </rPh>
    <rPh sb="7" eb="17">
      <t>クワナシシャカイフクシキョウギカイ</t>
    </rPh>
    <phoneticPr fontId="12"/>
  </si>
  <si>
    <t>社会福祉法人　四日市市社会福祉協議会</t>
    <rPh sb="0" eb="6">
      <t>シ</t>
    </rPh>
    <rPh sb="7" eb="11">
      <t>ヨッカイチシ</t>
    </rPh>
    <rPh sb="11" eb="13">
      <t>シャカイ</t>
    </rPh>
    <rPh sb="13" eb="15">
      <t>フクシ</t>
    </rPh>
    <rPh sb="15" eb="18">
      <t>キョウギカイ</t>
    </rPh>
    <phoneticPr fontId="8"/>
  </si>
  <si>
    <t>社会福祉法人　あいプロジェクト</t>
    <rPh sb="0" eb="2">
      <t>シャカイ</t>
    </rPh>
    <rPh sb="2" eb="4">
      <t>フクシ</t>
    </rPh>
    <rPh sb="4" eb="6">
      <t>ホウジン</t>
    </rPh>
    <phoneticPr fontId="8"/>
  </si>
  <si>
    <t>社会福祉法人　わかたけ</t>
    <rPh sb="0" eb="2">
      <t>シャカイ</t>
    </rPh>
    <rPh sb="2" eb="4">
      <t>フクシ</t>
    </rPh>
    <rPh sb="4" eb="6">
      <t>ホウジン</t>
    </rPh>
    <phoneticPr fontId="8"/>
  </si>
  <si>
    <t>社会福祉法人　ぬくもり結の里</t>
    <rPh sb="0" eb="2">
      <t>シャカイ</t>
    </rPh>
    <rPh sb="2" eb="4">
      <t>フクシ</t>
    </rPh>
    <rPh sb="4" eb="6">
      <t>ホウジン</t>
    </rPh>
    <rPh sb="11" eb="12">
      <t>ユ</t>
    </rPh>
    <rPh sb="13" eb="14">
      <t>サト</t>
    </rPh>
    <phoneticPr fontId="8"/>
  </si>
  <si>
    <t>社会福祉法人　三和福祉会</t>
    <rPh sb="0" eb="2">
      <t>シャカイ</t>
    </rPh>
    <rPh sb="2" eb="4">
      <t>フクシ</t>
    </rPh>
    <rPh sb="4" eb="6">
      <t>ホウジン</t>
    </rPh>
    <rPh sb="7" eb="9">
      <t>サンワ</t>
    </rPh>
    <rPh sb="9" eb="11">
      <t>フクシ</t>
    </rPh>
    <rPh sb="11" eb="12">
      <t>カイ</t>
    </rPh>
    <phoneticPr fontId="8"/>
  </si>
  <si>
    <t>特定非営利活動法人　なちゅらん</t>
    <phoneticPr fontId="8"/>
  </si>
  <si>
    <t>特定非営利活動法人　聖母の家学園福祉会</t>
    <rPh sb="0" eb="9">
      <t>トク</t>
    </rPh>
    <rPh sb="10" eb="12">
      <t>セイボ</t>
    </rPh>
    <rPh sb="13" eb="14">
      <t>イエ</t>
    </rPh>
    <rPh sb="14" eb="16">
      <t>ガクエン</t>
    </rPh>
    <rPh sb="16" eb="18">
      <t>フクシ</t>
    </rPh>
    <rPh sb="18" eb="19">
      <t>カイ</t>
    </rPh>
    <phoneticPr fontId="12"/>
  </si>
  <si>
    <t>特定非営利活動法人　すてっぷ</t>
    <rPh sb="0" eb="9">
      <t>トクテイヒエイリカツドウホウジン</t>
    </rPh>
    <phoneticPr fontId="8"/>
  </si>
  <si>
    <t>特定非営利活動法人　リュース</t>
    <rPh sb="0" eb="9">
      <t>トクテイヒエイリカツドウホウジン</t>
    </rPh>
    <phoneticPr fontId="12"/>
  </si>
  <si>
    <t>社会福祉法人　清和会</t>
    <rPh sb="0" eb="2">
      <t>シャカイ</t>
    </rPh>
    <rPh sb="2" eb="4">
      <t>フクシ</t>
    </rPh>
    <rPh sb="4" eb="6">
      <t>ホウジン</t>
    </rPh>
    <rPh sb="7" eb="8">
      <t>キヨ</t>
    </rPh>
    <rPh sb="8" eb="9">
      <t>ワ</t>
    </rPh>
    <rPh sb="9" eb="10">
      <t>カイ</t>
    </rPh>
    <phoneticPr fontId="8"/>
  </si>
  <si>
    <t>社会福祉法人　聖母の家</t>
    <phoneticPr fontId="8"/>
  </si>
  <si>
    <t>社会福祉法人　けやき福祉会</t>
    <phoneticPr fontId="8"/>
  </si>
  <si>
    <t>社会福祉法人　徳寿会</t>
    <rPh sb="0" eb="2">
      <t>シャカイ</t>
    </rPh>
    <rPh sb="2" eb="4">
      <t>フクシ</t>
    </rPh>
    <rPh sb="4" eb="6">
      <t>ホウジン</t>
    </rPh>
    <rPh sb="7" eb="9">
      <t>トクジュ</t>
    </rPh>
    <rPh sb="9" eb="10">
      <t>カイ</t>
    </rPh>
    <phoneticPr fontId="8"/>
  </si>
  <si>
    <t>社会福祉法人　鈴鹿市社会福祉協議会</t>
    <rPh sb="0" eb="2">
      <t>シャカイ</t>
    </rPh>
    <rPh sb="2" eb="4">
      <t>フクシ</t>
    </rPh>
    <rPh sb="4" eb="6">
      <t>ホウジン</t>
    </rPh>
    <rPh sb="7" eb="10">
      <t>スズカシ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</si>
  <si>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亀山市社会福祉協議会</t>
    <rPh sb="0" eb="2">
      <t>シャカイ</t>
    </rPh>
    <rPh sb="2" eb="4">
      <t>フクシ</t>
    </rPh>
    <rPh sb="4" eb="6">
      <t>ホウジン</t>
    </rPh>
    <rPh sb="7" eb="10">
      <t>カメヤマシ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</si>
  <si>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鈴鹿福祉会</t>
    <rPh sb="0" eb="6">
      <t>シャカイフクシホウジン</t>
    </rPh>
    <rPh sb="7" eb="9">
      <t>スズカ</t>
    </rPh>
    <rPh sb="9" eb="11">
      <t>フクシ</t>
    </rPh>
    <rPh sb="11" eb="12">
      <t>カイ</t>
    </rPh>
    <phoneticPr fontId="12"/>
  </si>
  <si>
    <t>社会福祉法人　聖マッテヤ会</t>
    <phoneticPr fontId="8"/>
  </si>
  <si>
    <t>社会福祉法人　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8"/>
  </si>
  <si>
    <t>社会福祉法人　正寿会</t>
    <rPh sb="0" eb="6">
      <t>シ</t>
    </rPh>
    <rPh sb="7" eb="8">
      <t>セイ</t>
    </rPh>
    <rPh sb="8" eb="9">
      <t>ジュ</t>
    </rPh>
    <rPh sb="9" eb="10">
      <t>カイ</t>
    </rPh>
    <phoneticPr fontId="8"/>
  </si>
  <si>
    <t>社会福祉法人　正寿会</t>
    <rPh sb="0" eb="6">
      <t>シ</t>
    </rPh>
    <rPh sb="7" eb="8">
      <t>セイ</t>
    </rPh>
    <rPh sb="9" eb="10">
      <t>ジュカイ</t>
    </rPh>
    <phoneticPr fontId="8"/>
  </si>
  <si>
    <t>社会福祉法人　結の会</t>
    <rPh sb="0" eb="2">
      <t>シャカイ</t>
    </rPh>
    <rPh sb="2" eb="4">
      <t>フクシ</t>
    </rPh>
    <rPh sb="4" eb="6">
      <t>ホウジン</t>
    </rPh>
    <rPh sb="7" eb="8">
      <t>ユイ</t>
    </rPh>
    <rPh sb="9" eb="10">
      <t>カイ</t>
    </rPh>
    <phoneticPr fontId="8"/>
  </si>
  <si>
    <t>社会福祉法人　津福祉会</t>
    <rPh sb="0" eb="6">
      <t>シ</t>
    </rPh>
    <rPh sb="7" eb="8">
      <t>ツ</t>
    </rPh>
    <rPh sb="8" eb="10">
      <t>フクシ</t>
    </rPh>
    <rPh sb="10" eb="11">
      <t>カイ</t>
    </rPh>
    <phoneticPr fontId="8"/>
  </si>
  <si>
    <t>社会福祉法人　あゆみ</t>
    <rPh sb="0" eb="2">
      <t>シャカイ</t>
    </rPh>
    <rPh sb="2" eb="4">
      <t>フクシ</t>
    </rPh>
    <rPh sb="4" eb="6">
      <t>ホウジン</t>
    </rPh>
    <phoneticPr fontId="8"/>
  </si>
  <si>
    <t>特定非営利活動法人　ふくろうの家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8"/>
  </si>
  <si>
    <t>特定非営利活動法人　おもいやり介護の会つくしんぼ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カイゴ</t>
    </rPh>
    <rPh sb="18" eb="19">
      <t>カイ</t>
    </rPh>
    <phoneticPr fontId="8"/>
  </si>
  <si>
    <t>社会福祉法人　あゆみ</t>
    <rPh sb="0" eb="2">
      <t>シャカイ</t>
    </rPh>
    <rPh sb="2" eb="4">
      <t>フクシ</t>
    </rPh>
    <rPh sb="4" eb="6">
      <t>ホウジン</t>
    </rPh>
    <phoneticPr fontId="12"/>
  </si>
  <si>
    <t>社会福祉法人　安濃津福祉会</t>
    <rPh sb="0" eb="6">
      <t>シャカイフクシホウジン</t>
    </rPh>
    <rPh sb="7" eb="9">
      <t>アノウ</t>
    </rPh>
    <rPh sb="9" eb="10">
      <t>ツ</t>
    </rPh>
    <rPh sb="10" eb="12">
      <t>フクシ</t>
    </rPh>
    <rPh sb="12" eb="13">
      <t>カイ</t>
    </rPh>
    <phoneticPr fontId="12"/>
  </si>
  <si>
    <t>社会福祉法人　サザンコート</t>
    <rPh sb="0" eb="6">
      <t>シャカイフクシホウジン</t>
    </rPh>
    <phoneticPr fontId="8"/>
  </si>
  <si>
    <t>社会福祉法人　あゆみ</t>
    <phoneticPr fontId="8"/>
  </si>
  <si>
    <t>社会福祉法人　安濃津福祉会</t>
    <phoneticPr fontId="8"/>
  </si>
  <si>
    <t>社会福祉法人　松阪市社会福祉協議会</t>
    <phoneticPr fontId="8"/>
  </si>
  <si>
    <t>社会福祉法人　まつさか福祉会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8"/>
  </si>
  <si>
    <t>社会福祉法人　喜楽里</t>
    <rPh sb="0" eb="2">
      <t>シャカイ</t>
    </rPh>
    <rPh sb="2" eb="4">
      <t>フクシ</t>
    </rPh>
    <rPh sb="4" eb="6">
      <t>ホウジン</t>
    </rPh>
    <rPh sb="7" eb="8">
      <t>ヨロコ</t>
    </rPh>
    <rPh sb="8" eb="9">
      <t>タノ</t>
    </rPh>
    <rPh sb="9" eb="10">
      <t>サト</t>
    </rPh>
    <phoneticPr fontId="8"/>
  </si>
  <si>
    <t>社会福祉法人　松阪市社会福祉協議会</t>
    <rPh sb="0" eb="2">
      <t>シャカイ</t>
    </rPh>
    <rPh sb="2" eb="4">
      <t>フクシ</t>
    </rPh>
    <rPh sb="4" eb="6">
      <t>ホウジン</t>
    </rPh>
    <rPh sb="7" eb="10">
      <t>マツサカシ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</si>
  <si>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三央会</t>
    <phoneticPr fontId="8"/>
  </si>
  <si>
    <t>社会福祉法人　明和町社会福祉協議会</t>
    <rPh sb="0" eb="6">
      <t>シ</t>
    </rPh>
    <rPh sb="7" eb="9">
      <t>メイワ</t>
    </rPh>
    <rPh sb="9" eb="10">
      <t>マチ</t>
    </rPh>
    <rPh sb="10" eb="14">
      <t>シャカイフクシ</t>
    </rPh>
    <rPh sb="14" eb="17">
      <t>キョウギカイ</t>
    </rPh>
    <phoneticPr fontId="8"/>
  </si>
  <si>
    <t>社会福祉法人　伊勢市社会福祉協議会</t>
    <rPh sb="0" eb="6">
      <t>シ</t>
    </rPh>
    <rPh sb="11" eb="13">
      <t>シャカイ</t>
    </rPh>
    <rPh sb="13" eb="15">
      <t>フクシキョウギカイ</t>
    </rPh>
    <phoneticPr fontId="8"/>
  </si>
  <si>
    <t>社会福祉法人　三重済美学院</t>
    <rPh sb="0" eb="2">
      <t>シャカイ</t>
    </rPh>
    <rPh sb="2" eb="4">
      <t>フクシ</t>
    </rPh>
    <rPh sb="4" eb="6">
      <t>ホウジ</t>
    </rPh>
    <rPh sb="7" eb="9">
      <t>ミエ</t>
    </rPh>
    <rPh sb="9" eb="10">
      <t>ス</t>
    </rPh>
    <rPh sb="10" eb="11">
      <t>ビ</t>
    </rPh>
    <rPh sb="11" eb="13">
      <t>ガクイン</t>
    </rPh>
    <phoneticPr fontId="8"/>
  </si>
  <si>
    <t>社会福祉法人　まほろばの里</t>
    <rPh sb="0" eb="2">
      <t>シャカイ</t>
    </rPh>
    <rPh sb="2" eb="4">
      <t>フクシ</t>
    </rPh>
    <rPh sb="4" eb="6">
      <t>ホウジン</t>
    </rPh>
    <rPh sb="12" eb="13">
      <t>サト</t>
    </rPh>
    <phoneticPr fontId="8"/>
  </si>
  <si>
    <t>社会福祉法人　伊勢市社会福祉協議会</t>
    <phoneticPr fontId="8"/>
  </si>
  <si>
    <t>社会福祉法人　志摩市社会福祉協議会</t>
    <phoneticPr fontId="8"/>
  </si>
  <si>
    <t>社会福祉法人　洗心福祉会</t>
    <rPh sb="0" eb="2">
      <t>シャカイ</t>
    </rPh>
    <rPh sb="2" eb="4">
      <t>フクシ</t>
    </rPh>
    <rPh sb="4" eb="6">
      <t>ホウジン</t>
    </rPh>
    <rPh sb="7" eb="9">
      <t>センシン</t>
    </rPh>
    <rPh sb="9" eb="11">
      <t>フクシ</t>
    </rPh>
    <rPh sb="11" eb="12">
      <t>カイ</t>
    </rPh>
    <phoneticPr fontId="26"/>
  </si>
  <si>
    <t>社会福祉法人　玉城町社会福祉協議会</t>
    <rPh sb="0" eb="2">
      <t>シャカイ</t>
    </rPh>
    <rPh sb="2" eb="4">
      <t>フクシ</t>
    </rPh>
    <rPh sb="4" eb="6">
      <t>ホウジン</t>
    </rPh>
    <rPh sb="7" eb="9">
      <t>タマキ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</si>
  <si>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維雅幸育会</t>
    <phoneticPr fontId="8"/>
  </si>
  <si>
    <t>社会福祉法人　伊賀市社会事業協会</t>
    <phoneticPr fontId="8"/>
  </si>
  <si>
    <t>社会福祉法人　洗心福祉会</t>
    <rPh sb="0" eb="2">
      <t>シャカイ</t>
    </rPh>
    <rPh sb="2" eb="4">
      <t>フクシ</t>
    </rPh>
    <rPh sb="4" eb="6">
      <t>ホウジン</t>
    </rPh>
    <rPh sb="7" eb="8">
      <t>アラ</t>
    </rPh>
    <rPh sb="8" eb="9">
      <t>ココロ</t>
    </rPh>
    <rPh sb="9" eb="12">
      <t>フクシカイ</t>
    </rPh>
    <phoneticPr fontId="8"/>
  </si>
  <si>
    <t>社会福祉法人　洗心福祉会</t>
    <rPh sb="0" eb="2">
      <t>シャカイ</t>
    </rPh>
    <rPh sb="2" eb="4">
      <t>フクシ</t>
    </rPh>
    <rPh sb="4" eb="6">
      <t>ホウジ</t>
    </rPh>
    <rPh sb="7" eb="8">
      <t>アラ</t>
    </rPh>
    <rPh sb="8" eb="9">
      <t>ココロ</t>
    </rPh>
    <rPh sb="9" eb="11">
      <t>フクシ</t>
    </rPh>
    <rPh sb="11" eb="12">
      <t>カイ</t>
    </rPh>
    <phoneticPr fontId="8"/>
  </si>
  <si>
    <t>社会福祉法人　伊賀昴会</t>
    <rPh sb="0" eb="2">
      <t>シャカイ</t>
    </rPh>
    <rPh sb="2" eb="4">
      <t>フクシ</t>
    </rPh>
    <rPh sb="4" eb="6">
      <t>ホウジ</t>
    </rPh>
    <rPh sb="7" eb="9">
      <t>イガ</t>
    </rPh>
    <rPh sb="9" eb="10">
      <t>スバル</t>
    </rPh>
    <rPh sb="10" eb="11">
      <t>カイ</t>
    </rPh>
    <phoneticPr fontId="8"/>
  </si>
  <si>
    <t>社会福祉法人　鶯鳴会</t>
    <phoneticPr fontId="8"/>
  </si>
  <si>
    <t>社会福祉法人　名張育成会</t>
    <rPh sb="0" eb="6">
      <t>シ</t>
    </rPh>
    <rPh sb="7" eb="9">
      <t>ナバリ</t>
    </rPh>
    <rPh sb="9" eb="12">
      <t>イクセイカイ</t>
    </rPh>
    <phoneticPr fontId="8"/>
  </si>
  <si>
    <t>社会福祉法人　紀北町社会福祉協議会</t>
    <rPh sb="0" eb="2">
      <t>シャカイ</t>
    </rPh>
    <rPh sb="2" eb="4">
      <t>フクシ</t>
    </rPh>
    <rPh sb="4" eb="6">
      <t>ホウジン</t>
    </rPh>
    <rPh sb="7" eb="10">
      <t>キホクチョウ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</si>
  <si>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熊野市社会福祉協議会</t>
    <rPh sb="0" eb="2">
      <t>シャカイ</t>
    </rPh>
    <rPh sb="2" eb="4">
      <t>フクシ</t>
    </rPh>
    <rPh sb="4" eb="6">
      <t>ホウジン</t>
    </rPh>
    <rPh sb="7" eb="9">
      <t>クマノ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</si>
  <si>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清光会</t>
    <rPh sb="0" eb="2">
      <t>シャカイ</t>
    </rPh>
    <rPh sb="2" eb="4">
      <t>フクシ</t>
    </rPh>
    <rPh sb="4" eb="6">
      <t>ホウジン</t>
    </rPh>
    <rPh sb="7" eb="8">
      <t>キヨ</t>
    </rPh>
    <rPh sb="8" eb="9">
      <t>ヒカリ</t>
    </rPh>
    <rPh sb="9" eb="10">
      <t>カイ</t>
    </rPh>
    <phoneticPr fontId="8"/>
  </si>
  <si>
    <t>社会福祉法人　晴山会</t>
    <rPh sb="0" eb="2">
      <t>シャカイ</t>
    </rPh>
    <rPh sb="2" eb="4">
      <t>フクシ</t>
    </rPh>
    <rPh sb="4" eb="6">
      <t>ホウジン</t>
    </rPh>
    <rPh sb="7" eb="8">
      <t>ハ</t>
    </rPh>
    <rPh sb="8" eb="9">
      <t>ヤマ</t>
    </rPh>
    <rPh sb="9" eb="10">
      <t>カイ</t>
    </rPh>
    <phoneticPr fontId="8"/>
  </si>
  <si>
    <t>社会福祉法人　晴山会</t>
    <rPh sb="0" eb="6">
      <t>シャ</t>
    </rPh>
    <rPh sb="7" eb="8">
      <t>ハレ</t>
    </rPh>
    <rPh sb="8" eb="9">
      <t>ヤマ</t>
    </rPh>
    <rPh sb="9" eb="10">
      <t>カイ</t>
    </rPh>
    <phoneticPr fontId="28"/>
  </si>
  <si>
    <t>社会福祉法人　清和会</t>
    <rPh sb="0" eb="2">
      <t>シャカイ</t>
    </rPh>
    <rPh sb="2" eb="4">
      <t>フクシ</t>
    </rPh>
    <rPh sb="4" eb="6">
      <t>ホウジン</t>
    </rPh>
    <rPh sb="7" eb="8">
      <t>セイ</t>
    </rPh>
    <rPh sb="8" eb="9">
      <t>ワ</t>
    </rPh>
    <rPh sb="9" eb="10">
      <t>カイ</t>
    </rPh>
    <phoneticPr fontId="8"/>
  </si>
  <si>
    <t>社会福祉法人　あいプロジェクト</t>
    <rPh sb="0" eb="6">
      <t>シャカイフクシホウジン</t>
    </rPh>
    <phoneticPr fontId="8"/>
  </si>
  <si>
    <t>社会福祉法人　大和会</t>
    <rPh sb="0" eb="6">
      <t>シャ</t>
    </rPh>
    <rPh sb="7" eb="9">
      <t>ダイワ</t>
    </rPh>
    <rPh sb="9" eb="10">
      <t>カイ</t>
    </rPh>
    <phoneticPr fontId="28"/>
  </si>
  <si>
    <t>社会福祉法人　和順会</t>
    <rPh sb="0" eb="2">
      <t>シャカイ</t>
    </rPh>
    <rPh sb="2" eb="4">
      <t>フクシ</t>
    </rPh>
    <rPh sb="4" eb="6">
      <t>ホウジン</t>
    </rPh>
    <rPh sb="7" eb="8">
      <t>ワ</t>
    </rPh>
    <rPh sb="8" eb="9">
      <t>ジュン</t>
    </rPh>
    <rPh sb="9" eb="10">
      <t>カイ</t>
    </rPh>
    <phoneticPr fontId="8"/>
  </si>
  <si>
    <t>社会福祉法人　ジェイエイみえ会</t>
    <phoneticPr fontId="8"/>
  </si>
  <si>
    <t>社会福祉法人　天年会</t>
    <phoneticPr fontId="8"/>
  </si>
  <si>
    <t>社会福祉法人　サンフラワークラブ</t>
    <rPh sb="0" eb="2">
      <t>シャカイ</t>
    </rPh>
    <rPh sb="2" eb="4">
      <t>フクシ</t>
    </rPh>
    <rPh sb="4" eb="6">
      <t>ホウジン</t>
    </rPh>
    <phoneticPr fontId="8"/>
  </si>
  <si>
    <t>社会福祉法人　結の会</t>
    <rPh sb="0" eb="2">
      <t>シャカイ</t>
    </rPh>
    <rPh sb="2" eb="4">
      <t>フクシ</t>
    </rPh>
    <rPh sb="4" eb="6">
      <t>ホウジン</t>
    </rPh>
    <rPh sb="7" eb="8">
      <t>ムス</t>
    </rPh>
    <rPh sb="9" eb="10">
      <t>カイ</t>
    </rPh>
    <phoneticPr fontId="8"/>
  </si>
  <si>
    <t>社会福祉法人　三重県厚生事業団</t>
    <rPh sb="0" eb="2">
      <t>シャカイ</t>
    </rPh>
    <rPh sb="2" eb="4">
      <t>フクシ</t>
    </rPh>
    <rPh sb="4" eb="6">
      <t>ホウジン</t>
    </rPh>
    <rPh sb="7" eb="10">
      <t>ミエケン</t>
    </rPh>
    <rPh sb="10" eb="12">
      <t>コウセイ</t>
    </rPh>
    <rPh sb="12" eb="14">
      <t>ジギョウ</t>
    </rPh>
    <rPh sb="14" eb="15">
      <t>ダン</t>
    </rPh>
    <phoneticPr fontId="8"/>
  </si>
  <si>
    <t>社会福祉法人　真盛学園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1">
      <t>ガクエン</t>
    </rPh>
    <phoneticPr fontId="8"/>
  </si>
  <si>
    <t>社会福祉法人　津福祉会</t>
    <rPh sb="0" eb="2">
      <t>シャカイ</t>
    </rPh>
    <rPh sb="2" eb="4">
      <t>フクシ</t>
    </rPh>
    <rPh sb="4" eb="6">
      <t>ホウジン</t>
    </rPh>
    <rPh sb="7" eb="8">
      <t>ツ</t>
    </rPh>
    <rPh sb="8" eb="10">
      <t>フクシ</t>
    </rPh>
    <rPh sb="10" eb="11">
      <t>カイ</t>
    </rPh>
    <phoneticPr fontId="8"/>
  </si>
  <si>
    <t>社会福祉法人　正寿会</t>
    <rPh sb="0" eb="2">
      <t>シャカイ</t>
    </rPh>
    <rPh sb="2" eb="4">
      <t>フクシ</t>
    </rPh>
    <rPh sb="4" eb="6">
      <t>ホウジン</t>
    </rPh>
    <rPh sb="7" eb="8">
      <t>セイ</t>
    </rPh>
    <rPh sb="8" eb="10">
      <t>ジュカイ</t>
    </rPh>
    <phoneticPr fontId="8"/>
  </si>
  <si>
    <t>社会福祉法人　愛恵会</t>
    <rPh sb="0" eb="2">
      <t>シャカイ</t>
    </rPh>
    <rPh sb="2" eb="4">
      <t>フクシ</t>
    </rPh>
    <rPh sb="4" eb="6">
      <t>ホウジン</t>
    </rPh>
    <rPh sb="7" eb="8">
      <t>アイ</t>
    </rPh>
    <rPh sb="8" eb="9">
      <t>ケイ</t>
    </rPh>
    <rPh sb="9" eb="10">
      <t>カイ</t>
    </rPh>
    <phoneticPr fontId="8"/>
  </si>
  <si>
    <t>社会福祉法人　べテスタ</t>
    <phoneticPr fontId="8"/>
  </si>
  <si>
    <t>社会福祉法人　三央会</t>
    <rPh sb="0" eb="2">
      <t>シャカイ</t>
    </rPh>
    <rPh sb="2" eb="4">
      <t>フクシ</t>
    </rPh>
    <rPh sb="4" eb="6">
      <t>ホウジン</t>
    </rPh>
    <rPh sb="7" eb="8">
      <t>サン</t>
    </rPh>
    <rPh sb="8" eb="9">
      <t>オウ</t>
    </rPh>
    <rPh sb="9" eb="10">
      <t>カイ</t>
    </rPh>
    <phoneticPr fontId="8"/>
  </si>
  <si>
    <t>社会福祉法人　明和町社会福祉協議会</t>
    <rPh sb="0" eb="2">
      <t>シャカイ</t>
    </rPh>
    <rPh sb="2" eb="4">
      <t>フクシ</t>
    </rPh>
    <rPh sb="4" eb="6">
      <t>ホウジン</t>
    </rPh>
    <rPh sb="7" eb="10">
      <t>メイワチョウ</t>
    </rPh>
    <rPh sb="10" eb="17">
      <t>シャカイフクシキョウギカイ</t>
    </rPh>
    <phoneticPr fontId="8"/>
  </si>
  <si>
    <t>社会福祉法人　まほろばの里</t>
    <rPh sb="0" eb="6">
      <t>シ</t>
    </rPh>
    <rPh sb="12" eb="13">
      <t>サト</t>
    </rPh>
    <phoneticPr fontId="8"/>
  </si>
  <si>
    <t>社会福祉法人　あしたば福祉会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8"/>
  </si>
  <si>
    <t>社会福祉法人　おおすぎ</t>
    <rPh sb="0" eb="6">
      <t>シャ</t>
    </rPh>
    <phoneticPr fontId="27"/>
  </si>
  <si>
    <t>社会福祉法人　維雅幸育会</t>
    <rPh sb="0" eb="2">
      <t>シャカイ</t>
    </rPh>
    <rPh sb="2" eb="4">
      <t>フクシ</t>
    </rPh>
    <rPh sb="4" eb="6">
      <t>ホウジン</t>
    </rPh>
    <rPh sb="7" eb="8">
      <t>ユイ</t>
    </rPh>
    <rPh sb="8" eb="10">
      <t>マサユキ</t>
    </rPh>
    <rPh sb="10" eb="11">
      <t>イク</t>
    </rPh>
    <rPh sb="11" eb="12">
      <t>カイ</t>
    </rPh>
    <phoneticPr fontId="8"/>
  </si>
  <si>
    <t>社会福祉法人　維雅幸育会</t>
    <rPh sb="0" eb="2">
      <t>シャカイ</t>
    </rPh>
    <rPh sb="2" eb="4">
      <t>フクシ</t>
    </rPh>
    <rPh sb="4" eb="6">
      <t>ホウジン</t>
    </rPh>
    <rPh sb="7" eb="8">
      <t>ユイ</t>
    </rPh>
    <rPh sb="8" eb="11">
      <t>ミヤビコウイク</t>
    </rPh>
    <rPh sb="11" eb="12">
      <t>カイ</t>
    </rPh>
    <phoneticPr fontId="8"/>
  </si>
  <si>
    <t>社会福祉法人　伊賀昴会</t>
    <rPh sb="0" eb="2">
      <t>シャカイ</t>
    </rPh>
    <rPh sb="2" eb="4">
      <t>フクシ</t>
    </rPh>
    <rPh sb="4" eb="6">
      <t>ホウジン</t>
    </rPh>
    <rPh sb="7" eb="9">
      <t>イガ</t>
    </rPh>
    <rPh sb="9" eb="10">
      <t>スバル</t>
    </rPh>
    <rPh sb="10" eb="11">
      <t>カイ</t>
    </rPh>
    <phoneticPr fontId="8"/>
  </si>
  <si>
    <t>社会福祉法人　維雅幸育会</t>
    <rPh sb="0" eb="2">
      <t>シャカイ</t>
    </rPh>
    <rPh sb="2" eb="4">
      <t>フクシ</t>
    </rPh>
    <rPh sb="4" eb="6">
      <t>ホウジン</t>
    </rPh>
    <rPh sb="7" eb="9">
      <t>イガ</t>
    </rPh>
    <rPh sb="9" eb="11">
      <t>コウイク</t>
    </rPh>
    <rPh sb="11" eb="12">
      <t>カイ</t>
    </rPh>
    <phoneticPr fontId="8"/>
  </si>
  <si>
    <t>社会福祉法人　鶯鳴会</t>
    <rPh sb="0" eb="2">
      <t>シャカイ</t>
    </rPh>
    <rPh sb="2" eb="4">
      <t>フクシ</t>
    </rPh>
    <rPh sb="4" eb="6">
      <t>ホウジン</t>
    </rPh>
    <rPh sb="7" eb="8">
      <t>ウグイス</t>
    </rPh>
    <rPh sb="8" eb="9">
      <t>ナ</t>
    </rPh>
    <rPh sb="9" eb="10">
      <t>カイ</t>
    </rPh>
    <phoneticPr fontId="8"/>
  </si>
  <si>
    <t>社会福祉法人　サンフラワー名張</t>
    <rPh sb="0" eb="2">
      <t>シャカイ</t>
    </rPh>
    <rPh sb="2" eb="4">
      <t>フクシ</t>
    </rPh>
    <rPh sb="4" eb="6">
      <t>ホウジン</t>
    </rPh>
    <rPh sb="13" eb="15">
      <t>ナバリ</t>
    </rPh>
    <phoneticPr fontId="8"/>
  </si>
  <si>
    <t>社会福祉法人　清光会</t>
    <rPh sb="0" eb="2">
      <t>シャカイ</t>
    </rPh>
    <rPh sb="2" eb="4">
      <t>フクシ</t>
    </rPh>
    <rPh sb="4" eb="6">
      <t>ホウジン</t>
    </rPh>
    <rPh sb="7" eb="8">
      <t>セイ</t>
    </rPh>
    <rPh sb="8" eb="9">
      <t>ヒカリ</t>
    </rPh>
    <rPh sb="9" eb="10">
      <t>カイ</t>
    </rPh>
    <phoneticPr fontId="8"/>
  </si>
  <si>
    <t>医療法人紀南会</t>
    <phoneticPr fontId="8"/>
  </si>
  <si>
    <t>社会福祉法人　夢の郷</t>
    <phoneticPr fontId="8"/>
  </si>
  <si>
    <t>社会福祉法人　敬親会</t>
    <rPh sb="0" eb="6">
      <t>シャ</t>
    </rPh>
    <rPh sb="7" eb="9">
      <t>ケイシン</t>
    </rPh>
    <rPh sb="9" eb="10">
      <t>カイ</t>
    </rPh>
    <phoneticPr fontId="23"/>
  </si>
  <si>
    <t>社会福祉法人　大和会</t>
    <rPh sb="0" eb="2">
      <t>シャカイ</t>
    </rPh>
    <rPh sb="2" eb="4">
      <t>フクシ</t>
    </rPh>
    <rPh sb="4" eb="6">
      <t>ホウジン</t>
    </rPh>
    <rPh sb="7" eb="9">
      <t>ヤマト</t>
    </rPh>
    <rPh sb="9" eb="10">
      <t>カイ</t>
    </rPh>
    <phoneticPr fontId="8"/>
  </si>
  <si>
    <t>社会福祉法人　ぷろぼの</t>
    <rPh sb="0" eb="2">
      <t>シャカイ</t>
    </rPh>
    <rPh sb="2" eb="4">
      <t>フクシ</t>
    </rPh>
    <rPh sb="4" eb="6">
      <t>ホウジン</t>
    </rPh>
    <phoneticPr fontId="8"/>
  </si>
  <si>
    <t>社会福祉法人　維雅幸育会</t>
    <rPh sb="0" eb="2">
      <t>シャカイ</t>
    </rPh>
    <rPh sb="2" eb="4">
      <t>フクシ</t>
    </rPh>
    <rPh sb="4" eb="6">
      <t>ホウジン</t>
    </rPh>
    <rPh sb="7" eb="12">
      <t>イガコウイクカイ</t>
    </rPh>
    <phoneticPr fontId="8"/>
  </si>
  <si>
    <t>社会福祉法人　大和会</t>
    <rPh sb="0" eb="6">
      <t>シャ</t>
    </rPh>
    <rPh sb="7" eb="9">
      <t>ヤマト</t>
    </rPh>
    <rPh sb="9" eb="10">
      <t>カイ</t>
    </rPh>
    <phoneticPr fontId="8"/>
  </si>
  <si>
    <t>社会福祉法人　四季の里</t>
    <rPh sb="0" eb="6">
      <t>シ</t>
    </rPh>
    <rPh sb="7" eb="9">
      <t>シキ</t>
    </rPh>
    <rPh sb="10" eb="11">
      <t>サト</t>
    </rPh>
    <phoneticPr fontId="8"/>
  </si>
  <si>
    <t>社会福祉法人　維雅幸育会</t>
    <rPh sb="0" eb="2">
      <t>シャカイ</t>
    </rPh>
    <rPh sb="2" eb="4">
      <t>フクシ</t>
    </rPh>
    <rPh sb="4" eb="6">
      <t>ホウジ</t>
    </rPh>
    <rPh sb="7" eb="8">
      <t>ユイ</t>
    </rPh>
    <rPh sb="8" eb="10">
      <t>マサユキ</t>
    </rPh>
    <rPh sb="10" eb="11">
      <t>イク</t>
    </rPh>
    <rPh sb="11" eb="12">
      <t>カイ</t>
    </rPh>
    <phoneticPr fontId="8"/>
  </si>
  <si>
    <t>社会福祉法人　朋友</t>
    <rPh sb="0" eb="2">
      <t>シャカイ</t>
    </rPh>
    <rPh sb="2" eb="4">
      <t>フクシ</t>
    </rPh>
    <rPh sb="4" eb="6">
      <t>ホウジン</t>
    </rPh>
    <rPh sb="7" eb="9">
      <t>ホウユウ</t>
    </rPh>
    <phoneticPr fontId="8"/>
  </si>
  <si>
    <t>社会福祉法人　明佑会</t>
    <rPh sb="0" eb="2">
      <t>シャカイ</t>
    </rPh>
    <rPh sb="2" eb="4">
      <t>フクシ</t>
    </rPh>
    <rPh sb="4" eb="6">
      <t>ホウジン</t>
    </rPh>
    <rPh sb="7" eb="8">
      <t>アカ</t>
    </rPh>
    <rPh sb="8" eb="9">
      <t>ユウ</t>
    </rPh>
    <rPh sb="9" eb="10">
      <t>カイ</t>
    </rPh>
    <phoneticPr fontId="8"/>
  </si>
  <si>
    <t>社会福祉法人　九華福祉会</t>
    <rPh sb="0" eb="2">
      <t>シャカイ</t>
    </rPh>
    <rPh sb="2" eb="4">
      <t>フクシ</t>
    </rPh>
    <rPh sb="4" eb="6">
      <t>ホウジン</t>
    </rPh>
    <rPh sb="7" eb="8">
      <t>キュウ</t>
    </rPh>
    <rPh sb="8" eb="9">
      <t>カ</t>
    </rPh>
    <rPh sb="9" eb="11">
      <t>フクシ</t>
    </rPh>
    <rPh sb="11" eb="12">
      <t>カイ</t>
    </rPh>
    <phoneticPr fontId="8"/>
  </si>
  <si>
    <t>社会福祉法人　桑名すずらん福祉会</t>
    <rPh sb="0" eb="2">
      <t>シャカイ</t>
    </rPh>
    <rPh sb="2" eb="4">
      <t>フクシ</t>
    </rPh>
    <rPh sb="4" eb="6">
      <t>ホウジン</t>
    </rPh>
    <rPh sb="7" eb="9">
      <t>クワナ</t>
    </rPh>
    <rPh sb="13" eb="15">
      <t>フクシ</t>
    </rPh>
    <rPh sb="15" eb="16">
      <t>カイ</t>
    </rPh>
    <phoneticPr fontId="8"/>
  </si>
  <si>
    <t>社会福祉法人　晴山会</t>
    <rPh sb="0" eb="6">
      <t>シ</t>
    </rPh>
    <rPh sb="7" eb="8">
      <t>セイ</t>
    </rPh>
    <rPh sb="8" eb="9">
      <t>ヤマ</t>
    </rPh>
    <rPh sb="9" eb="10">
      <t>カイ</t>
    </rPh>
    <phoneticPr fontId="8"/>
  </si>
  <si>
    <t>社会福祉法人　木曽岬町社会福祉協議会</t>
    <rPh sb="0" eb="2">
      <t>シャカイ</t>
    </rPh>
    <rPh sb="2" eb="4">
      <t>フクシ</t>
    </rPh>
    <rPh sb="4" eb="6">
      <t>ホウジン</t>
    </rPh>
    <rPh sb="7" eb="9">
      <t>キソ</t>
    </rPh>
    <rPh sb="9" eb="10">
      <t>ミサキ</t>
    </rPh>
    <rPh sb="10" eb="11">
      <t>チョウ</t>
    </rPh>
    <rPh sb="11" eb="13">
      <t>シャカイ</t>
    </rPh>
    <rPh sb="13" eb="15">
      <t>フクシ</t>
    </rPh>
    <rPh sb="15" eb="18">
      <t>キョウギカイ</t>
    </rPh>
    <phoneticPr fontId="8"/>
  </si>
  <si>
    <t>社会福祉法人　いずみ</t>
    <rPh sb="0" eb="6">
      <t>シ</t>
    </rPh>
    <phoneticPr fontId="8"/>
  </si>
  <si>
    <t>社会福祉法人　ぬくもり結の里</t>
    <rPh sb="0" eb="2">
      <t>シャカイ</t>
    </rPh>
    <rPh sb="2" eb="4">
      <t>フクシ</t>
    </rPh>
    <rPh sb="4" eb="6">
      <t>ホウジン</t>
    </rPh>
    <rPh sb="11" eb="12">
      <t>ムス</t>
    </rPh>
    <rPh sb="13" eb="14">
      <t>サト</t>
    </rPh>
    <phoneticPr fontId="8"/>
  </si>
  <si>
    <t>社会福祉法人　四日市市社会福祉協議会</t>
    <rPh sb="0" eb="6">
      <t>シ</t>
    </rPh>
    <rPh sb="7" eb="10">
      <t>ヨッカイチ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8"/>
  </si>
  <si>
    <t>ＮＰＯ法人わかば</t>
    <phoneticPr fontId="8"/>
  </si>
  <si>
    <t>社会福祉法人　耕逸山児童福祉協会</t>
    <rPh sb="0" eb="2">
      <t>シャカイ</t>
    </rPh>
    <rPh sb="2" eb="4">
      <t>フクシ</t>
    </rPh>
    <rPh sb="4" eb="6">
      <t>ホウジン</t>
    </rPh>
    <rPh sb="7" eb="9">
      <t>タカイツ</t>
    </rPh>
    <rPh sb="9" eb="10">
      <t>ヤマ</t>
    </rPh>
    <rPh sb="10" eb="12">
      <t>ジドウ</t>
    </rPh>
    <rPh sb="12" eb="14">
      <t>フクシ</t>
    </rPh>
    <rPh sb="14" eb="16">
      <t>キョウカイ</t>
    </rPh>
    <phoneticPr fontId="8"/>
  </si>
  <si>
    <t>社会福祉法人　鐘和</t>
    <rPh sb="0" eb="6">
      <t>シ</t>
    </rPh>
    <rPh sb="7" eb="8">
      <t>カネ</t>
    </rPh>
    <rPh sb="8" eb="9">
      <t>ワ</t>
    </rPh>
    <phoneticPr fontId="8"/>
  </si>
  <si>
    <t>社会福祉法人　桜コミュニティ</t>
    <rPh sb="0" eb="2">
      <t>シャカイ</t>
    </rPh>
    <rPh sb="2" eb="4">
      <t>フクシ</t>
    </rPh>
    <rPh sb="4" eb="6">
      <t>ホウジン</t>
    </rPh>
    <rPh sb="7" eb="8">
      <t>サクラ</t>
    </rPh>
    <phoneticPr fontId="8"/>
  </si>
  <si>
    <t>社会福祉法人　大和会</t>
    <phoneticPr fontId="8"/>
  </si>
  <si>
    <t>社会福祉法人　菰野町社会福祉協議会</t>
    <rPh sb="0" eb="2">
      <t>シャカイ</t>
    </rPh>
    <rPh sb="2" eb="4">
      <t>フクシ</t>
    </rPh>
    <rPh sb="4" eb="6">
      <t>ホウジン</t>
    </rPh>
    <rPh sb="7" eb="9">
      <t>コモノ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</si>
  <si>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川越町社会福祉協議会</t>
    <rPh sb="0" eb="6">
      <t>シ</t>
    </rPh>
    <rPh sb="7" eb="10">
      <t>カワゴエチョウ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</si>
  <si>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よつば会</t>
    <rPh sb="0" eb="6">
      <t>シ</t>
    </rPh>
    <rPh sb="10" eb="11">
      <t>カイ</t>
    </rPh>
    <phoneticPr fontId="8"/>
  </si>
  <si>
    <t>社会福祉法人　ジェイエイみえ会</t>
    <rPh sb="0" eb="2">
      <t>シャカイ</t>
    </rPh>
    <rPh sb="2" eb="4">
      <t>フクシ</t>
    </rPh>
    <rPh sb="4" eb="6">
      <t>ホウジン</t>
    </rPh>
    <rPh sb="14" eb="15">
      <t>カイ</t>
    </rPh>
    <phoneticPr fontId="8"/>
  </si>
  <si>
    <t>社会福祉法人　朋友</t>
    <rPh sb="0" eb="6">
      <t>シャ</t>
    </rPh>
    <rPh sb="7" eb="9">
      <t>ホウユウ</t>
    </rPh>
    <phoneticPr fontId="8"/>
  </si>
  <si>
    <t>社会福祉法人　天年会</t>
    <rPh sb="0" eb="2">
      <t>シャカイ</t>
    </rPh>
    <rPh sb="2" eb="4">
      <t>フクシ</t>
    </rPh>
    <rPh sb="4" eb="6">
      <t>ホウジン</t>
    </rPh>
    <rPh sb="7" eb="8">
      <t>テン</t>
    </rPh>
    <rPh sb="8" eb="9">
      <t>ネン</t>
    </rPh>
    <rPh sb="9" eb="10">
      <t>カイ</t>
    </rPh>
    <phoneticPr fontId="8"/>
  </si>
  <si>
    <t>社会福祉法人　喜楽里</t>
    <rPh sb="0" eb="2">
      <t>シャカイ</t>
    </rPh>
    <rPh sb="2" eb="4">
      <t>フクシ</t>
    </rPh>
    <rPh sb="4" eb="6">
      <t>ホウジン</t>
    </rPh>
    <rPh sb="7" eb="8">
      <t>ヨロコ</t>
    </rPh>
    <rPh sb="8" eb="9">
      <t>ラク</t>
    </rPh>
    <rPh sb="9" eb="10">
      <t>サト</t>
    </rPh>
    <phoneticPr fontId="8"/>
  </si>
  <si>
    <t>社会福祉法人　友睦</t>
    <rPh sb="0" eb="6">
      <t>シ</t>
    </rPh>
    <phoneticPr fontId="8"/>
  </si>
  <si>
    <t>社会福祉法人　愛恵会</t>
    <rPh sb="0" eb="2">
      <t>シャカイ</t>
    </rPh>
    <rPh sb="2" eb="4">
      <t>フクシ</t>
    </rPh>
    <rPh sb="4" eb="6">
      <t>ホウジン</t>
    </rPh>
    <rPh sb="7" eb="8">
      <t>アイ</t>
    </rPh>
    <rPh sb="8" eb="9">
      <t>メグミ</t>
    </rPh>
    <rPh sb="9" eb="10">
      <t>カイ</t>
    </rPh>
    <phoneticPr fontId="8"/>
  </si>
  <si>
    <t>社会福祉法人　フレンド</t>
    <rPh sb="0" eb="2">
      <t>シャカイ</t>
    </rPh>
    <rPh sb="2" eb="4">
      <t>フクシ</t>
    </rPh>
    <rPh sb="4" eb="6">
      <t>ホウジン</t>
    </rPh>
    <phoneticPr fontId="8"/>
  </si>
  <si>
    <t>社会福祉法人　まつさか福祉会</t>
    <phoneticPr fontId="8"/>
  </si>
  <si>
    <t>社会福祉法人　松阪市社会福祉協議会</t>
    <rPh sb="0" eb="6">
      <t>シャ</t>
    </rPh>
    <rPh sb="7" eb="10">
      <t>マツサカシ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</si>
  <si>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多気町社会福祉協議会</t>
    <rPh sb="0" eb="6">
      <t>シ</t>
    </rPh>
    <rPh sb="7" eb="10">
      <t>タキチョウ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</si>
  <si>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斎宮会</t>
    <phoneticPr fontId="8"/>
  </si>
  <si>
    <t>社会福祉法人　大台町社会福祉協議会</t>
    <rPh sb="0" eb="6">
      <t>シ</t>
    </rPh>
    <rPh sb="7" eb="9">
      <t>オオダイ</t>
    </rPh>
    <rPh sb="9" eb="10">
      <t>チョウ</t>
    </rPh>
    <rPh sb="10" eb="14">
      <t>シャカイフクシ</t>
    </rPh>
    <rPh sb="14" eb="17">
      <t>キョウギカイ</t>
    </rPh>
    <phoneticPr fontId="8"/>
  </si>
  <si>
    <t>社会福祉法人　伊勢ふるさと会</t>
    <rPh sb="0" eb="2">
      <t>シャカイ</t>
    </rPh>
    <rPh sb="2" eb="4">
      <t>フクシ</t>
    </rPh>
    <rPh sb="4" eb="6">
      <t>ホウジン</t>
    </rPh>
    <rPh sb="7" eb="9">
      <t>イセ</t>
    </rPh>
    <rPh sb="13" eb="14">
      <t>カイ</t>
    </rPh>
    <phoneticPr fontId="8"/>
  </si>
  <si>
    <t>社会福祉法人　伊勢市社会福祉協議会</t>
    <rPh sb="7" eb="10">
      <t>イセシ</t>
    </rPh>
    <phoneticPr fontId="8"/>
  </si>
  <si>
    <t>社会福祉法人　まほろばの里</t>
    <rPh sb="0" eb="2">
      <t>シャカイ</t>
    </rPh>
    <rPh sb="2" eb="4">
      <t>フクシ</t>
    </rPh>
    <rPh sb="4" eb="6">
      <t>ホウジンサト</t>
    </rPh>
    <phoneticPr fontId="8"/>
  </si>
  <si>
    <t>社会福祉法人　有明の里</t>
    <phoneticPr fontId="8"/>
  </si>
  <si>
    <t>社会福祉法人　志摩市社会福祉協議会</t>
    <rPh sb="0" eb="2">
      <t>シャカイ</t>
    </rPh>
    <rPh sb="2" eb="4">
      <t>フクシ</t>
    </rPh>
    <rPh sb="4" eb="6">
      <t>ホウジン</t>
    </rPh>
    <rPh sb="7" eb="9">
      <t>シマ</t>
    </rPh>
    <rPh sb="9" eb="10">
      <t>シ</t>
    </rPh>
    <rPh sb="10" eb="12">
      <t>シャカイ</t>
    </rPh>
    <rPh sb="12" eb="14">
      <t>フクシ</t>
    </rPh>
    <rPh sb="14" eb="16">
      <t>キョウギ</t>
    </rPh>
    <rPh sb="16" eb="17">
      <t>カイ</t>
    </rPh>
    <phoneticPr fontId="8"/>
  </si>
  <si>
    <t>社会福祉法人　大紀町社会福祉協議会</t>
    <rPh sb="0" eb="6">
      <t>シ</t>
    </rPh>
    <rPh sb="7" eb="9">
      <t>ダイキ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</si>
  <si>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南勢かえで福祉会</t>
    <rPh sb="0" eb="2">
      <t>シャカイ</t>
    </rPh>
    <rPh sb="2" eb="4">
      <t>フクシ</t>
    </rPh>
    <rPh sb="4" eb="6">
      <t>ホウジン</t>
    </rPh>
    <rPh sb="7" eb="9">
      <t>ナンセイ</t>
    </rPh>
    <rPh sb="12" eb="14">
      <t>フクシ</t>
    </rPh>
    <rPh sb="14" eb="15">
      <t>カイ</t>
    </rPh>
    <phoneticPr fontId="8"/>
  </si>
  <si>
    <t>社会福祉法人　洗心福祉会</t>
    <rPh sb="0" eb="2">
      <t>シャカイ</t>
    </rPh>
    <rPh sb="2" eb="4">
      <t>フクシ</t>
    </rPh>
    <rPh sb="4" eb="6">
      <t>ホウジン</t>
    </rPh>
    <rPh sb="7" eb="8">
      <t>アラ</t>
    </rPh>
    <rPh sb="8" eb="9">
      <t>ココロ</t>
    </rPh>
    <rPh sb="9" eb="11">
      <t>フクシ</t>
    </rPh>
    <rPh sb="11" eb="12">
      <t>カイ</t>
    </rPh>
    <phoneticPr fontId="8"/>
  </si>
  <si>
    <t>社会福祉法人　サンフラワー名張</t>
    <rPh sb="13" eb="15">
      <t>ナバリ</t>
    </rPh>
    <phoneticPr fontId="8"/>
  </si>
  <si>
    <t>社会福祉法人　紀宝町社会福祉協議会</t>
    <rPh sb="0" eb="6">
      <t>シ</t>
    </rPh>
    <rPh sb="7" eb="10">
      <t>キホウチョウ</t>
    </rPh>
    <rPh sb="10" eb="12">
      <t>シャカイ</t>
    </rPh>
    <rPh sb="12" eb="14">
      <t>フクシ</t>
    </rPh>
    <rPh sb="14" eb="17">
      <t>キョウギカイ</t>
    </rPh>
    <phoneticPr fontId="8"/>
  </si>
  <si>
    <t>社会福祉法人　桑名市社会福祉協議会</t>
    <rPh sb="0" eb="6">
      <t>シャカイフクシホウジン</t>
    </rPh>
    <rPh sb="7" eb="10">
      <t>クワナシ</t>
    </rPh>
    <rPh sb="10" eb="17">
      <t>シャカイフクシキョウギカイ</t>
    </rPh>
    <phoneticPr fontId="8"/>
  </si>
  <si>
    <t>社会福祉法人　四日市福祉会</t>
    <rPh sb="0" eb="6">
      <t>シャカイフクシホウジン</t>
    </rPh>
    <rPh sb="7" eb="13">
      <t>ヨッカイチフクシカイ</t>
    </rPh>
    <phoneticPr fontId="20"/>
  </si>
  <si>
    <t>社会福祉法人　エンジョイ福祉会</t>
    <phoneticPr fontId="8"/>
  </si>
  <si>
    <t>社会福祉法人　安濃津福祉会</t>
    <rPh sb="0" eb="6">
      <t>シャカイフクシホウジン</t>
    </rPh>
    <rPh sb="7" eb="9">
      <t>アノウ</t>
    </rPh>
    <rPh sb="9" eb="10">
      <t>ツ</t>
    </rPh>
    <rPh sb="10" eb="12">
      <t>フクシ</t>
    </rPh>
    <rPh sb="12" eb="13">
      <t>カイ</t>
    </rPh>
    <phoneticPr fontId="8"/>
  </si>
  <si>
    <t>社会福祉法人　サザンコート</t>
    <rPh sb="0" eb="6">
      <t>シャカイフクシホウジン</t>
    </rPh>
    <phoneticPr fontId="20"/>
  </si>
  <si>
    <t>社会福祉法人　豊津児童福祉会</t>
    <rPh sb="0" eb="6">
      <t>シャカイフクシホウジン</t>
    </rPh>
    <rPh sb="7" eb="14">
      <t>トヨツジドウフクシカイ</t>
    </rPh>
    <phoneticPr fontId="8"/>
  </si>
  <si>
    <t>社会福祉法人　慈宝会</t>
    <rPh sb="0" eb="2">
      <t>シャカイ</t>
    </rPh>
    <rPh sb="2" eb="4">
      <t>フクシ</t>
    </rPh>
    <rPh sb="4" eb="6">
      <t>ホウジン</t>
    </rPh>
    <rPh sb="7" eb="8">
      <t>ジ</t>
    </rPh>
    <rPh sb="8" eb="9">
      <t>ホウ</t>
    </rPh>
    <rPh sb="9" eb="10">
      <t>カイ</t>
    </rPh>
    <phoneticPr fontId="8"/>
  </si>
  <si>
    <t>社会福祉法人　慈宝会</t>
    <rPh sb="0" eb="2">
      <t>シャカイ</t>
    </rPh>
    <rPh sb="2" eb="4">
      <t>フクシ</t>
    </rPh>
    <rPh sb="4" eb="6">
      <t>ホウジン</t>
    </rPh>
    <rPh sb="7" eb="8">
      <t>ジ</t>
    </rPh>
    <rPh sb="8" eb="9">
      <t>タカラ</t>
    </rPh>
    <rPh sb="9" eb="10">
      <t>カイ</t>
    </rPh>
    <phoneticPr fontId="8"/>
  </si>
  <si>
    <t>社会福祉法人　ウェルハート厚生会</t>
    <rPh sb="0" eb="6">
      <t>シャカイフクシホウジン</t>
    </rPh>
    <rPh sb="13" eb="15">
      <t>コウセイ</t>
    </rPh>
    <rPh sb="15" eb="16">
      <t>カイ</t>
    </rPh>
    <phoneticPr fontId="8"/>
  </si>
  <si>
    <t>社会福祉法人　ウェルハート厚生会</t>
    <phoneticPr fontId="8"/>
  </si>
  <si>
    <t>社会福祉法人　いなほ福祉会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8"/>
  </si>
  <si>
    <t>社会福祉法人　高田福祉事業協会</t>
    <phoneticPr fontId="8"/>
  </si>
  <si>
    <t>社会福祉法人　光風会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カゼ</t>
    </rPh>
    <rPh sb="9" eb="10">
      <t>カイ</t>
    </rPh>
    <phoneticPr fontId="8"/>
  </si>
  <si>
    <t>社会福祉法人　和順会</t>
    <phoneticPr fontId="8"/>
  </si>
  <si>
    <t>社会福祉法人　ベテスタ</t>
    <rPh sb="0" eb="2">
      <t>シャカイ</t>
    </rPh>
    <rPh sb="2" eb="4">
      <t>フクシ</t>
    </rPh>
    <rPh sb="4" eb="6">
      <t>ホウジン</t>
    </rPh>
    <phoneticPr fontId="12"/>
  </si>
  <si>
    <t>社会福祉法人　伊賀市社会事業協会</t>
    <rPh sb="0" eb="2">
      <t>シャカイ</t>
    </rPh>
    <rPh sb="2" eb="4">
      <t>フクシ</t>
    </rPh>
    <rPh sb="4" eb="6">
      <t>ホウジン</t>
    </rPh>
    <rPh sb="7" eb="9">
      <t>イガ</t>
    </rPh>
    <rPh sb="9" eb="10">
      <t>シ</t>
    </rPh>
    <rPh sb="10" eb="12">
      <t>シャカイ</t>
    </rPh>
    <rPh sb="12" eb="14">
      <t>ジギョウ</t>
    </rPh>
    <rPh sb="14" eb="16">
      <t>キョウカイ</t>
    </rPh>
    <phoneticPr fontId="12"/>
  </si>
  <si>
    <t>社会福祉法人　清光会</t>
    <rPh sb="0" eb="2">
      <t>シャカイ</t>
    </rPh>
    <rPh sb="2" eb="4">
      <t>フクシ</t>
    </rPh>
    <rPh sb="4" eb="6">
      <t>ホウジン</t>
    </rPh>
    <rPh sb="7" eb="8">
      <t>セイ</t>
    </rPh>
    <rPh sb="8" eb="9">
      <t>コウ</t>
    </rPh>
    <rPh sb="9" eb="10">
      <t>カイ</t>
    </rPh>
    <phoneticPr fontId="8"/>
  </si>
  <si>
    <t>社会福祉法人　天理</t>
    <phoneticPr fontId="8"/>
  </si>
  <si>
    <t>オンシザイダンサイセイカイ</t>
    <phoneticPr fontId="8"/>
  </si>
  <si>
    <t>3010405001696</t>
    <phoneticPr fontId="8"/>
  </si>
  <si>
    <t>9150005002910</t>
    <phoneticPr fontId="8"/>
  </si>
  <si>
    <t>社会福祉法人　桜コミュニティ</t>
    <phoneticPr fontId="8"/>
  </si>
  <si>
    <t>社会福祉法人　如水会</t>
    <phoneticPr fontId="8"/>
  </si>
  <si>
    <t>ジョスイカイ</t>
    <phoneticPr fontId="8"/>
  </si>
  <si>
    <t>3200005006374</t>
    <phoneticPr fontId="8"/>
  </si>
  <si>
    <t>社会福祉法人　慶宗会</t>
    <phoneticPr fontId="8"/>
  </si>
  <si>
    <t>ケイシュウカイ</t>
    <phoneticPr fontId="8"/>
  </si>
  <si>
    <t>3150005008954</t>
    <phoneticPr fontId="8"/>
  </si>
  <si>
    <t>奈良県</t>
    <rPh sb="0" eb="3">
      <t>ナラケン</t>
    </rPh>
    <phoneticPr fontId="8"/>
  </si>
  <si>
    <t>ヤマトコウゲンイクセイフクシカイ</t>
    <phoneticPr fontId="8"/>
  </si>
  <si>
    <t>6150005002459</t>
    <phoneticPr fontId="8"/>
  </si>
  <si>
    <t>国</t>
    <rPh sb="0" eb="1">
      <t>クニ</t>
    </rPh>
    <phoneticPr fontId="8"/>
  </si>
  <si>
    <t>社会福祉法人　あけあい会</t>
    <rPh sb="0" eb="2">
      <t>シャカイ</t>
    </rPh>
    <rPh sb="2" eb="4">
      <t>フクシ</t>
    </rPh>
    <rPh sb="4" eb="6">
      <t>ホウジン</t>
    </rPh>
    <rPh sb="11" eb="12">
      <t>カイ</t>
    </rPh>
    <phoneticPr fontId="19"/>
  </si>
  <si>
    <t>岐阜県</t>
    <rPh sb="0" eb="3">
      <t>ギフケン</t>
    </rPh>
    <phoneticPr fontId="8"/>
  </si>
  <si>
    <t>奈良県</t>
    <rPh sb="0" eb="2">
      <t>ナラ</t>
    </rPh>
    <phoneticPr fontId="8"/>
  </si>
  <si>
    <t>社会福祉法人　いなほ福祉会</t>
    <phoneticPr fontId="8"/>
  </si>
  <si>
    <t>イナホフクシカイ</t>
    <phoneticPr fontId="8"/>
  </si>
  <si>
    <t>3170005005446</t>
    <phoneticPr fontId="8"/>
  </si>
  <si>
    <t>和歌山県</t>
    <rPh sb="0" eb="4">
      <t>ワカヤマケン</t>
    </rPh>
    <phoneticPr fontId="8"/>
  </si>
  <si>
    <t>テンリ</t>
    <phoneticPr fontId="8"/>
  </si>
  <si>
    <t>3190005011962</t>
    <phoneticPr fontId="8"/>
  </si>
  <si>
    <t>エンジョイフクシカイ</t>
    <phoneticPr fontId="31"/>
  </si>
  <si>
    <t>社会福祉法人　自立共生会 ひかりの里</t>
    <phoneticPr fontId="8"/>
  </si>
  <si>
    <t>社会福祉法人　太陽の里</t>
    <phoneticPr fontId="8"/>
  </si>
  <si>
    <t>桑名市大字桑部字中府2701-5</t>
    <phoneticPr fontId="8"/>
  </si>
  <si>
    <t>名張市下比奈知1521</t>
    <phoneticPr fontId="8"/>
  </si>
  <si>
    <t>0596-27-2422</t>
    <phoneticPr fontId="8"/>
  </si>
  <si>
    <t>列4</t>
    <rPh sb="0" eb="2">
      <t>サクジョ</t>
    </rPh>
    <phoneticPr fontId="8"/>
  </si>
  <si>
    <t>市立四日市病院</t>
    <rPh sb="2" eb="5">
      <t>ヨッカイチ</t>
    </rPh>
    <rPh sb="5" eb="7">
      <t>ビョウイン</t>
    </rPh>
    <phoneticPr fontId="8"/>
  </si>
  <si>
    <t>510-8567</t>
    <phoneticPr fontId="8"/>
  </si>
  <si>
    <t>四日市市芝田二丁目２番３７号</t>
    <rPh sb="0" eb="4">
      <t>ヨッカイチシ</t>
    </rPh>
    <rPh sb="4" eb="6">
      <t>シバタ</t>
    </rPh>
    <rPh sb="6" eb="9">
      <t>ニチョウメ</t>
    </rPh>
    <rPh sb="10" eb="11">
      <t>バン</t>
    </rPh>
    <rPh sb="13" eb="14">
      <t>ゴウ</t>
    </rPh>
    <phoneticPr fontId="8"/>
  </si>
  <si>
    <t>059-354-1111</t>
    <phoneticPr fontId="8"/>
  </si>
  <si>
    <t>059-352-1565</t>
    <phoneticPr fontId="8"/>
  </si>
  <si>
    <t>R 8.4.1</t>
    <phoneticPr fontId="8"/>
  </si>
  <si>
    <t>修正</t>
    <rPh sb="0" eb="2">
      <t>シュウセイ</t>
    </rPh>
    <phoneticPr fontId="8"/>
  </si>
  <si>
    <t>桑名たいりん保育園</t>
    <rPh sb="0" eb="2">
      <t>クワナ</t>
    </rPh>
    <rPh sb="6" eb="9">
      <t>ホイクエン</t>
    </rPh>
    <phoneticPr fontId="8"/>
  </si>
  <si>
    <t>社会福祉法人　明健福祉会</t>
    <rPh sb="0" eb="6">
      <t>シャカイフクシホウジン</t>
    </rPh>
    <rPh sb="7" eb="8">
      <t>アカ</t>
    </rPh>
    <rPh sb="8" eb="12">
      <t>ケンフクシカイ</t>
    </rPh>
    <phoneticPr fontId="8"/>
  </si>
  <si>
    <t>R8. 4. 1</t>
    <phoneticPr fontId="8"/>
  </si>
  <si>
    <t>追加</t>
    <rPh sb="0" eb="2">
      <t>ツイカ</t>
    </rPh>
    <phoneticPr fontId="8"/>
  </si>
  <si>
    <t>桑名市多度町多度1293−1</t>
    <phoneticPr fontId="8"/>
  </si>
  <si>
    <t>ささふえこども園（幼保連携型）</t>
    <rPh sb="7" eb="8">
      <t>エン</t>
    </rPh>
    <rPh sb="9" eb="14">
      <t>ヨウホレンケイガタ</t>
    </rPh>
    <phoneticPr fontId="8"/>
  </si>
  <si>
    <t>多気郡明和町大字馬之上902番地1</t>
    <rPh sb="0" eb="3">
      <t>タキグン</t>
    </rPh>
    <rPh sb="3" eb="6">
      <t>メイワチョウ</t>
    </rPh>
    <rPh sb="6" eb="8">
      <t>オオアザ</t>
    </rPh>
    <rPh sb="8" eb="11">
      <t>ウマノウエ</t>
    </rPh>
    <rPh sb="14" eb="16">
      <t>バンチ</t>
    </rPh>
    <phoneticPr fontId="8"/>
  </si>
  <si>
    <t>0596-63-8781</t>
  </si>
  <si>
    <t>0596-63-8783</t>
  </si>
  <si>
    <t>明和町</t>
    <rPh sb="0" eb="2">
      <t>メイワ</t>
    </rPh>
    <rPh sb="2" eb="3">
      <t>チョウ</t>
    </rPh>
    <phoneticPr fontId="8"/>
  </si>
  <si>
    <t>わかすぎ第二こども園(幼保連携型)</t>
    <rPh sb="11" eb="13">
      <t>ヨウホ</t>
    </rPh>
    <rPh sb="13" eb="15">
      <t>レンケイ</t>
    </rPh>
    <rPh sb="15" eb="16">
      <t>ガタ</t>
    </rPh>
    <phoneticPr fontId="8"/>
  </si>
  <si>
    <t>わかすぎこども園(幼保連携型)</t>
  </si>
  <si>
    <t>松阪市嬉野中川町1263-1</t>
  </si>
  <si>
    <t>0598-30-5108</t>
  </si>
  <si>
    <t>わかすぎ第三こども園(幼保連携型)</t>
    <rPh sb="4" eb="6">
      <t>ダイサン</t>
    </rPh>
    <rPh sb="9" eb="10">
      <t>エン</t>
    </rPh>
    <phoneticPr fontId="8"/>
  </si>
  <si>
    <t>515-2108</t>
  </si>
  <si>
    <t>0598-20-8255</t>
  </si>
  <si>
    <t>0598-20-8256</t>
  </si>
  <si>
    <t>松阪清泉愛育園(幼保連携型)</t>
    <rPh sb="0" eb="2">
      <t>マツサカ</t>
    </rPh>
    <rPh sb="2" eb="4">
      <t>セイセン</t>
    </rPh>
    <rPh sb="4" eb="5">
      <t>アイ</t>
    </rPh>
    <rPh sb="5" eb="6">
      <t>イク</t>
    </rPh>
    <rPh sb="6" eb="7">
      <t>エン</t>
    </rPh>
    <phoneticPr fontId="8"/>
  </si>
  <si>
    <t>0598-30-8220</t>
  </si>
  <si>
    <t>0598-30-8221</t>
  </si>
  <si>
    <t>R 4. 4. 1</t>
  </si>
  <si>
    <t>認定こども園　久居保育園（幼保連携型）</t>
    <rPh sb="0" eb="2">
      <t>ニンテイ</t>
    </rPh>
    <rPh sb="5" eb="6">
      <t>エン</t>
    </rPh>
    <rPh sb="13" eb="18">
      <t>ヨウホレンケイガタ</t>
    </rPh>
    <phoneticPr fontId="8"/>
  </si>
  <si>
    <t>かもめ保育園（幼保連携型）</t>
    <rPh sb="3" eb="6">
      <t>ホイクエン</t>
    </rPh>
    <rPh sb="7" eb="9">
      <t>ヨウホ</t>
    </rPh>
    <rPh sb="9" eb="11">
      <t>レンケイ</t>
    </rPh>
    <rPh sb="11" eb="12">
      <t>ガタ</t>
    </rPh>
    <phoneticPr fontId="8"/>
  </si>
  <si>
    <t>513-0003</t>
  </si>
  <si>
    <t>鈴鹿市加佐登町2059-2</t>
    <rPh sb="0" eb="3">
      <t>スズカシ</t>
    </rPh>
    <phoneticPr fontId="8"/>
  </si>
  <si>
    <t>059-389-5115</t>
  </si>
  <si>
    <t>059-389-5116</t>
  </si>
  <si>
    <t>鈴鹿市石薬師町2029</t>
  </si>
  <si>
    <t>059-374-0185</t>
  </si>
  <si>
    <t>059-374-0186</t>
  </si>
  <si>
    <t>どんぐりこども園（幼保連携型）</t>
    <rPh sb="7" eb="8">
      <t>エン</t>
    </rPh>
    <rPh sb="9" eb="11">
      <t>ヨウホ</t>
    </rPh>
    <rPh sb="11" eb="13">
      <t>レンケイ</t>
    </rPh>
    <rPh sb="13" eb="14">
      <t>ガタ</t>
    </rPh>
    <phoneticPr fontId="8"/>
  </si>
  <si>
    <t>四日市市野田二丁目８－３</t>
    <rPh sb="0" eb="4">
      <t>ヨッカイチシ</t>
    </rPh>
    <rPh sb="4" eb="5">
      <t>ノ</t>
    </rPh>
    <rPh sb="5" eb="6">
      <t>ダ</t>
    </rPh>
    <rPh sb="6" eb="9">
      <t>ニチョウメ</t>
    </rPh>
    <phoneticPr fontId="8"/>
  </si>
  <si>
    <t>059-333-0707</t>
  </si>
  <si>
    <t>059-333-0708</t>
  </si>
  <si>
    <t>社会福祉法人　四季の里</t>
    <rPh sb="0" eb="6">
      <t>シャカイフクシホウジン</t>
    </rPh>
    <rPh sb="7" eb="9">
      <t>シキ</t>
    </rPh>
    <rPh sb="10" eb="11">
      <t>サト</t>
    </rPh>
    <phoneticPr fontId="8"/>
  </si>
  <si>
    <t>511-0262</t>
    <phoneticPr fontId="8"/>
  </si>
  <si>
    <t>511-0281</t>
    <phoneticPr fontId="8"/>
  </si>
  <si>
    <t>たいりん保育園（保育所型）</t>
    <rPh sb="8" eb="11">
      <t>ホイクショ</t>
    </rPh>
    <rPh sb="11" eb="12">
      <t>ガタ</t>
    </rPh>
    <phoneticPr fontId="8"/>
  </si>
  <si>
    <t>510-1231</t>
  </si>
  <si>
    <t>三重郡菰野町大字神森839番地</t>
  </si>
  <si>
    <t>059-394-0155</t>
  </si>
  <si>
    <t>059-394-0180</t>
  </si>
  <si>
    <t>059-327-5555</t>
    <phoneticPr fontId="8"/>
  </si>
  <si>
    <t>認定こども園光陽希望ヶ丘保育園（幼保連携型）</t>
    <rPh sb="0" eb="2">
      <t>ニンテイ</t>
    </rPh>
    <rPh sb="5" eb="6">
      <t>エン</t>
    </rPh>
    <rPh sb="6" eb="8">
      <t>コウヨウ</t>
    </rPh>
    <rPh sb="8" eb="12">
      <t>キボウガオカ</t>
    </rPh>
    <rPh sb="12" eb="15">
      <t>ホイクエン</t>
    </rPh>
    <rPh sb="16" eb="21">
      <t>ヨウホレンケイガタ</t>
    </rPh>
    <phoneticPr fontId="8"/>
  </si>
  <si>
    <t>511-0851</t>
  </si>
  <si>
    <t>桑名市大字西別所字小池667-1</t>
    <rPh sb="8" eb="9">
      <t>アザ</t>
    </rPh>
    <rPh sb="9" eb="11">
      <t>コイケ</t>
    </rPh>
    <phoneticPr fontId="8"/>
  </si>
  <si>
    <t>0594-23-6408</t>
  </si>
  <si>
    <t>里親センター糸</t>
    <rPh sb="0" eb="2">
      <t>サトオヤ</t>
    </rPh>
    <rPh sb="6" eb="7">
      <t>イト</t>
    </rPh>
    <phoneticPr fontId="8"/>
  </si>
  <si>
    <t>070-9281-9071</t>
    <phoneticPr fontId="8"/>
  </si>
  <si>
    <t>社会福祉法人　天理</t>
    <rPh sb="7" eb="9">
      <t>テンリ</t>
    </rPh>
    <phoneticPr fontId="8"/>
  </si>
  <si>
    <t>R 7. 10. 1</t>
    <phoneticPr fontId="8"/>
  </si>
  <si>
    <t>鈴鹿市東江島町6-16</t>
    <rPh sb="0" eb="3">
      <t>スズカシ</t>
    </rPh>
    <rPh sb="3" eb="4">
      <t>ヒガシ</t>
    </rPh>
    <rPh sb="4" eb="7">
      <t>エジママチ</t>
    </rPh>
    <phoneticPr fontId="8"/>
  </si>
  <si>
    <t>H 25. 5. 0</t>
  </si>
  <si>
    <t>Lumi四日市</t>
    <rPh sb="4" eb="7">
      <t>ヨッカイチ</t>
    </rPh>
    <phoneticPr fontId="8"/>
  </si>
  <si>
    <t>510-0044</t>
    <phoneticPr fontId="8"/>
  </si>
  <si>
    <t>四日市市相生町7-2</t>
    <rPh sb="0" eb="4">
      <t>ヨッカイチシ</t>
    </rPh>
    <rPh sb="4" eb="6">
      <t>アイオイ</t>
    </rPh>
    <rPh sb="6" eb="7">
      <t>マチ</t>
    </rPh>
    <phoneticPr fontId="8"/>
  </si>
  <si>
    <t>059-340-3271</t>
    <phoneticPr fontId="8"/>
  </si>
  <si>
    <t>株式会社EST</t>
    <rPh sb="0" eb="4">
      <t>カブシキガイシャ</t>
    </rPh>
    <phoneticPr fontId="8"/>
  </si>
  <si>
    <t>ロータス</t>
  </si>
  <si>
    <t>桑名市桑部５８９－１</t>
  </si>
  <si>
    <t>株式会社ｗｉｌｌｎｅｘ</t>
  </si>
  <si>
    <t>生活介護事業所　菜の花</t>
    <phoneticPr fontId="8"/>
  </si>
  <si>
    <t>512-1201</t>
    <phoneticPr fontId="8"/>
  </si>
  <si>
    <t>四日市市上海老町１９２９－１</t>
  </si>
  <si>
    <t>059-327-7411</t>
    <phoneticPr fontId="8"/>
  </si>
  <si>
    <t>株式会社菜の花</t>
  </si>
  <si>
    <t>茶夢</t>
  </si>
  <si>
    <t>512-8055</t>
    <phoneticPr fontId="8"/>
  </si>
  <si>
    <t>四日市市あさけが丘２丁目１－４２</t>
  </si>
  <si>
    <t>一般社団法人心理社会的リハビリテーション・星心会</t>
  </si>
  <si>
    <t>重症心身障がい者生活介護　レーヴ　ドゥ</t>
    <phoneticPr fontId="8"/>
  </si>
  <si>
    <t>四日市市小林町３０１８－２３</t>
  </si>
  <si>
    <t>一般社団法人なちゅらん</t>
  </si>
  <si>
    <t>聖十字こもれびハウス</t>
    <phoneticPr fontId="8"/>
  </si>
  <si>
    <t>510-1232</t>
    <phoneticPr fontId="8"/>
  </si>
  <si>
    <t>三重郡菰野町宿野１２１９－１</t>
  </si>
  <si>
    <t>059-325-6833</t>
    <phoneticPr fontId="8"/>
  </si>
  <si>
    <t>059-325-6834</t>
    <phoneticPr fontId="8"/>
  </si>
  <si>
    <t>社会福祉法人鈴鹿聖十字会</t>
  </si>
  <si>
    <t>ｃｏ－ｍｏｔｔｏ</t>
    <phoneticPr fontId="8"/>
  </si>
  <si>
    <t>三重郡菰野町大字菰野字地蔵４１７４番地</t>
  </si>
  <si>
    <t>クローバーの家　Shu</t>
    <rPh sb="6" eb="7">
      <t>イエ</t>
    </rPh>
    <phoneticPr fontId="12"/>
  </si>
  <si>
    <t>鈴鹿市高塚町1451番117</t>
    <rPh sb="0" eb="3">
      <t>スズカシ</t>
    </rPh>
    <rPh sb="3" eb="6">
      <t>タカツカチョウ</t>
    </rPh>
    <rPh sb="10" eb="11">
      <t>バン</t>
    </rPh>
    <phoneticPr fontId="12"/>
  </si>
  <si>
    <t>鈴鹿市秋永町６６３－１</t>
    <phoneticPr fontId="8"/>
  </si>
  <si>
    <t>特定非営利活動法人陽だまり</t>
    <phoneticPr fontId="8"/>
  </si>
  <si>
    <t>定員変更</t>
    <rPh sb="0" eb="4">
      <t>テイインヘンコウ</t>
    </rPh>
    <phoneticPr fontId="8"/>
  </si>
  <si>
    <t>エブリー稲生事業所</t>
    <phoneticPr fontId="8"/>
  </si>
  <si>
    <t>鈴鹿市稲生町８７５１番地６</t>
  </si>
  <si>
    <t>社会福祉法人全辰会</t>
  </si>
  <si>
    <t>さくらさくら商会石薬師</t>
    <phoneticPr fontId="8"/>
  </si>
  <si>
    <t>鈴鹿市山辺町１０６８番地の１</t>
    <phoneticPr fontId="8"/>
  </si>
  <si>
    <t>059-373-1700</t>
  </si>
  <si>
    <t>あんしん介護株式会社</t>
  </si>
  <si>
    <t>所在地変更</t>
    <rPh sb="0" eb="5">
      <t>ショザイチヘンコウ</t>
    </rPh>
    <phoneticPr fontId="8"/>
  </si>
  <si>
    <t>生活介護事業所　アプリケアワークス亀山</t>
    <rPh sb="0" eb="7">
      <t>セイカツカイゴジギョウショ</t>
    </rPh>
    <rPh sb="17" eb="19">
      <t>カメヤマ</t>
    </rPh>
    <phoneticPr fontId="8"/>
  </si>
  <si>
    <t>亀山市小下町4番15号</t>
    <rPh sb="0" eb="3">
      <t>カメヤマシ</t>
    </rPh>
    <rPh sb="3" eb="5">
      <t>コシタ</t>
    </rPh>
    <rPh sb="5" eb="6">
      <t>マチ</t>
    </rPh>
    <rPh sb="7" eb="8">
      <t>バン</t>
    </rPh>
    <rPh sb="10" eb="11">
      <t>ゴウ</t>
    </rPh>
    <phoneticPr fontId="8"/>
  </si>
  <si>
    <t>0595-96-9002</t>
    <phoneticPr fontId="8"/>
  </si>
  <si>
    <t>0595-96-9003</t>
  </si>
  <si>
    <t>AHCグループ株式会社</t>
    <rPh sb="7" eb="11">
      <t>カブシキガイシャ</t>
    </rPh>
    <phoneticPr fontId="8"/>
  </si>
  <si>
    <t>多機能型事業所あんぜんの丘</t>
  </si>
  <si>
    <t>519-0156</t>
    <phoneticPr fontId="8"/>
  </si>
  <si>
    <t>亀山市南野町９番１号</t>
  </si>
  <si>
    <t>0595-96-8503</t>
  </si>
  <si>
    <t>0595-96-8518</t>
  </si>
  <si>
    <t>社会福祉法人安全福祉会</t>
  </si>
  <si>
    <t>津市高茶屋小森町4051番1</t>
    <rPh sb="2" eb="3">
      <t>タカ</t>
    </rPh>
    <rPh sb="3" eb="5">
      <t>チャヤ</t>
    </rPh>
    <rPh sb="5" eb="8">
      <t>コモリマチ</t>
    </rPh>
    <rPh sb="12" eb="13">
      <t>バン</t>
    </rPh>
    <phoneticPr fontId="8"/>
  </si>
  <si>
    <t>共生型生活介護　ほほえみてらす</t>
    <phoneticPr fontId="8"/>
  </si>
  <si>
    <t>514-1107</t>
    <phoneticPr fontId="8"/>
  </si>
  <si>
    <t>津市久居中町１３４番地４６</t>
  </si>
  <si>
    <t>059-273-5151</t>
  </si>
  <si>
    <t>有限会社ファミリー</t>
  </si>
  <si>
    <t>デイサービスいちし</t>
    <phoneticPr fontId="8"/>
  </si>
  <si>
    <t>津市一志町井関１３２番地９　エレボールⅠ　１階（相談室２階）</t>
  </si>
  <si>
    <t>059-261-1628</t>
  </si>
  <si>
    <t>株式会社セントレア</t>
  </si>
  <si>
    <t>志摩市阿児町鵜方字小入口３５０３番地２０</t>
    <phoneticPr fontId="8"/>
  </si>
  <si>
    <t>志摩市浜島町檜山路3番地</t>
    <rPh sb="3" eb="5">
      <t>ハマジマ</t>
    </rPh>
    <rPh sb="5" eb="6">
      <t>マチ</t>
    </rPh>
    <rPh sb="6" eb="8">
      <t>ヒノキヤマ</t>
    </rPh>
    <rPh sb="8" eb="9">
      <t>ロ</t>
    </rPh>
    <rPh sb="10" eb="12">
      <t>バンチ</t>
    </rPh>
    <phoneticPr fontId="8"/>
  </si>
  <si>
    <t>伊賀市四十九町字矢倉谷１２７８番地２０</t>
  </si>
  <si>
    <t>0595-46-1066</t>
  </si>
  <si>
    <t>社会福祉法人名張育成会</t>
  </si>
  <si>
    <t>名張市東田原字頭2621-7</t>
    <rPh sb="3" eb="5">
      <t>ヒガシダ</t>
    </rPh>
    <rPh sb="5" eb="6">
      <t>ハラ</t>
    </rPh>
    <rPh sb="6" eb="7">
      <t>アザ</t>
    </rPh>
    <rPh sb="7" eb="8">
      <t>アタマ</t>
    </rPh>
    <phoneticPr fontId="8"/>
  </si>
  <si>
    <t>0595-66-0272</t>
    <phoneticPr fontId="8"/>
  </si>
  <si>
    <t>桑名市小泉4番地５</t>
    <rPh sb="3" eb="5">
      <t>コイズミ</t>
    </rPh>
    <rPh sb="6" eb="7">
      <t>バン</t>
    </rPh>
    <rPh sb="7" eb="8">
      <t>チ</t>
    </rPh>
    <phoneticPr fontId="8"/>
  </si>
  <si>
    <t>グループホーム　いやしの庭</t>
    <phoneticPr fontId="8"/>
  </si>
  <si>
    <t>511ｰ1137</t>
    <phoneticPr fontId="8"/>
  </si>
  <si>
    <t>桑名市長島町福吉１６７番地</t>
  </si>
  <si>
    <t>052-238-6003</t>
  </si>
  <si>
    <t>福音宣教教会</t>
  </si>
  <si>
    <t>グループホーム・おれんじ</t>
    <phoneticPr fontId="8"/>
  </si>
  <si>
    <t>いなべ市北勢町阿下喜２４８０番地３８</t>
  </si>
  <si>
    <t>0594-72-5130</t>
  </si>
  <si>
    <t>社会福祉法人いなべ市社会福祉協議会</t>
  </si>
  <si>
    <t>090-5487-8862</t>
    <phoneticPr fontId="8"/>
  </si>
  <si>
    <t>510-0951</t>
    <phoneticPr fontId="8"/>
  </si>
  <si>
    <t>さくらさくらホーム泊</t>
    <phoneticPr fontId="8"/>
  </si>
  <si>
    <t>510-0894</t>
    <phoneticPr fontId="8"/>
  </si>
  <si>
    <t>四日市市大字泊村4111番地1</t>
    <phoneticPr fontId="8"/>
  </si>
  <si>
    <t>059-327-5252</t>
  </si>
  <si>
    <t>059-328-4747</t>
  </si>
  <si>
    <t>株式会社ゆいまーる</t>
  </si>
  <si>
    <t>株式会社しらゆりケア</t>
    <rPh sb="0" eb="4">
      <t>カブシキガイシャ</t>
    </rPh>
    <phoneticPr fontId="8"/>
  </si>
  <si>
    <t>510ｰ1233</t>
    <phoneticPr fontId="8"/>
  </si>
  <si>
    <t>社会福祉法人ジェイエイみえ会　さんさん</t>
  </si>
  <si>
    <t>エブリーホーム白子</t>
    <phoneticPr fontId="8"/>
  </si>
  <si>
    <t>510ｰ0244</t>
    <phoneticPr fontId="8"/>
  </si>
  <si>
    <t>鈴鹿市白子町字南新田３３４４－１</t>
  </si>
  <si>
    <t>シンプウカン２号</t>
    <phoneticPr fontId="8"/>
  </si>
  <si>
    <t>510-0226</t>
    <phoneticPr fontId="8"/>
  </si>
  <si>
    <t>鈴鹿市岸岡町３５２４</t>
  </si>
  <si>
    <t>059-367-7033</t>
  </si>
  <si>
    <t>059-367-7034</t>
  </si>
  <si>
    <t>合同会社キャリアアップ東海</t>
  </si>
  <si>
    <t>津市榊原町字中上4576-4</t>
    <rPh sb="0" eb="2">
      <t>ツシ</t>
    </rPh>
    <rPh sb="2" eb="5">
      <t>サカキバラマチ</t>
    </rPh>
    <rPh sb="5" eb="6">
      <t>アザ</t>
    </rPh>
    <rPh sb="6" eb="8">
      <t>ナカガミ</t>
    </rPh>
    <phoneticPr fontId="8"/>
  </si>
  <si>
    <t>社会福祉法人喜楽里</t>
    <phoneticPr fontId="8"/>
  </si>
  <si>
    <t>居住支援ひびうた</t>
    <rPh sb="0" eb="4">
      <t>キョジュウシエン</t>
    </rPh>
    <phoneticPr fontId="8"/>
  </si>
  <si>
    <t>ソーシャルインクルーホーム津市津興</t>
  </si>
  <si>
    <t>514-0812</t>
    <phoneticPr fontId="8"/>
  </si>
  <si>
    <t>津市津興2944</t>
  </si>
  <si>
    <t>ステップ</t>
    <phoneticPr fontId="8"/>
  </si>
  <si>
    <t>515ｰ2603</t>
    <phoneticPr fontId="8"/>
  </si>
  <si>
    <t>津市白山町川口１０９９－５</t>
  </si>
  <si>
    <t>090-4082-9400</t>
  </si>
  <si>
    <t>一般社団法ｊ人ナチュラル</t>
  </si>
  <si>
    <t>社会福祉法人フレンド</t>
    <phoneticPr fontId="8"/>
  </si>
  <si>
    <t>0598-32-8028</t>
    <phoneticPr fontId="8"/>
  </si>
  <si>
    <t>0598-32-8026</t>
    <phoneticPr fontId="8"/>
  </si>
  <si>
    <t>0598-30-4077</t>
    <phoneticPr fontId="8"/>
  </si>
  <si>
    <t>グループホーム　コパン</t>
    <phoneticPr fontId="8"/>
  </si>
  <si>
    <t>松阪市山室町2076－5</t>
    <rPh sb="0" eb="3">
      <t>マツサカシ</t>
    </rPh>
    <rPh sb="3" eb="5">
      <t>ヤマムロ</t>
    </rPh>
    <rPh sb="5" eb="6">
      <t>チョウ</t>
    </rPh>
    <phoneticPr fontId="8"/>
  </si>
  <si>
    <t>0598-31-1616</t>
    <phoneticPr fontId="8"/>
  </si>
  <si>
    <t xml:space="preserve">0598-31-1660 </t>
    <phoneticPr fontId="8"/>
  </si>
  <si>
    <t>株式会社サンテ</t>
    <rPh sb="0" eb="2">
      <t>カブシキ</t>
    </rPh>
    <rPh sb="2" eb="4">
      <t>カイシャ</t>
    </rPh>
    <phoneticPr fontId="8"/>
  </si>
  <si>
    <t>れんとホーム</t>
    <phoneticPr fontId="8"/>
  </si>
  <si>
    <t>松阪市内五曲町９８番地２</t>
  </si>
  <si>
    <t>070-5650-5489</t>
  </si>
  <si>
    <t>株式会社れんと</t>
  </si>
  <si>
    <t>グループホームはないろ</t>
    <phoneticPr fontId="8"/>
  </si>
  <si>
    <t>515-2321</t>
    <phoneticPr fontId="8"/>
  </si>
  <si>
    <t>松阪市嬉野中川町５０３－４０</t>
  </si>
  <si>
    <t>合同会社はないろ</t>
  </si>
  <si>
    <t>社会福祉法人敬真福祉会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10">
      <t>フクシ</t>
    </rPh>
    <rPh sb="10" eb="11">
      <t>カイ</t>
    </rPh>
    <phoneticPr fontId="8"/>
  </si>
  <si>
    <t>社会福祉法人伊勢亀鈴会</t>
    <rPh sb="0" eb="2">
      <t>シャカイ</t>
    </rPh>
    <rPh sb="2" eb="4">
      <t>フクシ</t>
    </rPh>
    <rPh sb="4" eb="6">
      <t>ホウジン</t>
    </rPh>
    <rPh sb="6" eb="8">
      <t>イセ</t>
    </rPh>
    <rPh sb="8" eb="9">
      <t>カメ</t>
    </rPh>
    <rPh sb="9" eb="10">
      <t>スズ</t>
    </rPh>
    <rPh sb="10" eb="11">
      <t>カイ</t>
    </rPh>
    <phoneticPr fontId="8"/>
  </si>
  <si>
    <t>スマイルイッカ</t>
    <phoneticPr fontId="8"/>
  </si>
  <si>
    <t>519-2412</t>
    <phoneticPr fontId="8"/>
  </si>
  <si>
    <t>多気郡大台町菅合９３８番地３</t>
  </si>
  <si>
    <t>0598-89-5803</t>
  </si>
  <si>
    <t>株式会社Ｓｅｅｄ</t>
  </si>
  <si>
    <t>障がい者グループホーム　こころの家</t>
    <phoneticPr fontId="8"/>
  </si>
  <si>
    <t>伊勢市御薗町高向９７５番地６</t>
  </si>
  <si>
    <t>070-1640-0556</t>
  </si>
  <si>
    <t>有限会社ＡＵＴＯ－Ｓ</t>
  </si>
  <si>
    <t>グリーンマイル西豊浜</t>
    <phoneticPr fontId="8"/>
  </si>
  <si>
    <t>515-0505</t>
    <phoneticPr fontId="8"/>
  </si>
  <si>
    <t>伊勢市西豊浜町１８４８番地</t>
  </si>
  <si>
    <t>グリーンマイル合同会社</t>
  </si>
  <si>
    <t>0599-25-7670</t>
    <phoneticPr fontId="8"/>
  </si>
  <si>
    <t>社会福祉法人洗心福祉会</t>
    <rPh sb="0" eb="2">
      <t>シャカイ</t>
    </rPh>
    <rPh sb="2" eb="4">
      <t>フクシ</t>
    </rPh>
    <rPh sb="4" eb="6">
      <t>ホウジン</t>
    </rPh>
    <rPh sb="6" eb="7">
      <t>セン</t>
    </rPh>
    <rPh sb="7" eb="8">
      <t>シン</t>
    </rPh>
    <rPh sb="8" eb="10">
      <t>フクシ</t>
    </rPh>
    <rPh sb="10" eb="11">
      <t>カイ</t>
    </rPh>
    <phoneticPr fontId="8"/>
  </si>
  <si>
    <t>518-0642</t>
    <phoneticPr fontId="8"/>
  </si>
  <si>
    <t>0595-51-6819</t>
    <phoneticPr fontId="8"/>
  </si>
  <si>
    <t>0595-65-2530</t>
    <phoneticPr fontId="8"/>
  </si>
  <si>
    <t>Ｐｈａｓｅ</t>
    <phoneticPr fontId="8"/>
  </si>
  <si>
    <t>名張市安部田２７６５－９</t>
  </si>
  <si>
    <t>0745-83-1020</t>
  </si>
  <si>
    <t>0745-83-1021</t>
  </si>
  <si>
    <t>株式会社Ｙ’ｓ　Ｇａｒｄｅｎ</t>
  </si>
  <si>
    <t>グループホーム　つどい</t>
    <phoneticPr fontId="8"/>
  </si>
  <si>
    <t>南牟婁郡御浜町大字阿田和字馬越３８０８番地３</t>
  </si>
  <si>
    <t>05979-2-7100</t>
  </si>
  <si>
    <t>特定非営利活動法人つどい</t>
  </si>
  <si>
    <t>ゴールドテラス東員</t>
  </si>
  <si>
    <t>511-0242</t>
    <phoneticPr fontId="8"/>
  </si>
  <si>
    <t>員弁郡東員町大字六把野新田２９４番２</t>
  </si>
  <si>
    <t>0594-86-7447</t>
  </si>
  <si>
    <t>ゴールドトラスト株式会社</t>
  </si>
  <si>
    <t>ソーシャルインクルーホーム四日市楠町</t>
  </si>
  <si>
    <t>四日市市楠町北五味塚８４０－１</t>
  </si>
  <si>
    <t>059-397-7550</t>
  </si>
  <si>
    <t>シンプウカン１号</t>
  </si>
  <si>
    <t>510-0101</t>
    <phoneticPr fontId="8"/>
  </si>
  <si>
    <t>四日市市楠町小倉４１５－４</t>
  </si>
  <si>
    <t>059-327-5315</t>
  </si>
  <si>
    <t>059-327-5316</t>
  </si>
  <si>
    <t>ソーシャルインクルーホーム四日市小杉町</t>
    <phoneticPr fontId="8"/>
  </si>
  <si>
    <t>四日市市小杉町９１７－１</t>
  </si>
  <si>
    <t>059-333-7930</t>
  </si>
  <si>
    <t>社会福祉法人けやき福祉会</t>
    <rPh sb="0" eb="6">
      <t>シャカイフクシホウジン</t>
    </rPh>
    <rPh sb="9" eb="12">
      <t>フクシカイ</t>
    </rPh>
    <phoneticPr fontId="13"/>
  </si>
  <si>
    <t>ゴールドテラス久居</t>
    <rPh sb="7" eb="9">
      <t>ヒサイ</t>
    </rPh>
    <phoneticPr fontId="8"/>
  </si>
  <si>
    <t>津市戸木町7130-3</t>
    <rPh sb="0" eb="2">
      <t>ツシ</t>
    </rPh>
    <rPh sb="2" eb="3">
      <t>ト</t>
    </rPh>
    <rPh sb="3" eb="4">
      <t>キ</t>
    </rPh>
    <rPh sb="4" eb="5">
      <t>マチ</t>
    </rPh>
    <phoneticPr fontId="8"/>
  </si>
  <si>
    <t>ゴールドトラスト株式会社</t>
    <rPh sb="8" eb="10">
      <t>カブシキ</t>
    </rPh>
    <rPh sb="10" eb="12">
      <t>ガイシャ</t>
    </rPh>
    <phoneticPr fontId="8"/>
  </si>
  <si>
    <t>ソーシャルインクルーホーム津市津興</t>
    <phoneticPr fontId="8"/>
  </si>
  <si>
    <t>えみたすの家</t>
  </si>
  <si>
    <t>津市高茶屋小森町１２６３番</t>
  </si>
  <si>
    <t>059-202-9286</t>
  </si>
  <si>
    <t>エミタス株式会社</t>
  </si>
  <si>
    <t>つながり</t>
    <phoneticPr fontId="8"/>
  </si>
  <si>
    <t>四日市市諏訪栄町３－４</t>
  </si>
  <si>
    <t>059-355-2205</t>
  </si>
  <si>
    <t>059-355-3305</t>
    <phoneticPr fontId="8"/>
  </si>
  <si>
    <t>サンラボ</t>
  </si>
  <si>
    <t>桑名市額田２８７－３</t>
  </si>
  <si>
    <t>0594-82-7126</t>
  </si>
  <si>
    <t>合同会社サン</t>
  </si>
  <si>
    <t>社会福祉法人四季の里</t>
    <rPh sb="0" eb="2">
      <t>シャカイ</t>
    </rPh>
    <rPh sb="2" eb="4">
      <t>フクシ</t>
    </rPh>
    <rPh sb="4" eb="6">
      <t>ホウジン</t>
    </rPh>
    <rPh sb="6" eb="8">
      <t>シキ</t>
    </rPh>
    <rPh sb="9" eb="10">
      <t>サト</t>
    </rPh>
    <phoneticPr fontId="8"/>
  </si>
  <si>
    <t>社会福祉法人正寿会</t>
    <rPh sb="0" eb="6">
      <t>シ</t>
    </rPh>
    <rPh sb="6" eb="7">
      <t>セイ</t>
    </rPh>
    <rPh sb="7" eb="8">
      <t>ジュ</t>
    </rPh>
    <rPh sb="8" eb="9">
      <t>カイ</t>
    </rPh>
    <phoneticPr fontId="8"/>
  </si>
  <si>
    <t>リバティまっつぁか</t>
    <phoneticPr fontId="8"/>
  </si>
  <si>
    <t>社会福祉法人維雅幸育会</t>
    <rPh sb="0" eb="2">
      <t>シャカイ</t>
    </rPh>
    <rPh sb="2" eb="4">
      <t>フクシ</t>
    </rPh>
    <rPh sb="4" eb="6">
      <t>ホウジン</t>
    </rPh>
    <rPh sb="6" eb="11">
      <t>イガコウイクカイ</t>
    </rPh>
    <phoneticPr fontId="8"/>
  </si>
  <si>
    <t>アルモニカフェ</t>
    <phoneticPr fontId="8"/>
  </si>
  <si>
    <t>桑名市星川2239-1</t>
    <rPh sb="0" eb="3">
      <t>クワナシ</t>
    </rPh>
    <rPh sb="3" eb="5">
      <t>ホシカワ</t>
    </rPh>
    <phoneticPr fontId="8"/>
  </si>
  <si>
    <t>0594-32-3344</t>
    <phoneticPr fontId="8"/>
  </si>
  <si>
    <t>アチーブライフ</t>
    <phoneticPr fontId="8"/>
  </si>
  <si>
    <t>四日市市中部７－８</t>
  </si>
  <si>
    <t>090-3938-3421</t>
  </si>
  <si>
    <t>アイワーク合同会社</t>
  </si>
  <si>
    <t>就労継続支援Ａ型事業所　まんまスマイル</t>
    <phoneticPr fontId="8"/>
  </si>
  <si>
    <t>鈴鹿市南江島町１３番２５号（101号）</t>
    <rPh sb="17" eb="18">
      <t>ゴウ</t>
    </rPh>
    <phoneticPr fontId="8"/>
  </si>
  <si>
    <t>059-358-7720</t>
    <phoneticPr fontId="8"/>
  </si>
  <si>
    <t>合同会社カナダ</t>
  </si>
  <si>
    <t>亀山市阿野田町下垣戸2911</t>
    <rPh sb="0" eb="3">
      <t>カメヤマシ</t>
    </rPh>
    <rPh sb="3" eb="6">
      <t>アノダ</t>
    </rPh>
    <rPh sb="6" eb="7">
      <t>チョウ</t>
    </rPh>
    <rPh sb="7" eb="8">
      <t>シタ</t>
    </rPh>
    <rPh sb="8" eb="9">
      <t>カキ</t>
    </rPh>
    <rPh sb="9" eb="10">
      <t>ト</t>
    </rPh>
    <phoneticPr fontId="8"/>
  </si>
  <si>
    <t>0595-98-6667</t>
    <phoneticPr fontId="8"/>
  </si>
  <si>
    <t>社会福祉法人斎宮会</t>
    <phoneticPr fontId="8"/>
  </si>
  <si>
    <t>わんだほ</t>
    <phoneticPr fontId="8"/>
  </si>
  <si>
    <t>515-0316</t>
    <phoneticPr fontId="8"/>
  </si>
  <si>
    <t>多気郡明和町大字有爾中１４３４番地１</t>
  </si>
  <si>
    <t>0596-52-3010</t>
  </si>
  <si>
    <t>0596-52-3011</t>
  </si>
  <si>
    <t>株式会社スリートップ</t>
  </si>
  <si>
    <t>風の子スクエア桑名</t>
    <rPh sb="0" eb="1">
      <t>カゼ</t>
    </rPh>
    <rPh sb="2" eb="3">
      <t>コ</t>
    </rPh>
    <rPh sb="7" eb="9">
      <t>クワナ</t>
    </rPh>
    <phoneticPr fontId="8"/>
  </si>
  <si>
    <t>桑名市伝馬町15-2加藤ビル2階</t>
    <rPh sb="2" eb="3">
      <t>イチ</t>
    </rPh>
    <rPh sb="3" eb="6">
      <t>デンマチョウ</t>
    </rPh>
    <rPh sb="10" eb="12">
      <t>カトウ</t>
    </rPh>
    <rPh sb="15" eb="16">
      <t>カイ</t>
    </rPh>
    <phoneticPr fontId="8"/>
  </si>
  <si>
    <t>桑名市多度町多度1594-2</t>
    <phoneticPr fontId="8"/>
  </si>
  <si>
    <t>0594-49-5345</t>
    <phoneticPr fontId="8"/>
  </si>
  <si>
    <t>0594-49-5346</t>
    <phoneticPr fontId="8"/>
  </si>
  <si>
    <t>080-7279-2221</t>
    <phoneticPr fontId="8"/>
  </si>
  <si>
    <t>アース桑名</t>
    <rPh sb="3" eb="5">
      <t>クワナ</t>
    </rPh>
    <phoneticPr fontId="8"/>
  </si>
  <si>
    <t>511-0068</t>
    <phoneticPr fontId="8"/>
  </si>
  <si>
    <t>桑名市中央町四丁目４４番</t>
    <phoneticPr fontId="8"/>
  </si>
  <si>
    <t>0594-84-7329</t>
    <phoneticPr fontId="8"/>
  </si>
  <si>
    <t>0594-84-7349</t>
    <phoneticPr fontId="8"/>
  </si>
  <si>
    <t>株式会社アース</t>
    <rPh sb="0" eb="4">
      <t>カブシキガイシャ</t>
    </rPh>
    <phoneticPr fontId="8"/>
  </si>
  <si>
    <t>ルポ</t>
    <phoneticPr fontId="8"/>
  </si>
  <si>
    <t>511-0854</t>
    <phoneticPr fontId="8"/>
  </si>
  <si>
    <t>桑名市大字蓮花寺字西広７３７番地８</t>
  </si>
  <si>
    <t>070-1576-8623</t>
    <phoneticPr fontId="8"/>
  </si>
  <si>
    <t>ロータス</t>
    <phoneticPr fontId="8"/>
  </si>
  <si>
    <t>桑名市上深谷部４８５</t>
  </si>
  <si>
    <t>0594-73-7831</t>
  </si>
  <si>
    <t>一般社団法人あさひファーム</t>
  </si>
  <si>
    <t>就労継続みらい四日市</t>
    <phoneticPr fontId="8"/>
  </si>
  <si>
    <t>510-0065</t>
    <phoneticPr fontId="8"/>
  </si>
  <si>
    <t>四日市市中浜田町２－２５　有限会社ダイシン貸事務所１階</t>
  </si>
  <si>
    <t>059-340-0168</t>
  </si>
  <si>
    <t>ＮＰＯ法人みらい自然ファーム</t>
  </si>
  <si>
    <t>ライフアップステアーズ</t>
    <phoneticPr fontId="8"/>
  </si>
  <si>
    <t>四日市市諏訪町１３番地３　KRビル２階</t>
    <phoneticPr fontId="8"/>
  </si>
  <si>
    <t>059-355-1177</t>
  </si>
  <si>
    <t>059-355-1178</t>
  </si>
  <si>
    <t>株式会社コンホーム</t>
  </si>
  <si>
    <t>ＯＮＥ　ＧＡＭＥ四日市北店</t>
    <phoneticPr fontId="8"/>
  </si>
  <si>
    <t>510-8015</t>
    <phoneticPr fontId="8"/>
  </si>
  <si>
    <t>四日市市松原町５－３６　サンパーク松原Ｂ</t>
  </si>
  <si>
    <t>059-328-5688</t>
  </si>
  <si>
    <t>一般社団法人つぐみ</t>
  </si>
  <si>
    <t>ＦＥＮＲＩＲ四日市</t>
    <phoneticPr fontId="8"/>
  </si>
  <si>
    <t>四日市市諏訪栄町１５－４　新諏訪ビル３Ｆ</t>
  </si>
  <si>
    <t>050-8894-9061</t>
  </si>
  <si>
    <t>株式会社ＣＲＹＰＴＯ　ＢＵＴＴＥＲ</t>
  </si>
  <si>
    <t>コスモス四日市</t>
    <phoneticPr fontId="8"/>
  </si>
  <si>
    <t>四日市市新正４丁目５番地２１号</t>
  </si>
  <si>
    <t>059-337-9020</t>
    <phoneticPr fontId="8"/>
  </si>
  <si>
    <t>059-337-9630</t>
    <phoneticPr fontId="8"/>
  </si>
  <si>
    <t>株式会社コスモス</t>
  </si>
  <si>
    <t>就労継続支援Ｂ型事業所健康優良の家</t>
    <phoneticPr fontId="8"/>
  </si>
  <si>
    <t>四日市市赤堀２丁目５の３１</t>
  </si>
  <si>
    <t>059-324-8204</t>
    <phoneticPr fontId="8"/>
  </si>
  <si>
    <t>株式会社トレーディア</t>
  </si>
  <si>
    <t>リハスワーク四日市</t>
    <phoneticPr fontId="8"/>
  </si>
  <si>
    <t>510-0882</t>
    <phoneticPr fontId="8"/>
  </si>
  <si>
    <t>四日市市追分一丁目５番１０号</t>
  </si>
  <si>
    <t>059-327-5404</t>
  </si>
  <si>
    <t>059-325-7437</t>
    <phoneticPr fontId="8"/>
  </si>
  <si>
    <t>059-325-7438</t>
    <phoneticPr fontId="8"/>
  </si>
  <si>
    <t>社会福祉法人天年会</t>
  </si>
  <si>
    <t>就労継続支援Ｂ型事業所　おひさん</t>
    <phoneticPr fontId="8"/>
  </si>
  <si>
    <t>コスモス鈴鹿</t>
    <phoneticPr fontId="8"/>
  </si>
  <si>
    <t>510ｰ0218</t>
    <phoneticPr fontId="8"/>
  </si>
  <si>
    <t>鈴鹿市野町西１丁目３－５</t>
  </si>
  <si>
    <t>059-373-4700</t>
    <phoneticPr fontId="8"/>
  </si>
  <si>
    <t>059-373-4711</t>
    <phoneticPr fontId="8"/>
  </si>
  <si>
    <t>コハルビヨリ</t>
    <phoneticPr fontId="8"/>
  </si>
  <si>
    <t>鈴鹿市石薬師町字開戸部１６１番地８</t>
  </si>
  <si>
    <t>059-390-3197</t>
  </si>
  <si>
    <t>合同会社コハルビヨリ</t>
  </si>
  <si>
    <t>エブリー江島事業所</t>
    <phoneticPr fontId="8"/>
  </si>
  <si>
    <t>510-0234</t>
    <phoneticPr fontId="8"/>
  </si>
  <si>
    <t>鈴鹿市江島本町２６番１１号</t>
  </si>
  <si>
    <t>059-368-3566</t>
  </si>
  <si>
    <t>緑化ファーム</t>
    <phoneticPr fontId="8"/>
  </si>
  <si>
    <t>鈴鹿市深溝町１６６６番地</t>
  </si>
  <si>
    <t>090-5004-5297</t>
  </si>
  <si>
    <t>059-374-4322</t>
  </si>
  <si>
    <t>合同会社スカイホワイト</t>
  </si>
  <si>
    <t>就労継続支援Ｂ型事業所あんぜんの丘</t>
  </si>
  <si>
    <t>0595-96-8503</t>
    <phoneticPr fontId="8"/>
  </si>
  <si>
    <t>0595-96-8518</t>
    <phoneticPr fontId="8"/>
  </si>
  <si>
    <t>社会福祉法人三重県厚生事業団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コウセイ</t>
    </rPh>
    <rPh sb="11" eb="14">
      <t>ジギョウダン</t>
    </rPh>
    <phoneticPr fontId="8"/>
  </si>
  <si>
    <t>津市高茶屋小森町4051番1</t>
    <rPh sb="2" eb="5">
      <t>タカチャヤ</t>
    </rPh>
    <rPh sb="5" eb="8">
      <t>コモリマチ</t>
    </rPh>
    <rPh sb="12" eb="13">
      <t>バン</t>
    </rPh>
    <phoneticPr fontId="8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</si>
  <si>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ジギョウダン</t>
    </rPh>
    <phoneticPr fontId="8"/>
  </si>
  <si>
    <t>津市榊原町6993番地</t>
    <phoneticPr fontId="8"/>
  </si>
  <si>
    <t>059-202-8662</t>
    <phoneticPr fontId="8"/>
  </si>
  <si>
    <t>津市一身田平野５２６番地</t>
    <rPh sb="0" eb="2">
      <t>ツシ</t>
    </rPh>
    <rPh sb="2" eb="5">
      <t>イッシンデン</t>
    </rPh>
    <rPh sb="5" eb="7">
      <t>ヒラノ</t>
    </rPh>
    <rPh sb="10" eb="12">
      <t>バンチ</t>
    </rPh>
    <phoneticPr fontId="4"/>
  </si>
  <si>
    <t>特定非営利活動法人オレンジハート</t>
    <rPh sb="0" eb="9">
      <t>トクテイヒエイリカツドウホウジン</t>
    </rPh>
    <phoneticPr fontId="4"/>
  </si>
  <si>
    <t>津市大倉10番25号</t>
    <phoneticPr fontId="8"/>
  </si>
  <si>
    <t>就労継続支援Ｂ型事業所なぎさいろ</t>
    <rPh sb="0" eb="8">
      <t>シュウロウケイゾクシエンbガタ</t>
    </rPh>
    <rPh sb="8" eb="10">
      <t>ジギョウ</t>
    </rPh>
    <rPh sb="10" eb="11">
      <t>ショ</t>
    </rPh>
    <phoneticPr fontId="8"/>
  </si>
  <si>
    <t>津市寿町１６－３７</t>
    <phoneticPr fontId="8"/>
  </si>
  <si>
    <t>059-261-8400</t>
    <phoneticPr fontId="8"/>
  </si>
  <si>
    <t>合同会社にじいろ</t>
    <rPh sb="0" eb="4">
      <t>ゴウドウカイシャ</t>
    </rPh>
    <phoneticPr fontId="8"/>
  </si>
  <si>
    <t>コスモス津新町</t>
    <phoneticPr fontId="8"/>
  </si>
  <si>
    <t>514-0033</t>
    <phoneticPr fontId="8"/>
  </si>
  <si>
    <t>津市丸之内６－８</t>
  </si>
  <si>
    <t>059-269-7762</t>
    <phoneticPr fontId="8"/>
  </si>
  <si>
    <t>059-269-7763</t>
    <phoneticPr fontId="8"/>
  </si>
  <si>
    <t>就労支援ひびうた</t>
    <phoneticPr fontId="8"/>
  </si>
  <si>
    <t>514-1132</t>
    <phoneticPr fontId="8"/>
  </si>
  <si>
    <t>津市久居幸町１１０４番地</t>
  </si>
  <si>
    <t>一般社団法人おうばいとうり</t>
  </si>
  <si>
    <t>夢尊ワークス　津新町</t>
    <phoneticPr fontId="8"/>
  </si>
  <si>
    <t>津市新町１丁目５番２２号　中村ビル１Ｆ西号室</t>
  </si>
  <si>
    <t>059-253-8728</t>
  </si>
  <si>
    <t>059-253-8737</t>
  </si>
  <si>
    <t>株式会社ＡＫＹ</t>
  </si>
  <si>
    <t>さくら就労支援</t>
    <phoneticPr fontId="8"/>
  </si>
  <si>
    <t>津市城山３丁目４番３４号</t>
  </si>
  <si>
    <t>059-235-5688</t>
  </si>
  <si>
    <t>059-253-3020</t>
    <phoneticPr fontId="8"/>
  </si>
  <si>
    <t>合同会社さくら</t>
  </si>
  <si>
    <t>ＬＥＴ　ＩＴ　Ｂａｋｅｒｙ</t>
    <phoneticPr fontId="8"/>
  </si>
  <si>
    <t>514-0035</t>
    <phoneticPr fontId="8"/>
  </si>
  <si>
    <t>津市西丸之内１０－１</t>
  </si>
  <si>
    <t>090-9186-3393</t>
  </si>
  <si>
    <t>株式会社スタッフ・インターナショナル</t>
  </si>
  <si>
    <t>つばさ久居</t>
    <phoneticPr fontId="8"/>
  </si>
  <si>
    <t>津市久居新町８４８－２</t>
  </si>
  <si>
    <t>059-272-4427</t>
  </si>
  <si>
    <t>059-272-4428</t>
  </si>
  <si>
    <t>株式会社Ｓｏｒｒｅｎｔｏ</t>
  </si>
  <si>
    <t>就労継続支援Ｂ型事業所ぴの</t>
    <phoneticPr fontId="8"/>
  </si>
  <si>
    <t>514-0115</t>
    <phoneticPr fontId="8"/>
  </si>
  <si>
    <t>津市一身田豊野１４０６－４７６</t>
  </si>
  <si>
    <t>合同会社一松</t>
  </si>
  <si>
    <t>あゆみ野ラボ（Ａｙｕｍｉｎｏ　Ｌａｂ）</t>
    <phoneticPr fontId="8"/>
  </si>
  <si>
    <t>514-0064</t>
    <phoneticPr fontId="8"/>
  </si>
  <si>
    <t>津市長岡町７０９－５</t>
  </si>
  <si>
    <t>059-262-6111</t>
  </si>
  <si>
    <t>社会福祉法人安濃津福祉会</t>
  </si>
  <si>
    <t>515-0051</t>
    <phoneticPr fontId="8"/>
  </si>
  <si>
    <t>松阪市大黒田町５６０番地２</t>
  </si>
  <si>
    <t>0598-20-8649</t>
  </si>
  <si>
    <t>ＮＰＯ法人アシスト三重</t>
  </si>
  <si>
    <t>コスモス松阪</t>
    <phoneticPr fontId="8"/>
  </si>
  <si>
    <t>515-0031</t>
    <phoneticPr fontId="8"/>
  </si>
  <si>
    <t>松阪市大津町８０１番地１</t>
  </si>
  <si>
    <t>0598-31-2971</t>
  </si>
  <si>
    <t>0598-31-2972</t>
  </si>
  <si>
    <t>Ｃｒｅａｔｏｒ’ｓ　Ｒｏｏｍ　松阪</t>
    <phoneticPr fontId="8"/>
  </si>
  <si>
    <t>松阪市駅部田町１４０－１</t>
  </si>
  <si>
    <t>萩原工業株式会社</t>
    <phoneticPr fontId="8"/>
  </si>
  <si>
    <t>きよみず</t>
    <phoneticPr fontId="8"/>
  </si>
  <si>
    <t>松阪市久保町１６６８－６</t>
  </si>
  <si>
    <t>05-9633-0050</t>
  </si>
  <si>
    <t>株式会社きよみず</t>
  </si>
  <si>
    <t>伊勢市小木町565-1</t>
    <rPh sb="3" eb="5">
      <t>オギ</t>
    </rPh>
    <rPh sb="5" eb="6">
      <t>マチ</t>
    </rPh>
    <phoneticPr fontId="8"/>
  </si>
  <si>
    <t>伊勢市村松町1374-21</t>
    <phoneticPr fontId="8"/>
  </si>
  <si>
    <t>だるま家倶楽部</t>
    <phoneticPr fontId="8"/>
  </si>
  <si>
    <t>伊勢市小俣町元町３１４番地</t>
  </si>
  <si>
    <t>一般社団法人そわかの会</t>
  </si>
  <si>
    <t>Ｓａｌｕｔａ　ａｓｓｏｃｉａｔｅｓ</t>
    <phoneticPr fontId="8"/>
  </si>
  <si>
    <t>伊勢市吹上２丁目４番７号</t>
  </si>
  <si>
    <t>株式会社Ｓａｌｕｔａ　Ｈｏｌｄｉｎｇｓ</t>
  </si>
  <si>
    <t>あいびー伊勢</t>
    <phoneticPr fontId="8"/>
  </si>
  <si>
    <t>516-0071</t>
    <phoneticPr fontId="8"/>
  </si>
  <si>
    <t>伊勢市一之木一丁目１４番１９号</t>
  </si>
  <si>
    <t>株式会社あいほん市場</t>
  </si>
  <si>
    <t>就労継続支援Ｂ型事業所　遊士屋苺農園</t>
    <phoneticPr fontId="8"/>
  </si>
  <si>
    <t>518-0852</t>
    <phoneticPr fontId="8"/>
  </si>
  <si>
    <t>伊賀市上野伊予町１１２６－２グランフォルム茅Ｂ棟１０３号室</t>
  </si>
  <si>
    <t>080-1618-5059</t>
    <phoneticPr fontId="8"/>
  </si>
  <si>
    <t>03-6700-0967</t>
  </si>
  <si>
    <t>遊士屋株式会社</t>
  </si>
  <si>
    <t>ワークショップ　ステップアップ</t>
    <phoneticPr fontId="8"/>
  </si>
  <si>
    <t>スマイルハウス</t>
    <phoneticPr fontId="8"/>
  </si>
  <si>
    <t>518-0466</t>
    <phoneticPr fontId="8"/>
  </si>
  <si>
    <t>名張市赤目町新川６１５－５７</t>
  </si>
  <si>
    <t>080-6352-2921</t>
  </si>
  <si>
    <t>みち　ソーシャルワークス　名張</t>
    <phoneticPr fontId="8"/>
  </si>
  <si>
    <t>名張市桔梗が丘五番町三街区４番地　エコウＡ</t>
  </si>
  <si>
    <t>080-6138-1652</t>
  </si>
  <si>
    <t>桑名市長島町源部外面字稗田１４０番地１</t>
    <rPh sb="0" eb="3">
      <t>クワナシ</t>
    </rPh>
    <rPh sb="3" eb="13">
      <t>ナガシマチョウゲンブソトメンアザヒダ</t>
    </rPh>
    <rPh sb="16" eb="18">
      <t>バンチ</t>
    </rPh>
    <phoneticPr fontId="4"/>
  </si>
  <si>
    <t>有限会社すずらん</t>
    <rPh sb="0" eb="4">
      <t>ユウゲンガイシャ</t>
    </rPh>
    <phoneticPr fontId="4"/>
  </si>
  <si>
    <t>かじの木</t>
    <rPh sb="3" eb="4">
      <t>キ</t>
    </rPh>
    <phoneticPr fontId="4"/>
  </si>
  <si>
    <t>桑名市大字和泉246番地1</t>
    <rPh sb="0" eb="3">
      <t>クワナシ</t>
    </rPh>
    <rPh sb="3" eb="5">
      <t>オオアザ</t>
    </rPh>
    <rPh sb="5" eb="7">
      <t>イズミ</t>
    </rPh>
    <rPh sb="10" eb="12">
      <t>バンチ</t>
    </rPh>
    <phoneticPr fontId="4"/>
  </si>
  <si>
    <t>一般社団法人ゆずり葉</t>
    <rPh sb="0" eb="6">
      <t>イッパンシャダンホウジン</t>
    </rPh>
    <rPh sb="9" eb="10">
      <t>ハ</t>
    </rPh>
    <phoneticPr fontId="4"/>
  </si>
  <si>
    <t>ハナミズキ　良心</t>
    <rPh sb="6" eb="8">
      <t>リョウシン</t>
    </rPh>
    <phoneticPr fontId="8"/>
  </si>
  <si>
    <t>511-0808</t>
    <phoneticPr fontId="8"/>
  </si>
  <si>
    <t>桑名市大字下深谷部３４５番地２４</t>
    <rPh sb="0" eb="2">
      <t>クワナ</t>
    </rPh>
    <rPh sb="2" eb="3">
      <t>シ</t>
    </rPh>
    <rPh sb="3" eb="5">
      <t>オオアザ</t>
    </rPh>
    <rPh sb="5" eb="9">
      <t>シモフカヤベ</t>
    </rPh>
    <rPh sb="12" eb="14">
      <t>バンチ</t>
    </rPh>
    <phoneticPr fontId="8"/>
  </si>
  <si>
    <t>0594-29-2064</t>
    <phoneticPr fontId="8"/>
  </si>
  <si>
    <t>0594-84-7787</t>
    <phoneticPr fontId="8"/>
  </si>
  <si>
    <t>特定非営利活動法人光の輪</t>
    <rPh sb="0" eb="9">
      <t>トクテイヒエイリカツドウホウジン</t>
    </rPh>
    <rPh sb="9" eb="10">
      <t>ヒカリ</t>
    </rPh>
    <rPh sb="11" eb="12">
      <t>ワ</t>
    </rPh>
    <phoneticPr fontId="20"/>
  </si>
  <si>
    <t>Ｍｏｉ</t>
    <phoneticPr fontId="8"/>
  </si>
  <si>
    <t>511-0106</t>
    <phoneticPr fontId="8"/>
  </si>
  <si>
    <t>桑名市多度町多度１６４３番地２</t>
    <rPh sb="0" eb="3">
      <t>クワナシ</t>
    </rPh>
    <rPh sb="3" eb="6">
      <t>タドチョウ</t>
    </rPh>
    <rPh sb="6" eb="8">
      <t>タド</t>
    </rPh>
    <rPh sb="12" eb="14">
      <t>バンチ</t>
    </rPh>
    <phoneticPr fontId="8"/>
  </si>
  <si>
    <t>0594-41-3973</t>
    <phoneticPr fontId="8"/>
  </si>
  <si>
    <t>0594-41-3974</t>
    <phoneticPr fontId="8"/>
  </si>
  <si>
    <t>株式会社Ｈｏｌｌｙ</t>
    <rPh sb="0" eb="2">
      <t>カブシキ</t>
    </rPh>
    <rPh sb="2" eb="4">
      <t>カイシャ</t>
    </rPh>
    <phoneticPr fontId="8"/>
  </si>
  <si>
    <t>キッズエール桑名</t>
    <rPh sb="6" eb="8">
      <t>クワナ</t>
    </rPh>
    <phoneticPr fontId="8"/>
  </si>
  <si>
    <t>桑名市柳原48</t>
    <rPh sb="0" eb="3">
      <t>クワナシ</t>
    </rPh>
    <rPh sb="3" eb="5">
      <t>ヤナギハラ</t>
    </rPh>
    <phoneticPr fontId="8"/>
  </si>
  <si>
    <t>0594-88-5651</t>
    <phoneticPr fontId="8"/>
  </si>
  <si>
    <t>0594-41-2870</t>
    <phoneticPr fontId="8"/>
  </si>
  <si>
    <t>株式会社ハンズオン</t>
    <phoneticPr fontId="8"/>
  </si>
  <si>
    <t>みちしるべ桑部</t>
    <rPh sb="5" eb="7">
      <t>クワベ</t>
    </rPh>
    <phoneticPr fontId="8"/>
  </si>
  <si>
    <t>桑名市桑部６２８番地１</t>
    <rPh sb="0" eb="3">
      <t>クワナシ</t>
    </rPh>
    <rPh sb="3" eb="5">
      <t>クワベ</t>
    </rPh>
    <rPh sb="8" eb="10">
      <t>バンチ</t>
    </rPh>
    <phoneticPr fontId="8"/>
  </si>
  <si>
    <t>0594-82-7962</t>
    <phoneticPr fontId="8"/>
  </si>
  <si>
    <t>0594-82-7963</t>
    <phoneticPr fontId="8"/>
  </si>
  <si>
    <t>株式会社ｓｈａｒｉｎｇ　ｇｒｏｕｐ</t>
  </si>
  <si>
    <t>四日市市上海老町1929番地1</t>
    <rPh sb="12" eb="14">
      <t>バンチ</t>
    </rPh>
    <phoneticPr fontId="8"/>
  </si>
  <si>
    <t>nanohana</t>
    <phoneticPr fontId="8"/>
  </si>
  <si>
    <t>Kiddy四日市あかつき</t>
    <rPh sb="5" eb="8">
      <t>ヨッカイチ</t>
    </rPh>
    <phoneticPr fontId="4"/>
  </si>
  <si>
    <t>四日市市あかつき台５丁目１８番地７</t>
    <rPh sb="0" eb="4">
      <t>ヨッカイチシ</t>
    </rPh>
    <rPh sb="8" eb="9">
      <t>ダイ</t>
    </rPh>
    <rPh sb="10" eb="12">
      <t>チョウメ</t>
    </rPh>
    <rPh sb="14" eb="16">
      <t>バンチ</t>
    </rPh>
    <phoneticPr fontId="4"/>
  </si>
  <si>
    <t>株式会社フリーノート</t>
    <rPh sb="0" eb="4">
      <t>カブシキガイシャ</t>
    </rPh>
    <phoneticPr fontId="4"/>
  </si>
  <si>
    <t>こぱんはうすさくら四日市富田教室</t>
    <rPh sb="9" eb="12">
      <t>ヨッカイチ</t>
    </rPh>
    <rPh sb="12" eb="14">
      <t>トミダ</t>
    </rPh>
    <rPh sb="14" eb="16">
      <t>キョウシツ</t>
    </rPh>
    <phoneticPr fontId="4"/>
  </si>
  <si>
    <t>四日市市富田２丁目13-1-1</t>
    <rPh sb="0" eb="4">
      <t>ヨッカイチシ</t>
    </rPh>
    <rPh sb="4" eb="6">
      <t>トミタ</t>
    </rPh>
    <rPh sb="7" eb="9">
      <t>チョウメ</t>
    </rPh>
    <phoneticPr fontId="4"/>
  </si>
  <si>
    <t>サムドゥ合同会社</t>
    <rPh sb="4" eb="6">
      <t>ゴウドウ</t>
    </rPh>
    <rPh sb="6" eb="8">
      <t>ガイシャ</t>
    </rPh>
    <phoneticPr fontId="4"/>
  </si>
  <si>
    <t>重症心身障がい児デイサービス　レーヴ　ドゥ</t>
    <rPh sb="0" eb="5">
      <t>ジュウショウシンシンショウ</t>
    </rPh>
    <rPh sb="7" eb="8">
      <t>ジ</t>
    </rPh>
    <phoneticPr fontId="4"/>
  </si>
  <si>
    <t>四日市市小林町3018-271</t>
    <rPh sb="0" eb="4">
      <t>ヨッカイチシ</t>
    </rPh>
    <rPh sb="4" eb="7">
      <t>コバヤシチョウ</t>
    </rPh>
    <phoneticPr fontId="4"/>
  </si>
  <si>
    <t>一般社団法人なちゅらん</t>
    <rPh sb="0" eb="2">
      <t>イッパン</t>
    </rPh>
    <rPh sb="2" eb="4">
      <t>シャダン</t>
    </rPh>
    <rPh sb="4" eb="6">
      <t>ホウジン</t>
    </rPh>
    <phoneticPr fontId="4"/>
  </si>
  <si>
    <t>てらぴぁぽけっと　四日市久保田教室</t>
    <rPh sb="9" eb="15">
      <t>ヨッカイチクボタ</t>
    </rPh>
    <rPh sb="15" eb="17">
      <t>キョウシツ</t>
    </rPh>
    <phoneticPr fontId="4"/>
  </si>
  <si>
    <t>四日市市久保田2丁目2-6</t>
    <rPh sb="0" eb="4">
      <t>ヨッカイチシ</t>
    </rPh>
    <rPh sb="4" eb="7">
      <t>クボタ</t>
    </rPh>
    <rPh sb="8" eb="10">
      <t>チョウメ</t>
    </rPh>
    <phoneticPr fontId="4"/>
  </si>
  <si>
    <t>株式会社ポレット</t>
    <rPh sb="0" eb="4">
      <t>カブシキガイシャ</t>
    </rPh>
    <phoneticPr fontId="4"/>
  </si>
  <si>
    <t>四日市市新正四丁目17番18号</t>
    <rPh sb="0" eb="4">
      <t>ヨッカイチシ</t>
    </rPh>
    <rPh sb="4" eb="5">
      <t>シン</t>
    </rPh>
    <rPh sb="5" eb="6">
      <t>セイ</t>
    </rPh>
    <rPh sb="6" eb="9">
      <t>ヨンチョウメ</t>
    </rPh>
    <rPh sb="11" eb="12">
      <t>バン</t>
    </rPh>
    <rPh sb="14" eb="15">
      <t>ゴウ</t>
    </rPh>
    <phoneticPr fontId="4"/>
  </si>
  <si>
    <t>合同会社Ｇｌｏｗ　Ｋｉｄｓ</t>
    <rPh sb="0" eb="2">
      <t>ゴウドウ</t>
    </rPh>
    <rPh sb="2" eb="4">
      <t>ガイシャ</t>
    </rPh>
    <phoneticPr fontId="4"/>
  </si>
  <si>
    <t>キッズエール四日市日永</t>
    <phoneticPr fontId="8"/>
  </si>
  <si>
    <t>四日市市日永西四丁目1番19号</t>
    <rPh sb="0" eb="4">
      <t>ヨッカイチシ</t>
    </rPh>
    <rPh sb="4" eb="6">
      <t>ヒナガ</t>
    </rPh>
    <rPh sb="6" eb="7">
      <t>ニシ</t>
    </rPh>
    <rPh sb="7" eb="10">
      <t>ヨンチョウメ</t>
    </rPh>
    <rPh sb="11" eb="12">
      <t>バン</t>
    </rPh>
    <rPh sb="14" eb="15">
      <t>ゴウ</t>
    </rPh>
    <phoneticPr fontId="4"/>
  </si>
  <si>
    <t>株式会社キッズエール三重</t>
    <rPh sb="0" eb="4">
      <t>カブシキガイシャ</t>
    </rPh>
    <rPh sb="10" eb="12">
      <t>ミエ</t>
    </rPh>
    <phoneticPr fontId="4"/>
  </si>
  <si>
    <t>ひまわり四日市
（単位１：ひまわり四日市、単位２：ひまわり四日市第二）</t>
    <rPh sb="4" eb="7">
      <t>ヨッカイチ</t>
    </rPh>
    <rPh sb="9" eb="11">
      <t>タンイ</t>
    </rPh>
    <rPh sb="17" eb="20">
      <t>ヨッカイチ</t>
    </rPh>
    <rPh sb="21" eb="23">
      <t>タンイ</t>
    </rPh>
    <rPh sb="29" eb="32">
      <t>ヨッカイチ</t>
    </rPh>
    <rPh sb="32" eb="34">
      <t>ダイニ</t>
    </rPh>
    <phoneticPr fontId="20"/>
  </si>
  <si>
    <t>四日市市富士町8-66日建ビル</t>
    <rPh sb="0" eb="4">
      <t>ヨッカイチシ</t>
    </rPh>
    <rPh sb="4" eb="7">
      <t>フジチョウ</t>
    </rPh>
    <rPh sb="11" eb="13">
      <t>ニッケン</t>
    </rPh>
    <phoneticPr fontId="20"/>
  </si>
  <si>
    <t>090-4265-7591</t>
    <phoneticPr fontId="8"/>
  </si>
  <si>
    <t>合同会社Ｆｕｌｌ　Ｈｅａｌｔｈ</t>
    <rPh sb="0" eb="2">
      <t>ゴウドウ</t>
    </rPh>
    <rPh sb="2" eb="4">
      <t>ガイシャ</t>
    </rPh>
    <phoneticPr fontId="20"/>
  </si>
  <si>
    <t>ＣＯＣＯＡ
（児童発達支援：児童発達支援事業所ＣＯＣＯＡ、放課後等デイサービス：ＣＯＣＯＡ）</t>
    <rPh sb="7" eb="13">
      <t>ジドウハッタツシエン</t>
    </rPh>
    <rPh sb="14" eb="20">
      <t>ジドウハッタツシエン</t>
    </rPh>
    <rPh sb="20" eb="22">
      <t>ジギョウ</t>
    </rPh>
    <rPh sb="22" eb="23">
      <t>ショ</t>
    </rPh>
    <rPh sb="29" eb="33">
      <t>ホウカゴトウ</t>
    </rPh>
    <phoneticPr fontId="20"/>
  </si>
  <si>
    <t>四日市市新正四丁目17番18号</t>
    <rPh sb="0" eb="4">
      <t>ヨッカイチシ</t>
    </rPh>
    <rPh sb="4" eb="5">
      <t>シン</t>
    </rPh>
    <rPh sb="5" eb="6">
      <t>セイ</t>
    </rPh>
    <rPh sb="6" eb="9">
      <t>ヨンチョウメ</t>
    </rPh>
    <rPh sb="11" eb="12">
      <t>バン</t>
    </rPh>
    <rPh sb="14" eb="15">
      <t>ゴウ</t>
    </rPh>
    <phoneticPr fontId="20"/>
  </si>
  <si>
    <t>合同会社Ｇｌｏｗ　Ｋｉｄｓ</t>
    <rPh sb="0" eb="2">
      <t>ゴウドウ</t>
    </rPh>
    <rPh sb="2" eb="4">
      <t>ガイシャ</t>
    </rPh>
    <phoneticPr fontId="20"/>
  </si>
  <si>
    <t>ＫＩD ACADEMY＋四日市校</t>
    <phoneticPr fontId="8"/>
  </si>
  <si>
    <t>四日市市笹川2-31-1</t>
  </si>
  <si>
    <t>090-3766-0560</t>
  </si>
  <si>
    <t>－</t>
    <phoneticPr fontId="8"/>
  </si>
  <si>
    <t>株式会社ＢｏａＳｏｒｔｅ</t>
  </si>
  <si>
    <t>アプリキッズ四日市小古曽</t>
    <rPh sb="6" eb="9">
      <t>ヨッカイチ</t>
    </rPh>
    <rPh sb="9" eb="12">
      <t>オゴソ</t>
    </rPh>
    <phoneticPr fontId="8"/>
  </si>
  <si>
    <t>510-0958</t>
    <phoneticPr fontId="8"/>
  </si>
  <si>
    <t>四日市市小古曽二丁目２番８号</t>
    <rPh sb="0" eb="4">
      <t>ヨッカイチシ</t>
    </rPh>
    <rPh sb="4" eb="7">
      <t>オゴソ</t>
    </rPh>
    <rPh sb="7" eb="10">
      <t>ニチョウメ</t>
    </rPh>
    <rPh sb="11" eb="12">
      <t>バン</t>
    </rPh>
    <rPh sb="13" eb="14">
      <t>ゴウ</t>
    </rPh>
    <phoneticPr fontId="8"/>
  </si>
  <si>
    <t>059-340-3198</t>
    <phoneticPr fontId="8"/>
  </si>
  <si>
    <t>059-340-3199</t>
    <phoneticPr fontId="8"/>
  </si>
  <si>
    <t>ＡＨＣグループ株式会社</t>
    <rPh sb="7" eb="11">
      <t>カブシキガイシャ</t>
    </rPh>
    <phoneticPr fontId="8"/>
  </si>
  <si>
    <t>ここから未来へ　四日市校</t>
    <rPh sb="4" eb="6">
      <t>ミライ</t>
    </rPh>
    <rPh sb="8" eb="12">
      <t>ヨッカイチコウ</t>
    </rPh>
    <phoneticPr fontId="8"/>
  </si>
  <si>
    <t>512-1214</t>
    <phoneticPr fontId="8"/>
  </si>
  <si>
    <t>四日市市桜台1丁目45番7号</t>
    <rPh sb="0" eb="4">
      <t>ヨッカイチシ</t>
    </rPh>
    <rPh sb="4" eb="6">
      <t>サクラダイ</t>
    </rPh>
    <rPh sb="7" eb="9">
      <t>チョウメ</t>
    </rPh>
    <rPh sb="11" eb="12">
      <t>バン</t>
    </rPh>
    <rPh sb="13" eb="14">
      <t>ゴウ</t>
    </rPh>
    <phoneticPr fontId="8"/>
  </si>
  <si>
    <t>059-328-4206</t>
    <phoneticPr fontId="8"/>
  </si>
  <si>
    <t>059-340-4207</t>
    <phoneticPr fontId="8"/>
  </si>
  <si>
    <t>あきわWelfare株式会社</t>
    <rPh sb="10" eb="12">
      <t>カブシキ</t>
    </rPh>
    <rPh sb="12" eb="14">
      <t>カイシャ</t>
    </rPh>
    <phoneticPr fontId="8"/>
  </si>
  <si>
    <t>四日市市東日野一丁目３番１９号　Monolake 1階</t>
    <rPh sb="0" eb="4">
      <t>ヨッカイチシ</t>
    </rPh>
    <rPh sb="4" eb="5">
      <t>ヒガシ</t>
    </rPh>
    <rPh sb="5" eb="7">
      <t>ヒノ</t>
    </rPh>
    <rPh sb="7" eb="10">
      <t>イッチョウメ</t>
    </rPh>
    <rPh sb="11" eb="12">
      <t>バン</t>
    </rPh>
    <rPh sb="14" eb="15">
      <t>ゴウ</t>
    </rPh>
    <rPh sb="26" eb="27">
      <t>カイ</t>
    </rPh>
    <phoneticPr fontId="8"/>
  </si>
  <si>
    <t>株式会社ジンキャスト</t>
    <phoneticPr fontId="8"/>
  </si>
  <si>
    <t>放課後等デイサービス　こどものもり</t>
    <rPh sb="0" eb="4">
      <t>ホウカゴトウ</t>
    </rPh>
    <phoneticPr fontId="8"/>
  </si>
  <si>
    <t>510-0832</t>
    <phoneticPr fontId="8"/>
  </si>
  <si>
    <t>四日市市伊倉１丁目１－８</t>
    <rPh sb="0" eb="4">
      <t>ヨッカイチシ</t>
    </rPh>
    <rPh sb="4" eb="6">
      <t>イクラ</t>
    </rPh>
    <rPh sb="7" eb="9">
      <t>チョウメ</t>
    </rPh>
    <phoneticPr fontId="8"/>
  </si>
  <si>
    <t>059-324-4679</t>
    <phoneticPr fontId="8"/>
  </si>
  <si>
    <t>059-390-1376</t>
    <phoneticPr fontId="8"/>
  </si>
  <si>
    <t>株式会社フォレスト</t>
    <rPh sb="0" eb="4">
      <t>カブシキカイシャ</t>
    </rPh>
    <phoneticPr fontId="8"/>
  </si>
  <si>
    <t>キッズエール四日市日永</t>
    <rPh sb="6" eb="11">
      <t>ヨッカイチヒナガ</t>
    </rPh>
    <phoneticPr fontId="8"/>
  </si>
  <si>
    <t>四日市市日永西四丁目1番19号</t>
    <rPh sb="0" eb="4">
      <t>ヨッカイチシ</t>
    </rPh>
    <rPh sb="4" eb="7">
      <t>ヒナガニシ</t>
    </rPh>
    <rPh sb="7" eb="10">
      <t>ヨンチョウメ</t>
    </rPh>
    <rPh sb="11" eb="12">
      <t>バン</t>
    </rPh>
    <rPh sb="14" eb="15">
      <t>ゴウ</t>
    </rPh>
    <phoneticPr fontId="8"/>
  </si>
  <si>
    <t>059-329-5026</t>
    <phoneticPr fontId="8"/>
  </si>
  <si>
    <t>059-329-5027</t>
    <phoneticPr fontId="8"/>
  </si>
  <si>
    <t>サポートセンターあいぷろキッズ</t>
    <phoneticPr fontId="8"/>
  </si>
  <si>
    <t>四日市市生桑町字川原崎２６１番地１</t>
    <rPh sb="0" eb="3">
      <t>ヨッカイチ</t>
    </rPh>
    <rPh sb="3" eb="4">
      <t>シ</t>
    </rPh>
    <rPh sb="4" eb="7">
      <t>イクワチョウ</t>
    </rPh>
    <rPh sb="7" eb="8">
      <t>アザ</t>
    </rPh>
    <rPh sb="14" eb="16">
      <t>バンチ</t>
    </rPh>
    <phoneticPr fontId="8"/>
  </si>
  <si>
    <t>社会福祉法人あいプロジェクト</t>
    <rPh sb="0" eb="6">
      <t>シャカイフクシホウジン</t>
    </rPh>
    <phoneticPr fontId="8"/>
  </si>
  <si>
    <t>みのり咲</t>
    <rPh sb="3" eb="4">
      <t>サキ</t>
    </rPh>
    <phoneticPr fontId="8"/>
  </si>
  <si>
    <t>510-8004</t>
    <phoneticPr fontId="8"/>
  </si>
  <si>
    <t>四日市市富田一色町３番６号</t>
    <rPh sb="0" eb="3">
      <t>ヨッカイチ</t>
    </rPh>
    <rPh sb="3" eb="4">
      <t>シ</t>
    </rPh>
    <rPh sb="4" eb="9">
      <t>トミダイッシキチョウ</t>
    </rPh>
    <rPh sb="10" eb="11">
      <t>バン</t>
    </rPh>
    <rPh sb="12" eb="13">
      <t>ゴウ</t>
    </rPh>
    <phoneticPr fontId="8"/>
  </si>
  <si>
    <t>059-340-5233</t>
    <phoneticPr fontId="8"/>
  </si>
  <si>
    <t>059-340-5208</t>
    <phoneticPr fontId="8"/>
  </si>
  <si>
    <t>合同会社みのり咲</t>
    <rPh sb="0" eb="4">
      <t>ゴウドウカイシャ</t>
    </rPh>
    <rPh sb="7" eb="8">
      <t>サキ</t>
    </rPh>
    <phoneticPr fontId="8"/>
  </si>
  <si>
    <t>フィオーレ　ブルーミング</t>
    <phoneticPr fontId="8"/>
  </si>
  <si>
    <t>510-0012</t>
    <phoneticPr fontId="8"/>
  </si>
  <si>
    <t>四日市市羽津乙129-2</t>
    <rPh sb="0" eb="4">
      <t>ヨッカイチシ</t>
    </rPh>
    <rPh sb="4" eb="6">
      <t>ハヅ</t>
    </rPh>
    <rPh sb="6" eb="7">
      <t>オツ</t>
    </rPh>
    <phoneticPr fontId="8"/>
  </si>
  <si>
    <t>社会福祉法人四日市福祉会</t>
    <rPh sb="0" eb="6">
      <t>シャカイフクシホウジン</t>
    </rPh>
    <rPh sb="6" eb="12">
      <t>ヨッカイチフクシカイ</t>
    </rPh>
    <phoneticPr fontId="8"/>
  </si>
  <si>
    <t>放課後等デイサービスＵＢＩ</t>
    <rPh sb="0" eb="3">
      <t>ホウカゴ</t>
    </rPh>
    <rPh sb="3" eb="4">
      <t>トウ</t>
    </rPh>
    <phoneticPr fontId="4"/>
  </si>
  <si>
    <t>三重郡朝日町柿2997番地</t>
    <rPh sb="0" eb="3">
      <t>ミエグン</t>
    </rPh>
    <rPh sb="3" eb="6">
      <t>アサヒチョウ</t>
    </rPh>
    <rPh sb="6" eb="7">
      <t>カキ</t>
    </rPh>
    <rPh sb="11" eb="13">
      <t>バンチ</t>
    </rPh>
    <phoneticPr fontId="4"/>
  </si>
  <si>
    <t>重症心身障がい児デイサービス　どりーむぽっぷ</t>
    <rPh sb="0" eb="5">
      <t>ジュウショウシンシンショウ</t>
    </rPh>
    <rPh sb="7" eb="8">
      <t>ジ</t>
    </rPh>
    <phoneticPr fontId="4"/>
  </si>
  <si>
    <t>三重郡菰野町川北47-2</t>
    <rPh sb="0" eb="2">
      <t>ミエ</t>
    </rPh>
    <rPh sb="2" eb="3">
      <t>グン</t>
    </rPh>
    <rPh sb="3" eb="6">
      <t>コモノチョウ</t>
    </rPh>
    <rPh sb="6" eb="8">
      <t>カワキタ</t>
    </rPh>
    <phoneticPr fontId="4"/>
  </si>
  <si>
    <t>放課後等デイサービス　こどもの森</t>
    <rPh sb="0" eb="4">
      <t>ホウカゴトウ</t>
    </rPh>
    <rPh sb="15" eb="16">
      <t>モリ</t>
    </rPh>
    <phoneticPr fontId="4"/>
  </si>
  <si>
    <t>三重郡菰野町大字菰野2080-5</t>
    <rPh sb="0" eb="2">
      <t>ミエ</t>
    </rPh>
    <rPh sb="2" eb="3">
      <t>グン</t>
    </rPh>
    <rPh sb="3" eb="6">
      <t>コモノチョウ</t>
    </rPh>
    <rPh sb="6" eb="8">
      <t>オオアザ</t>
    </rPh>
    <rPh sb="8" eb="10">
      <t>コモノ</t>
    </rPh>
    <phoneticPr fontId="4"/>
  </si>
  <si>
    <t>みちしるべ朝日川越</t>
    <rPh sb="5" eb="7">
      <t>アサヒ</t>
    </rPh>
    <rPh sb="7" eb="9">
      <t>カワゴエ</t>
    </rPh>
    <phoneticPr fontId="4"/>
  </si>
  <si>
    <t>三重郡川越町亀須新田198-1</t>
    <rPh sb="0" eb="2">
      <t>ミエ</t>
    </rPh>
    <rPh sb="2" eb="3">
      <t>グン</t>
    </rPh>
    <rPh sb="3" eb="6">
      <t>カワゴエチョウ</t>
    </rPh>
    <rPh sb="6" eb="7">
      <t>カメ</t>
    </rPh>
    <rPh sb="7" eb="8">
      <t>ス</t>
    </rPh>
    <rPh sb="8" eb="10">
      <t>シンデン</t>
    </rPh>
    <phoneticPr fontId="4"/>
  </si>
  <si>
    <t>株式会社ｓｈａｒｉｎｇ　ｇｒｏｕｐ</t>
    <rPh sb="0" eb="4">
      <t>カブシキガイシャ</t>
    </rPh>
    <phoneticPr fontId="4"/>
  </si>
  <si>
    <t>重症心身障がい児デイサービス　クム</t>
    <rPh sb="0" eb="5">
      <t>ジュウショウシンシンショウ</t>
    </rPh>
    <rPh sb="7" eb="8">
      <t>ジ</t>
    </rPh>
    <phoneticPr fontId="4"/>
  </si>
  <si>
    <t>三重郡川越町亀崎新田５１－１４</t>
    <rPh sb="0" eb="2">
      <t>ミエ</t>
    </rPh>
    <rPh sb="2" eb="3">
      <t>グン</t>
    </rPh>
    <rPh sb="3" eb="6">
      <t>カワゴエチョウ</t>
    </rPh>
    <rPh sb="6" eb="8">
      <t>カメサキ</t>
    </rPh>
    <rPh sb="8" eb="10">
      <t>シンデン</t>
    </rPh>
    <phoneticPr fontId="4"/>
  </si>
  <si>
    <t>特定非営利活動法人なちゅらん</t>
    <rPh sb="0" eb="9">
      <t>トクテイヒエイリカツドウホウジン</t>
    </rPh>
    <phoneticPr fontId="4"/>
  </si>
  <si>
    <t>519-0227</t>
    <phoneticPr fontId="8"/>
  </si>
  <si>
    <t>鈴鹿市高塚町1451番117</t>
    <rPh sb="3" eb="6">
      <t>タカツカチョウ</t>
    </rPh>
    <rPh sb="10" eb="11">
      <t>バン</t>
    </rPh>
    <phoneticPr fontId="8"/>
  </si>
  <si>
    <t>ほーむ鈴鹿</t>
    <rPh sb="3" eb="5">
      <t>スズカ</t>
    </rPh>
    <phoneticPr fontId="4"/>
  </si>
  <si>
    <t>鈴鹿市南江島町22番28号</t>
    <rPh sb="0" eb="3">
      <t>スズカシ</t>
    </rPh>
    <rPh sb="3" eb="4">
      <t>ミナミ</t>
    </rPh>
    <rPh sb="4" eb="6">
      <t>エシマ</t>
    </rPh>
    <rPh sb="6" eb="7">
      <t>チョウ</t>
    </rPh>
    <rPh sb="9" eb="10">
      <t>バン</t>
    </rPh>
    <rPh sb="12" eb="13">
      <t>ゴウ</t>
    </rPh>
    <phoneticPr fontId="4"/>
  </si>
  <si>
    <t>放課後等デイサービス　PLUSYOU　marilyn</t>
    <rPh sb="0" eb="2">
      <t>ホウカゴ</t>
    </rPh>
    <rPh sb="2" eb="3">
      <t>トウ</t>
    </rPh>
    <phoneticPr fontId="4"/>
  </si>
  <si>
    <t>鈴鹿市算所町1257</t>
    <rPh sb="0" eb="2">
      <t>スズカ</t>
    </rPh>
    <rPh sb="2" eb="3">
      <t>シ</t>
    </rPh>
    <rPh sb="3" eb="5">
      <t>サンジョ</t>
    </rPh>
    <rPh sb="5" eb="6">
      <t>チョウ</t>
    </rPh>
    <phoneticPr fontId="4"/>
  </si>
  <si>
    <t>鈴鹿市白子本町15-16</t>
    <rPh sb="0" eb="2">
      <t>スズカ</t>
    </rPh>
    <rPh sb="3" eb="5">
      <t>シロコ</t>
    </rPh>
    <rPh sb="5" eb="7">
      <t>ホンマチ</t>
    </rPh>
    <phoneticPr fontId="4"/>
  </si>
  <si>
    <t>鈴鹿市野辺二丁目2-26</t>
    <rPh sb="0" eb="3">
      <t>スズカシ</t>
    </rPh>
    <rPh sb="3" eb="5">
      <t>ノベ</t>
    </rPh>
    <rPh sb="5" eb="8">
      <t>ニチョウメ</t>
    </rPh>
    <phoneticPr fontId="4"/>
  </si>
  <si>
    <t>059-392-7038</t>
    <phoneticPr fontId="8"/>
  </si>
  <si>
    <t>059-392-7039</t>
    <phoneticPr fontId="8"/>
  </si>
  <si>
    <t>合同会社ＮＥＷＳ</t>
    <rPh sb="0" eb="4">
      <t>ゴウドウガイシャ</t>
    </rPh>
    <phoneticPr fontId="4"/>
  </si>
  <si>
    <t>ＬＩＴＴＬＥ　ＳＴＡＲ</t>
    <phoneticPr fontId="8"/>
  </si>
  <si>
    <t>三重県鈴鹿市道伯３－５－１５</t>
    <rPh sb="0" eb="3">
      <t>ミエケン</t>
    </rPh>
    <rPh sb="3" eb="6">
      <t>スズカシ</t>
    </rPh>
    <rPh sb="6" eb="8">
      <t>ドウハク</t>
    </rPh>
    <phoneticPr fontId="8"/>
  </si>
  <si>
    <t>059-318-5156</t>
    <phoneticPr fontId="8"/>
  </si>
  <si>
    <t>059-318-5254</t>
    <phoneticPr fontId="8"/>
  </si>
  <si>
    <t>Ｌ３Ａ　ＦＡＭＩＬＹ合同会社</t>
    <rPh sb="10" eb="12">
      <t>ゴウドウ</t>
    </rPh>
    <rPh sb="12" eb="14">
      <t>カイシャ</t>
    </rPh>
    <phoneticPr fontId="8"/>
  </si>
  <si>
    <t>児童発達支援センター　エンジョイウェルヴィレッジ</t>
    <rPh sb="0" eb="6">
      <t>ジドウハッタツシエン</t>
    </rPh>
    <phoneticPr fontId="4"/>
  </si>
  <si>
    <t>亀山市能褒野町字能褒野46番2</t>
    <rPh sb="0" eb="3">
      <t>カメヤマシ</t>
    </rPh>
    <rPh sb="3" eb="6">
      <t>ノボノ</t>
    </rPh>
    <rPh sb="6" eb="7">
      <t>チョウ</t>
    </rPh>
    <rPh sb="7" eb="8">
      <t>アザ</t>
    </rPh>
    <rPh sb="8" eb="11">
      <t>ノボノ</t>
    </rPh>
    <rPh sb="13" eb="14">
      <t>バン</t>
    </rPh>
    <phoneticPr fontId="4"/>
  </si>
  <si>
    <t>重症児デイサービス　なないろ</t>
    <rPh sb="0" eb="3">
      <t>ジュウショウジ</t>
    </rPh>
    <phoneticPr fontId="4"/>
  </si>
  <si>
    <t>059-271-8882</t>
    <phoneticPr fontId="8"/>
  </si>
  <si>
    <t>059-271-8878</t>
    <phoneticPr fontId="8"/>
  </si>
  <si>
    <t>「みんなの安全基地」</t>
    <rPh sb="5" eb="9">
      <t>アンゼンキチ</t>
    </rPh>
    <phoneticPr fontId="4"/>
  </si>
  <si>
    <t>三重県津市藤方９１６番地２</t>
    <rPh sb="0" eb="3">
      <t>ミエケン</t>
    </rPh>
    <rPh sb="3" eb="5">
      <t>ツシ</t>
    </rPh>
    <rPh sb="5" eb="7">
      <t>フジカタ</t>
    </rPh>
    <rPh sb="10" eb="12">
      <t>バンチ</t>
    </rPh>
    <phoneticPr fontId="4"/>
  </si>
  <si>
    <t>株式会社ｐｒｉｖａｔｅ　ｓｅｃｕｒｅ　ｂａｓｅ</t>
    <rPh sb="0" eb="4">
      <t>カブシキガイシャ</t>
    </rPh>
    <phoneticPr fontId="4"/>
  </si>
  <si>
    <t>放課後等デイサービスはっぴぃす</t>
    <rPh sb="0" eb="3">
      <t>ホウカゴ</t>
    </rPh>
    <rPh sb="3" eb="4">
      <t>トウ</t>
    </rPh>
    <phoneticPr fontId="4"/>
  </si>
  <si>
    <t>津市牧町473-3</t>
    <rPh sb="0" eb="2">
      <t>ツシ</t>
    </rPh>
    <rPh sb="2" eb="3">
      <t>マキ</t>
    </rPh>
    <rPh sb="3" eb="4">
      <t>チョウ</t>
    </rPh>
    <phoneticPr fontId="4"/>
  </si>
  <si>
    <t>ぴーす株式会社</t>
    <rPh sb="3" eb="7">
      <t>カブシキカイシャ</t>
    </rPh>
    <phoneticPr fontId="4"/>
  </si>
  <si>
    <t>津市久居野村町760-5</t>
    <rPh sb="0" eb="2">
      <t>ツシ</t>
    </rPh>
    <rPh sb="2" eb="4">
      <t>ヒサイ</t>
    </rPh>
    <rPh sb="4" eb="6">
      <t>ノムラ</t>
    </rPh>
    <rPh sb="6" eb="7">
      <t>マチ</t>
    </rPh>
    <phoneticPr fontId="4"/>
  </si>
  <si>
    <t>株式会社音の羽</t>
    <rPh sb="0" eb="4">
      <t>カブシキガイシャ</t>
    </rPh>
    <rPh sb="4" eb="5">
      <t>オト</t>
    </rPh>
    <rPh sb="6" eb="7">
      <t>ハ</t>
    </rPh>
    <phoneticPr fontId="4"/>
  </si>
  <si>
    <t>望　あゆみ野大古曽</t>
    <rPh sb="0" eb="1">
      <t>ノゾミ</t>
    </rPh>
    <rPh sb="5" eb="9">
      <t>ノオオゴソ</t>
    </rPh>
    <phoneticPr fontId="4"/>
  </si>
  <si>
    <t>津市一身田大古曽974番地3</t>
    <rPh sb="0" eb="2">
      <t>ツシ</t>
    </rPh>
    <rPh sb="2" eb="5">
      <t>イッシンデン</t>
    </rPh>
    <rPh sb="5" eb="8">
      <t>オオゴソ</t>
    </rPh>
    <rPh sb="11" eb="13">
      <t>バンチ</t>
    </rPh>
    <phoneticPr fontId="4"/>
  </si>
  <si>
    <t>社会福祉法人　安濃津福祉会</t>
    <rPh sb="0" eb="2">
      <t>シャカイ</t>
    </rPh>
    <rPh sb="2" eb="4">
      <t>フクシ</t>
    </rPh>
    <rPh sb="4" eb="6">
      <t>ホウジン</t>
    </rPh>
    <rPh sb="7" eb="9">
      <t>アノウ</t>
    </rPh>
    <rPh sb="9" eb="10">
      <t>ツ</t>
    </rPh>
    <rPh sb="10" eb="12">
      <t>フクシ</t>
    </rPh>
    <rPh sb="12" eb="13">
      <t>カイ</t>
    </rPh>
    <phoneticPr fontId="4"/>
  </si>
  <si>
    <t>なないろ楽団</t>
    <rPh sb="4" eb="6">
      <t>ガクダン</t>
    </rPh>
    <phoneticPr fontId="4"/>
  </si>
  <si>
    <t>津市殿村385-16</t>
    <rPh sb="0" eb="2">
      <t>ツシ</t>
    </rPh>
    <rPh sb="2" eb="4">
      <t>トノムラ</t>
    </rPh>
    <phoneticPr fontId="4"/>
  </si>
  <si>
    <t>しおり</t>
    <phoneticPr fontId="8"/>
  </si>
  <si>
    <t>514-0054</t>
    <phoneticPr fontId="8"/>
  </si>
  <si>
    <t>津市神納４番地５</t>
    <rPh sb="0" eb="2">
      <t>ツシ</t>
    </rPh>
    <rPh sb="2" eb="4">
      <t>カミノウ</t>
    </rPh>
    <rPh sb="5" eb="6">
      <t>バン</t>
    </rPh>
    <rPh sb="6" eb="7">
      <t>チ</t>
    </rPh>
    <phoneticPr fontId="8"/>
  </si>
  <si>
    <t>059-273-5125</t>
    <phoneticPr fontId="8"/>
  </si>
  <si>
    <t>合同会社栞</t>
    <rPh sb="0" eb="2">
      <t>ゴウドウ</t>
    </rPh>
    <rPh sb="2" eb="4">
      <t>カイシャ</t>
    </rPh>
    <rPh sb="4" eb="5">
      <t>シオリ</t>
    </rPh>
    <phoneticPr fontId="8"/>
  </si>
  <si>
    <t>放課後等デイサービス　ウィズ・ユー津白塚</t>
    <rPh sb="0" eb="4">
      <t>ホウカゴトウ</t>
    </rPh>
    <rPh sb="17" eb="20">
      <t>ツシラツカ</t>
    </rPh>
    <phoneticPr fontId="20"/>
  </si>
  <si>
    <t>津市白塚町2776番地</t>
    <rPh sb="0" eb="2">
      <t>ツシ</t>
    </rPh>
    <rPh sb="2" eb="5">
      <t>シラツカチョウ</t>
    </rPh>
    <rPh sb="9" eb="11">
      <t>バンチ</t>
    </rPh>
    <phoneticPr fontId="20"/>
  </si>
  <si>
    <t>059-269-7800</t>
  </si>
  <si>
    <t>059-269-7810</t>
  </si>
  <si>
    <t>株式会社Ｙ’ｓＯファミリア</t>
    <rPh sb="0" eb="4">
      <t>カブシキガイシャ</t>
    </rPh>
    <phoneticPr fontId="20"/>
  </si>
  <si>
    <t>ＬＵＬＵ</t>
    <phoneticPr fontId="8"/>
  </si>
  <si>
    <t>514-2504</t>
    <phoneticPr fontId="8"/>
  </si>
  <si>
    <t>津市一志町鷹の高野団地１６０番地６２４</t>
    <rPh sb="0" eb="2">
      <t>ツシ</t>
    </rPh>
    <rPh sb="2" eb="5">
      <t>イチシチョウ</t>
    </rPh>
    <rPh sb="5" eb="6">
      <t>タカ</t>
    </rPh>
    <rPh sb="7" eb="11">
      <t>タカノダンチ</t>
    </rPh>
    <rPh sb="14" eb="16">
      <t>バンチ</t>
    </rPh>
    <phoneticPr fontId="8"/>
  </si>
  <si>
    <t>059-269-5277</t>
    <phoneticPr fontId="8"/>
  </si>
  <si>
    <t>059-269-5278</t>
    <phoneticPr fontId="8"/>
  </si>
  <si>
    <t>一般社団法人Ｂｅｎｔ　Ｂｅａｎ</t>
    <rPh sb="0" eb="6">
      <t>イッパンシャダンホウジン</t>
    </rPh>
    <phoneticPr fontId="8"/>
  </si>
  <si>
    <t>子ども発達未来塾げいのう</t>
    <rPh sb="0" eb="1">
      <t>コ</t>
    </rPh>
    <rPh sb="3" eb="5">
      <t>ハッタツ</t>
    </rPh>
    <rPh sb="5" eb="7">
      <t>ミライ</t>
    </rPh>
    <rPh sb="7" eb="8">
      <t>ジュク</t>
    </rPh>
    <phoneticPr fontId="8"/>
  </si>
  <si>
    <t>津市芸濃町椋本５１４２番地１</t>
    <phoneticPr fontId="8"/>
  </si>
  <si>
    <t>059-271-7010</t>
    <phoneticPr fontId="8"/>
  </si>
  <si>
    <t>059-232-6113</t>
    <phoneticPr fontId="8"/>
  </si>
  <si>
    <t>社会福祉法人安濃津福祉会</t>
    <phoneticPr fontId="8"/>
  </si>
  <si>
    <t>放課後等デイサービスぴーすてっぷ</t>
    <rPh sb="0" eb="4">
      <t>ホウカゴトウ</t>
    </rPh>
    <phoneticPr fontId="8"/>
  </si>
  <si>
    <t>514-0111</t>
    <phoneticPr fontId="8"/>
  </si>
  <si>
    <t>津市一身田平野145-1</t>
    <rPh sb="0" eb="7">
      <t>ツシイッシンデンヒラノ</t>
    </rPh>
    <phoneticPr fontId="8"/>
  </si>
  <si>
    <t>080-7363-0042</t>
    <phoneticPr fontId="8"/>
  </si>
  <si>
    <t>ぴーす株式会社</t>
    <rPh sb="3" eb="7">
      <t>カブシキカイシャ</t>
    </rPh>
    <phoneticPr fontId="8"/>
  </si>
  <si>
    <t>0598-30-4423</t>
    <phoneticPr fontId="8"/>
  </si>
  <si>
    <t>放課後等デイサービス　インハーシューズ2nd</t>
    <rPh sb="0" eb="10">
      <t>ホ</t>
    </rPh>
    <phoneticPr fontId="4"/>
  </si>
  <si>
    <t>松阪市清生町字村中632番地4</t>
    <rPh sb="0" eb="3">
      <t>マツサカシ</t>
    </rPh>
    <rPh sb="3" eb="4">
      <t>セイ</t>
    </rPh>
    <rPh sb="4" eb="5">
      <t>イキル</t>
    </rPh>
    <rPh sb="5" eb="6">
      <t>チョウ</t>
    </rPh>
    <rPh sb="6" eb="7">
      <t>アザ</t>
    </rPh>
    <rPh sb="7" eb="9">
      <t>ムラナカ</t>
    </rPh>
    <rPh sb="12" eb="14">
      <t>バンチ</t>
    </rPh>
    <phoneticPr fontId="4"/>
  </si>
  <si>
    <t>株式会社IN　HER　SHOES</t>
    <rPh sb="0" eb="4">
      <t>カ</t>
    </rPh>
    <phoneticPr fontId="4"/>
  </si>
  <si>
    <t>児童発達支援・放課後等デイサービス　Lucia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</si>
  <si>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松阪市大黒田町552-1</t>
    <rPh sb="0" eb="3">
      <t>マツサカシ</t>
    </rPh>
    <rPh sb="3" eb="5">
      <t>オオクロ</t>
    </rPh>
    <rPh sb="5" eb="6">
      <t>ダ</t>
    </rPh>
    <rPh sb="6" eb="7">
      <t>チョウ</t>
    </rPh>
    <phoneticPr fontId="4"/>
  </si>
  <si>
    <t>合同会社Ｖｉｔａ</t>
    <rPh sb="0" eb="2">
      <t>ゴウドウ</t>
    </rPh>
    <rPh sb="2" eb="4">
      <t>ガイシャ</t>
    </rPh>
    <phoneticPr fontId="4"/>
  </si>
  <si>
    <t>児童発達支援・放課後等デイサービス　ヒトツナ松阪教室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22" eb="24">
      <t>マツサカ</t>
    </rPh>
    <rPh sb="24" eb="26">
      <t>キョウシツ</t>
    </rPh>
    <phoneticPr fontId="4"/>
  </si>
  <si>
    <t>松阪市若葉町341-8</t>
    <rPh sb="0" eb="3">
      <t>マツサカシ</t>
    </rPh>
    <rPh sb="3" eb="5">
      <t>ワカバ</t>
    </rPh>
    <rPh sb="5" eb="6">
      <t>チョウ</t>
    </rPh>
    <phoneticPr fontId="4"/>
  </si>
  <si>
    <t>有限会社ＴＭクラウン</t>
    <rPh sb="0" eb="4">
      <t>ユウゲンガイシャ</t>
    </rPh>
    <phoneticPr fontId="4"/>
  </si>
  <si>
    <t>松阪市大阿坂町374番地1</t>
    <rPh sb="0" eb="3">
      <t>マツサカシ</t>
    </rPh>
    <rPh sb="3" eb="4">
      <t>オオ</t>
    </rPh>
    <rPh sb="4" eb="5">
      <t>ア</t>
    </rPh>
    <rPh sb="5" eb="6">
      <t>サカ</t>
    </rPh>
    <rPh sb="6" eb="7">
      <t>チョウ</t>
    </rPh>
    <rPh sb="10" eb="12">
      <t>バンチ</t>
    </rPh>
    <phoneticPr fontId="4"/>
  </si>
  <si>
    <t>合同会社ＬＩＶＥＩＴＵＰ</t>
    <rPh sb="0" eb="2">
      <t>ゴウドウ</t>
    </rPh>
    <rPh sb="2" eb="4">
      <t>ガイシャ</t>
    </rPh>
    <phoneticPr fontId="4"/>
  </si>
  <si>
    <t>チャイルドウィッシュくぼ</t>
    <phoneticPr fontId="8"/>
  </si>
  <si>
    <t>松阪市久保町1302-5</t>
  </si>
  <si>
    <t>0598-20-9242</t>
  </si>
  <si>
    <t>0598-20-9243</t>
  </si>
  <si>
    <t>株式会社紬</t>
  </si>
  <si>
    <t>多気郡明和町大字金剛坂822-8</t>
    <phoneticPr fontId="8"/>
  </si>
  <si>
    <t>児童発達支援・放課後等デイサービスSPICA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</si>
  <si>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多気郡明和町竹川33番地6</t>
    <rPh sb="0" eb="3">
      <t>タキグン</t>
    </rPh>
    <rPh sb="3" eb="6">
      <t>メイワチョウ</t>
    </rPh>
    <rPh sb="6" eb="8">
      <t>タケカワ</t>
    </rPh>
    <rPh sb="10" eb="11">
      <t>バン</t>
    </rPh>
    <rPh sb="11" eb="12">
      <t>チ</t>
    </rPh>
    <phoneticPr fontId="4"/>
  </si>
  <si>
    <t>同立塾</t>
    <rPh sb="0" eb="3">
      <t>ドウリツジュク</t>
    </rPh>
    <phoneticPr fontId="20"/>
  </si>
  <si>
    <t>多気郡明和町志貴１３６０－２</t>
    <rPh sb="0" eb="6">
      <t>タキグンメイワチョウ</t>
    </rPh>
    <rPh sb="6" eb="8">
      <t>シキ</t>
    </rPh>
    <phoneticPr fontId="20"/>
  </si>
  <si>
    <t>090-4400-4462</t>
  </si>
  <si>
    <t>アイケイ合同会社</t>
    <rPh sb="4" eb="8">
      <t>ゴウドウガイシャ</t>
    </rPh>
    <phoneticPr fontId="20"/>
  </si>
  <si>
    <t>ミューズポコ伊勢</t>
    <rPh sb="6" eb="8">
      <t>イセ</t>
    </rPh>
    <phoneticPr fontId="12"/>
  </si>
  <si>
    <t>伊勢市小俣町元町764</t>
    <rPh sb="0" eb="3">
      <t>イセシ</t>
    </rPh>
    <rPh sb="3" eb="5">
      <t>オバタ</t>
    </rPh>
    <rPh sb="5" eb="6">
      <t>チョウ</t>
    </rPh>
    <rPh sb="6" eb="8">
      <t>モトマチ</t>
    </rPh>
    <phoneticPr fontId="4"/>
  </si>
  <si>
    <t>児童発達支援　いろどり、放課後等デイサービス　いろどり</t>
    <rPh sb="0" eb="2">
      <t>ジドウ</t>
    </rPh>
    <rPh sb="2" eb="4">
      <t>ハッタツ</t>
    </rPh>
    <rPh sb="4" eb="6">
      <t>シエン</t>
    </rPh>
    <rPh sb="12" eb="16">
      <t>ホウカゴトウ</t>
    </rPh>
    <phoneticPr fontId="20"/>
  </si>
  <si>
    <t>伊勢市常盤二丁目６番２１号</t>
    <rPh sb="0" eb="3">
      <t>イセシ</t>
    </rPh>
    <rPh sb="3" eb="5">
      <t>トキワ</t>
    </rPh>
    <rPh sb="5" eb="8">
      <t>ニチョウメ</t>
    </rPh>
    <rPh sb="9" eb="10">
      <t>バン</t>
    </rPh>
    <rPh sb="12" eb="13">
      <t>ゴウ</t>
    </rPh>
    <phoneticPr fontId="20"/>
  </si>
  <si>
    <t>0596-63-5890</t>
    <phoneticPr fontId="8"/>
  </si>
  <si>
    <t>0596-63-5727</t>
  </si>
  <si>
    <t>医療法人海野内科</t>
    <rPh sb="0" eb="4">
      <t>イリョウホウジン</t>
    </rPh>
    <rPh sb="4" eb="8">
      <t>ウンノナイカ</t>
    </rPh>
    <phoneticPr fontId="20"/>
  </si>
  <si>
    <t>青山放課後等デイサービス　わくわくひろば</t>
    <rPh sb="0" eb="1">
      <t>アオヤマ</t>
    </rPh>
    <rPh sb="1" eb="4">
      <t>ホウカゴ</t>
    </rPh>
    <rPh sb="4" eb="5">
      <t>トウ</t>
    </rPh>
    <phoneticPr fontId="4"/>
  </si>
  <si>
    <t>フレンズひろば　カラフル</t>
    <phoneticPr fontId="8"/>
  </si>
  <si>
    <t>伊賀市久米町308番地</t>
  </si>
  <si>
    <t>0595-41-2828</t>
  </si>
  <si>
    <t>0595-41-2829</t>
  </si>
  <si>
    <t>株式会社アクサス</t>
  </si>
  <si>
    <t>名張市名張市鴻之台1番町168番地</t>
    <rPh sb="15" eb="17">
      <t>バンチ</t>
    </rPh>
    <phoneticPr fontId="8"/>
  </si>
  <si>
    <t>0595-63-8734</t>
    <phoneticPr fontId="8"/>
  </si>
  <si>
    <t>名張市桔梗が丘2番町4街区20番地</t>
    <phoneticPr fontId="8"/>
  </si>
  <si>
    <t>518-0619</t>
  </si>
  <si>
    <t>名張市美旗町中３番２７６番地</t>
  </si>
  <si>
    <t>0595-48-7395</t>
  </si>
  <si>
    <t>0595-48-7396</t>
  </si>
  <si>
    <t>特定非営利活動法人シュエット</t>
  </si>
  <si>
    <t>医療法人三慶会　ぱれっと</t>
    <rPh sb="0" eb="2">
      <t>イリョウ</t>
    </rPh>
    <rPh sb="2" eb="4">
      <t>ホウジン</t>
    </rPh>
    <rPh sb="4" eb="5">
      <t>サン</t>
    </rPh>
    <rPh sb="5" eb="6">
      <t>ケイ</t>
    </rPh>
    <rPh sb="6" eb="7">
      <t>カイ</t>
    </rPh>
    <phoneticPr fontId="4"/>
  </si>
  <si>
    <t>北牟婁郡紀北町船津1351番地</t>
    <rPh sb="0" eb="4">
      <t>キタムログン</t>
    </rPh>
    <rPh sb="4" eb="7">
      <t>キホクチョウ</t>
    </rPh>
    <rPh sb="7" eb="9">
      <t>フナツ</t>
    </rPh>
    <rPh sb="13" eb="15">
      <t>バンチ</t>
    </rPh>
    <phoneticPr fontId="4"/>
  </si>
  <si>
    <t>0594-46-4678</t>
  </si>
  <si>
    <t>0594-46-3993</t>
  </si>
  <si>
    <t>059-329-5832</t>
  </si>
  <si>
    <t>安全の里</t>
  </si>
  <si>
    <t>0595-83-1294</t>
  </si>
  <si>
    <t>名張市桔梗が丘一番町六街区84番地1</t>
    <rPh sb="0" eb="3">
      <t>ナバリシ</t>
    </rPh>
    <rPh sb="3" eb="5">
      <t>キキョウ</t>
    </rPh>
    <rPh sb="6" eb="7">
      <t>オカ</t>
    </rPh>
    <rPh sb="7" eb="10">
      <t>イチバンチョウ</t>
    </rPh>
    <rPh sb="10" eb="11">
      <t>ロク</t>
    </rPh>
    <rPh sb="11" eb="13">
      <t>ガイク</t>
    </rPh>
    <rPh sb="15" eb="17">
      <t>バンチ</t>
    </rPh>
    <phoneticPr fontId="3"/>
  </si>
  <si>
    <t>医療法人三慶会　ぱれっと</t>
    <rPh sb="0" eb="2">
      <t>イリョウ</t>
    </rPh>
    <rPh sb="2" eb="4">
      <t>ホウジン</t>
    </rPh>
    <rPh sb="4" eb="5">
      <t>サン</t>
    </rPh>
    <rPh sb="5" eb="6">
      <t>ケイ</t>
    </rPh>
    <rPh sb="6" eb="7">
      <t>カイ</t>
    </rPh>
    <phoneticPr fontId="3"/>
  </si>
  <si>
    <t>北牟婁郡紀北町船津1351番地</t>
    <rPh sb="0" eb="4">
      <t>キタムログン</t>
    </rPh>
    <rPh sb="4" eb="7">
      <t>キホクチョウ</t>
    </rPh>
    <rPh sb="7" eb="9">
      <t>フナツ</t>
    </rPh>
    <rPh sb="13" eb="15">
      <t>バンチ</t>
    </rPh>
    <phoneticPr fontId="3"/>
  </si>
  <si>
    <t>青山放課後等デイサービス　わくわくひろば</t>
    <rPh sb="0" eb="1">
      <t>アオヤマ</t>
    </rPh>
    <rPh sb="1" eb="4">
      <t>ホウカゴ</t>
    </rPh>
    <rPh sb="4" eb="5">
      <t>トウ</t>
    </rPh>
    <phoneticPr fontId="3"/>
  </si>
  <si>
    <t>フレンズひろば　カラフル</t>
  </si>
  <si>
    <t>名張市美旗中村2339番地12</t>
    <phoneticPr fontId="8"/>
  </si>
  <si>
    <t>0595-48-7887</t>
    <phoneticPr fontId="8"/>
  </si>
  <si>
    <t>放課後等デイサービス　きらり</t>
    <rPh sb="0" eb="3">
      <t>ホウカゴ</t>
    </rPh>
    <rPh sb="3" eb="4">
      <t>トウ</t>
    </rPh>
    <phoneticPr fontId="3"/>
  </si>
  <si>
    <t>伊勢市吹上二丁目2番地5　ミタックスビル1階</t>
    <rPh sb="0" eb="3">
      <t>イセシ</t>
    </rPh>
    <rPh sb="5" eb="6">
      <t>２</t>
    </rPh>
    <rPh sb="9" eb="11">
      <t>バンチ</t>
    </rPh>
    <phoneticPr fontId="3"/>
  </si>
  <si>
    <t>伊勢市小俣町元町764</t>
    <rPh sb="0" eb="3">
      <t>イセシ</t>
    </rPh>
    <rPh sb="3" eb="5">
      <t>オバタ</t>
    </rPh>
    <rPh sb="5" eb="6">
      <t>チョウ</t>
    </rPh>
    <rPh sb="6" eb="8">
      <t>モトマチ</t>
    </rPh>
    <phoneticPr fontId="3"/>
  </si>
  <si>
    <t>児童発達支援・放課後等デイサービスSPICA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3"/>
  </si>
  <si>
    <t>多気郡明和町竹川33番地6</t>
    <rPh sb="0" eb="3">
      <t>タキグン</t>
    </rPh>
    <rPh sb="3" eb="6">
      <t>メイワチョウ</t>
    </rPh>
    <rPh sb="6" eb="8">
      <t>タケカワ</t>
    </rPh>
    <rPh sb="10" eb="11">
      <t>バン</t>
    </rPh>
    <rPh sb="11" eb="12">
      <t>チ</t>
    </rPh>
    <phoneticPr fontId="3"/>
  </si>
  <si>
    <t>放課後等デイサービス　インハーシューズ2nd</t>
    <rPh sb="0" eb="10">
      <t>ホ</t>
    </rPh>
    <phoneticPr fontId="3"/>
  </si>
  <si>
    <t>松阪市清生町字村中632番地4</t>
    <rPh sb="0" eb="3">
      <t>マツサカシ</t>
    </rPh>
    <rPh sb="3" eb="4">
      <t>セイ</t>
    </rPh>
    <rPh sb="4" eb="5">
      <t>イキル</t>
    </rPh>
    <rPh sb="5" eb="6">
      <t>チョウ</t>
    </rPh>
    <rPh sb="6" eb="7">
      <t>アザ</t>
    </rPh>
    <rPh sb="7" eb="9">
      <t>ムラナカ</t>
    </rPh>
    <rPh sb="12" eb="14">
      <t>バンチ</t>
    </rPh>
    <phoneticPr fontId="3"/>
  </si>
  <si>
    <t>株式会社IN　HER　SHOES</t>
    <rPh sb="0" eb="4">
      <t>カ</t>
    </rPh>
    <phoneticPr fontId="3"/>
  </si>
  <si>
    <t>児童発達支援・放課後等デイサービス　Lucia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3"/>
  </si>
  <si>
    <t>松阪市大黒田町552-1</t>
    <rPh sb="0" eb="3">
      <t>マツサカシ</t>
    </rPh>
    <rPh sb="3" eb="5">
      <t>オオクロ</t>
    </rPh>
    <rPh sb="5" eb="6">
      <t>ダ</t>
    </rPh>
    <rPh sb="6" eb="7">
      <t>チョウ</t>
    </rPh>
    <phoneticPr fontId="3"/>
  </si>
  <si>
    <t>合同会社Ｖｉｔａ</t>
    <rPh sb="0" eb="2">
      <t>ゴウドウ</t>
    </rPh>
    <rPh sb="2" eb="4">
      <t>ガイシャ</t>
    </rPh>
    <phoneticPr fontId="3"/>
  </si>
  <si>
    <t>児童発達支援・放課後等デイサービス　ヒトツナ松阪教室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22" eb="24">
      <t>マツサカ</t>
    </rPh>
    <rPh sb="24" eb="26">
      <t>キョウシツ</t>
    </rPh>
    <phoneticPr fontId="3"/>
  </si>
  <si>
    <t>松阪市若葉町341-8</t>
    <rPh sb="0" eb="3">
      <t>マツサカシ</t>
    </rPh>
    <rPh sb="3" eb="5">
      <t>ワカバ</t>
    </rPh>
    <rPh sb="5" eb="6">
      <t>チョウ</t>
    </rPh>
    <phoneticPr fontId="3"/>
  </si>
  <si>
    <t>有限会社ＴＭクラウン</t>
    <rPh sb="0" eb="4">
      <t>ユウゲンガイシャ</t>
    </rPh>
    <phoneticPr fontId="3"/>
  </si>
  <si>
    <t>松阪市大阿坂町374番地1</t>
    <rPh sb="0" eb="3">
      <t>マツサカシ</t>
    </rPh>
    <rPh sb="3" eb="4">
      <t>オオ</t>
    </rPh>
    <rPh sb="4" eb="5">
      <t>ア</t>
    </rPh>
    <rPh sb="5" eb="6">
      <t>サカ</t>
    </rPh>
    <rPh sb="6" eb="7">
      <t>チョウ</t>
    </rPh>
    <rPh sb="10" eb="12">
      <t>バンチ</t>
    </rPh>
    <phoneticPr fontId="3"/>
  </si>
  <si>
    <t>合同会社ＬＩＶＥＩＴＵＰ</t>
    <rPh sb="0" eb="2">
      <t>ゴウドウ</t>
    </rPh>
    <rPh sb="2" eb="4">
      <t>ガイシャ</t>
    </rPh>
    <phoneticPr fontId="3"/>
  </si>
  <si>
    <t>チャイルドウィッシュくぼ</t>
  </si>
  <si>
    <t>放課後等デイサービスＡＡＯゆめ</t>
    <rPh sb="0" eb="4">
      <t>ホウカゴトウ</t>
    </rPh>
    <phoneticPr fontId="3"/>
  </si>
  <si>
    <t>津市久居新町2806番地2号</t>
    <rPh sb="0" eb="2">
      <t>ツシ</t>
    </rPh>
    <rPh sb="2" eb="6">
      <t>ヒサイシンマチ</t>
    </rPh>
    <rPh sb="10" eb="12">
      <t>バンチ</t>
    </rPh>
    <rPh sb="13" eb="14">
      <t>ゴウ</t>
    </rPh>
    <phoneticPr fontId="3"/>
  </si>
  <si>
    <t>一般社団法人ツートライ</t>
    <rPh sb="0" eb="6">
      <t>イッパンシャダンホウジン</t>
    </rPh>
    <phoneticPr fontId="3"/>
  </si>
  <si>
    <t>子ども発達未来塾のぞみ</t>
    <phoneticPr fontId="8"/>
  </si>
  <si>
    <t>津市芸濃町椋本６２１５番地１</t>
    <phoneticPr fontId="8"/>
  </si>
  <si>
    <t>059-265-6700</t>
    <phoneticPr fontId="8"/>
  </si>
  <si>
    <t>059-265-4877</t>
    <phoneticPr fontId="8"/>
  </si>
  <si>
    <t>ドリームズ21st 津藤方校</t>
    <rPh sb="10" eb="11">
      <t>ツ</t>
    </rPh>
    <rPh sb="11" eb="13">
      <t>フジカタ</t>
    </rPh>
    <rPh sb="13" eb="14">
      <t>コウ</t>
    </rPh>
    <phoneticPr fontId="8"/>
  </si>
  <si>
    <t>津市藤方2598番地2</t>
    <rPh sb="0" eb="2">
      <t>ツシ</t>
    </rPh>
    <rPh sb="2" eb="4">
      <t>フジカタ</t>
    </rPh>
    <rPh sb="8" eb="10">
      <t>バンチ</t>
    </rPh>
    <phoneticPr fontId="8"/>
  </si>
  <si>
    <t>059-222-5005</t>
    <phoneticPr fontId="8"/>
  </si>
  <si>
    <t>059-222-5007</t>
    <phoneticPr fontId="8"/>
  </si>
  <si>
    <t>合同会社あのつ教育社</t>
    <rPh sb="0" eb="2">
      <t>ゴウドウ</t>
    </rPh>
    <rPh sb="2" eb="4">
      <t>カイシャ</t>
    </rPh>
    <rPh sb="7" eb="9">
      <t>キョウイク</t>
    </rPh>
    <rPh sb="9" eb="10">
      <t>シャ</t>
    </rPh>
    <phoneticPr fontId="8"/>
  </si>
  <si>
    <t>子ども発達未来塾津駅西</t>
    <rPh sb="0" eb="1">
      <t>コ</t>
    </rPh>
    <rPh sb="3" eb="11">
      <t>ハッタツミライジュクツエキニシ</t>
    </rPh>
    <phoneticPr fontId="8"/>
  </si>
  <si>
    <t>津市大谷町１５５番地２</t>
    <phoneticPr fontId="8"/>
  </si>
  <si>
    <t>059-264-7887</t>
    <phoneticPr fontId="8"/>
  </si>
  <si>
    <t>小さな目のクジラM1</t>
    <rPh sb="0" eb="1">
      <t>チイ</t>
    </rPh>
    <rPh sb="3" eb="4">
      <t>メ</t>
    </rPh>
    <phoneticPr fontId="8"/>
  </si>
  <si>
    <t>津市神戸４１９２番地３</t>
    <rPh sb="0" eb="4">
      <t>ツシカンベ</t>
    </rPh>
    <rPh sb="8" eb="10">
      <t>バンチ</t>
    </rPh>
    <phoneticPr fontId="8"/>
  </si>
  <si>
    <t>059-273-5292</t>
    <phoneticPr fontId="8"/>
  </si>
  <si>
    <t>059-273-5293</t>
    <phoneticPr fontId="8"/>
  </si>
  <si>
    <t>株式会社トイロ</t>
    <rPh sb="0" eb="4">
      <t>カブシキカイシャ</t>
    </rPh>
    <phoneticPr fontId="8"/>
  </si>
  <si>
    <t>「みんなの安全基地」</t>
    <rPh sb="5" eb="9">
      <t>アンゼンキチ</t>
    </rPh>
    <phoneticPr fontId="3"/>
  </si>
  <si>
    <t>三重県津市藤方９１６番地２</t>
    <rPh sb="0" eb="3">
      <t>ミエケン</t>
    </rPh>
    <rPh sb="3" eb="5">
      <t>ツシ</t>
    </rPh>
    <rPh sb="5" eb="7">
      <t>フジカタ</t>
    </rPh>
    <rPh sb="10" eb="12">
      <t>バンチ</t>
    </rPh>
    <phoneticPr fontId="3"/>
  </si>
  <si>
    <t>株式会社ｐｒｉｖａｔｅ　ｓｅｃｕｒｅ　ｂａｓｅ</t>
    <rPh sb="0" eb="4">
      <t>カブシキガイシャ</t>
    </rPh>
    <phoneticPr fontId="3"/>
  </si>
  <si>
    <t>放課後等デイサービスはっぴぃす</t>
    <rPh sb="0" eb="3">
      <t>ホウカゴ</t>
    </rPh>
    <rPh sb="3" eb="4">
      <t>トウ</t>
    </rPh>
    <phoneticPr fontId="3"/>
  </si>
  <si>
    <t>津市牧町473-3</t>
    <rPh sb="0" eb="2">
      <t>ツシ</t>
    </rPh>
    <rPh sb="2" eb="3">
      <t>マキ</t>
    </rPh>
    <rPh sb="3" eb="4">
      <t>チョウ</t>
    </rPh>
    <phoneticPr fontId="3"/>
  </si>
  <si>
    <t>ぴーす株式会社</t>
    <rPh sb="3" eb="7">
      <t>カブシキカイシャ</t>
    </rPh>
    <phoneticPr fontId="3"/>
  </si>
  <si>
    <t>津市久居野村町760-5</t>
    <rPh sb="0" eb="2">
      <t>ツシ</t>
    </rPh>
    <rPh sb="2" eb="4">
      <t>ヒサイ</t>
    </rPh>
    <rPh sb="4" eb="6">
      <t>ノムラ</t>
    </rPh>
    <rPh sb="6" eb="7">
      <t>マチ</t>
    </rPh>
    <phoneticPr fontId="3"/>
  </si>
  <si>
    <t>株式会社音の羽</t>
    <rPh sb="0" eb="4">
      <t>カブシキガイシャ</t>
    </rPh>
    <rPh sb="4" eb="5">
      <t>オト</t>
    </rPh>
    <rPh sb="6" eb="7">
      <t>ハ</t>
    </rPh>
    <phoneticPr fontId="3"/>
  </si>
  <si>
    <t>望　あゆみ野大古曽</t>
    <rPh sb="0" eb="1">
      <t>ノゾミ</t>
    </rPh>
    <rPh sb="5" eb="9">
      <t>ノオオゴソ</t>
    </rPh>
    <phoneticPr fontId="3"/>
  </si>
  <si>
    <t>津市一身田大古曽974番地3</t>
    <rPh sb="0" eb="2">
      <t>ツシ</t>
    </rPh>
    <rPh sb="2" eb="5">
      <t>イッシンデン</t>
    </rPh>
    <rPh sb="5" eb="8">
      <t>オオゴソ</t>
    </rPh>
    <rPh sb="11" eb="13">
      <t>バンチ</t>
    </rPh>
    <phoneticPr fontId="3"/>
  </si>
  <si>
    <t>社会福祉法人　安濃津福祉会</t>
    <rPh sb="0" eb="2">
      <t>シャカイ</t>
    </rPh>
    <rPh sb="2" eb="4">
      <t>フクシ</t>
    </rPh>
    <rPh sb="4" eb="6">
      <t>ホウジン</t>
    </rPh>
    <rPh sb="7" eb="9">
      <t>アノウ</t>
    </rPh>
    <rPh sb="9" eb="10">
      <t>ツ</t>
    </rPh>
    <rPh sb="10" eb="12">
      <t>フクシ</t>
    </rPh>
    <rPh sb="12" eb="13">
      <t>カイ</t>
    </rPh>
    <phoneticPr fontId="3"/>
  </si>
  <si>
    <t>放課後等デイサービス　えくぼ</t>
    <rPh sb="0" eb="4">
      <t>ホウカゴトウ</t>
    </rPh>
    <phoneticPr fontId="3"/>
  </si>
  <si>
    <t>津市芸濃町椋本1643番地</t>
    <rPh sb="0" eb="2">
      <t>ツシ</t>
    </rPh>
    <rPh sb="2" eb="5">
      <t>ゲイノウチョウ</t>
    </rPh>
    <rPh sb="5" eb="7">
      <t>ムクモト</t>
    </rPh>
    <rPh sb="11" eb="13">
      <t>バンチ</t>
    </rPh>
    <phoneticPr fontId="3"/>
  </si>
  <si>
    <t>059-253-3233</t>
    <phoneticPr fontId="8"/>
  </si>
  <si>
    <t>ビーウェイ株式会社</t>
    <rPh sb="5" eb="9">
      <t>カブシキガイシャ</t>
    </rPh>
    <phoneticPr fontId="3"/>
  </si>
  <si>
    <t>オリーブの木ＴＯＹＯＴＳＵ
（放課後等デイサービス：オリーブの木ＢＥＰＰＯ）</t>
    <rPh sb="5" eb="6">
      <t>キ</t>
    </rPh>
    <rPh sb="15" eb="18">
      <t>ホウカゴ</t>
    </rPh>
    <rPh sb="18" eb="19">
      <t>トウ</t>
    </rPh>
    <rPh sb="31" eb="32">
      <t>キ</t>
    </rPh>
    <phoneticPr fontId="3"/>
  </si>
  <si>
    <t>津市河芸町中別保1656番地</t>
    <rPh sb="0" eb="2">
      <t>ツシ</t>
    </rPh>
    <rPh sb="2" eb="5">
      <t>カワゲチョウ</t>
    </rPh>
    <rPh sb="5" eb="8">
      <t>ナカベッポ</t>
    </rPh>
    <rPh sb="12" eb="14">
      <t>バンチ</t>
    </rPh>
    <phoneticPr fontId="3"/>
  </si>
  <si>
    <t>社会福祉法人　豊津児童福祉会</t>
    <rPh sb="0" eb="2">
      <t>シャカイ</t>
    </rPh>
    <rPh sb="2" eb="4">
      <t>フクシ</t>
    </rPh>
    <rPh sb="4" eb="6">
      <t>ホウジン</t>
    </rPh>
    <rPh sb="7" eb="8">
      <t>トヨ</t>
    </rPh>
    <rPh sb="8" eb="9">
      <t>ツ</t>
    </rPh>
    <rPh sb="9" eb="11">
      <t>ジドウ</t>
    </rPh>
    <rPh sb="11" eb="13">
      <t>フクシ</t>
    </rPh>
    <rPh sb="13" eb="14">
      <t>カイ</t>
    </rPh>
    <phoneticPr fontId="3"/>
  </si>
  <si>
    <t>059-2718878</t>
    <phoneticPr fontId="8"/>
  </si>
  <si>
    <t>チャイルドウィッシュ津</t>
    <rPh sb="10" eb="11">
      <t>ツ</t>
    </rPh>
    <phoneticPr fontId="8"/>
  </si>
  <si>
    <t>ハナミズキ　嘉例川</t>
    <rPh sb="6" eb="9">
      <t>カレガワ</t>
    </rPh>
    <phoneticPr fontId="3"/>
  </si>
  <si>
    <t>桑名市嘉例川１８０</t>
    <rPh sb="0" eb="3">
      <t>クワナシ</t>
    </rPh>
    <rPh sb="3" eb="6">
      <t>カレガワ</t>
    </rPh>
    <phoneticPr fontId="3"/>
  </si>
  <si>
    <t>桑名市長島町源部外面字稗田１４０番地１</t>
    <rPh sb="0" eb="3">
      <t>クワナシ</t>
    </rPh>
    <rPh sb="3" eb="13">
      <t>ナガシマチョウゲンブソトメンアザヒダ</t>
    </rPh>
    <rPh sb="16" eb="18">
      <t>バンチ</t>
    </rPh>
    <phoneticPr fontId="3"/>
  </si>
  <si>
    <t>有限会社すずらん</t>
    <rPh sb="0" eb="4">
      <t>ユウゲンガイシャ</t>
    </rPh>
    <phoneticPr fontId="3"/>
  </si>
  <si>
    <t>かじの木</t>
    <rPh sb="3" eb="4">
      <t>キ</t>
    </rPh>
    <phoneticPr fontId="3"/>
  </si>
  <si>
    <t>桑名市大字和泉246番地1</t>
    <rPh sb="0" eb="3">
      <t>クワナシ</t>
    </rPh>
    <rPh sb="3" eb="5">
      <t>オオアザ</t>
    </rPh>
    <rPh sb="5" eb="7">
      <t>イズミ</t>
    </rPh>
    <rPh sb="10" eb="12">
      <t>バンチ</t>
    </rPh>
    <phoneticPr fontId="3"/>
  </si>
  <si>
    <t>一般社団法人ゆずり葉</t>
    <rPh sb="0" eb="6">
      <t>イッパンシャダンホウジン</t>
    </rPh>
    <rPh sb="9" eb="10">
      <t>ハ</t>
    </rPh>
    <phoneticPr fontId="3"/>
  </si>
  <si>
    <t>からふる</t>
    <phoneticPr fontId="8"/>
  </si>
  <si>
    <t>いなべ市北勢町其原778-11　BASE SONOHARA　C棟</t>
    <phoneticPr fontId="8"/>
  </si>
  <si>
    <t>080-4832-6976</t>
    <phoneticPr fontId="8"/>
  </si>
  <si>
    <t>050-3527-4997</t>
    <phoneticPr fontId="8"/>
  </si>
  <si>
    <t>合同会社集</t>
    <rPh sb="0" eb="4">
      <t>ゴウドウガイシャ</t>
    </rPh>
    <rPh sb="4" eb="5">
      <t>シュウ</t>
    </rPh>
    <phoneticPr fontId="8"/>
  </si>
  <si>
    <t>四日市市上海老町1929番地1</t>
    <phoneticPr fontId="8"/>
  </si>
  <si>
    <t>Kiddy四日市あかつき</t>
    <rPh sb="5" eb="8">
      <t>ヨッカイチ</t>
    </rPh>
    <phoneticPr fontId="3"/>
  </si>
  <si>
    <t>四日市市あかつき台５丁目１８番地７</t>
    <rPh sb="0" eb="4">
      <t>ヨッカイチシ</t>
    </rPh>
    <rPh sb="8" eb="9">
      <t>ダイ</t>
    </rPh>
    <rPh sb="10" eb="12">
      <t>チョウメ</t>
    </rPh>
    <rPh sb="14" eb="16">
      <t>バンチ</t>
    </rPh>
    <phoneticPr fontId="3"/>
  </si>
  <si>
    <t>株式会社フリーノート</t>
    <rPh sb="0" eb="4">
      <t>カブシキガイシャ</t>
    </rPh>
    <phoneticPr fontId="3"/>
  </si>
  <si>
    <t>こぱんはうすさくら四日市富田教室</t>
    <rPh sb="9" eb="12">
      <t>ヨッカイチ</t>
    </rPh>
    <rPh sb="12" eb="14">
      <t>トミダ</t>
    </rPh>
    <rPh sb="14" eb="16">
      <t>キョウシツ</t>
    </rPh>
    <phoneticPr fontId="3"/>
  </si>
  <si>
    <t>四日市市富田２丁目13-1-1</t>
    <rPh sb="0" eb="4">
      <t>ヨッカイチシ</t>
    </rPh>
    <rPh sb="4" eb="6">
      <t>トミタ</t>
    </rPh>
    <rPh sb="7" eb="9">
      <t>チョウメ</t>
    </rPh>
    <phoneticPr fontId="3"/>
  </si>
  <si>
    <t>サムドゥ合同会社</t>
    <rPh sb="4" eb="6">
      <t>ゴウドウ</t>
    </rPh>
    <rPh sb="6" eb="8">
      <t>ガイシャ</t>
    </rPh>
    <phoneticPr fontId="3"/>
  </si>
  <si>
    <t>つくし　四日市中央</t>
    <rPh sb="4" eb="7">
      <t>ヨッカイチ</t>
    </rPh>
    <rPh sb="7" eb="9">
      <t>チュウオウ</t>
    </rPh>
    <phoneticPr fontId="3"/>
  </si>
  <si>
    <t>四日市市笹川1-12　2階</t>
    <rPh sb="0" eb="4">
      <t>ヨッカイチシ</t>
    </rPh>
    <rPh sb="4" eb="6">
      <t>ササカワ</t>
    </rPh>
    <rPh sb="12" eb="13">
      <t>カイ</t>
    </rPh>
    <phoneticPr fontId="3"/>
  </si>
  <si>
    <t>合同会社Ｇｌｏｗ　Ｋｉｄｓ</t>
    <rPh sb="0" eb="2">
      <t>ゴウドウ</t>
    </rPh>
    <rPh sb="2" eb="4">
      <t>ガイシャ</t>
    </rPh>
    <phoneticPr fontId="3"/>
  </si>
  <si>
    <t>ＬＩＴＡＬＩＣＯジュニア四日市教室</t>
    <rPh sb="12" eb="15">
      <t>ヨッカイチ</t>
    </rPh>
    <rPh sb="15" eb="17">
      <t>キョウシツ</t>
    </rPh>
    <phoneticPr fontId="3"/>
  </si>
  <si>
    <t>四日市市諏訪栄町15-4　新諏訪ビル4階</t>
    <rPh sb="0" eb="4">
      <t>ヨッカイチシ</t>
    </rPh>
    <rPh sb="4" eb="8">
      <t>スワサカエマチ</t>
    </rPh>
    <rPh sb="13" eb="14">
      <t>シン</t>
    </rPh>
    <rPh sb="14" eb="16">
      <t>スワ</t>
    </rPh>
    <rPh sb="19" eb="20">
      <t>カイ</t>
    </rPh>
    <phoneticPr fontId="3"/>
  </si>
  <si>
    <t>株式会社ＬＩＴＡＬＩＣＯパートナーズ</t>
    <rPh sb="0" eb="4">
      <t>カブシキガイシャ</t>
    </rPh>
    <phoneticPr fontId="3"/>
  </si>
  <si>
    <t>四日市市新正四丁目17番18号</t>
    <rPh sb="0" eb="4">
      <t>ヨッカイチシ</t>
    </rPh>
    <rPh sb="4" eb="5">
      <t>シン</t>
    </rPh>
    <rPh sb="5" eb="6">
      <t>セイ</t>
    </rPh>
    <rPh sb="6" eb="9">
      <t>ヨンチョウメ</t>
    </rPh>
    <rPh sb="11" eb="12">
      <t>バン</t>
    </rPh>
    <rPh sb="14" eb="15">
      <t>ゴウ</t>
    </rPh>
    <phoneticPr fontId="3"/>
  </si>
  <si>
    <t>みちしるべ朝日川越</t>
    <rPh sb="5" eb="7">
      <t>アサヒ</t>
    </rPh>
    <rPh sb="7" eb="9">
      <t>カワゴエ</t>
    </rPh>
    <phoneticPr fontId="3"/>
  </si>
  <si>
    <t>三重郡川越町亀須新田198-1</t>
    <rPh sb="0" eb="2">
      <t>ミエ</t>
    </rPh>
    <rPh sb="2" eb="3">
      <t>グン</t>
    </rPh>
    <rPh sb="3" eb="6">
      <t>カワゴエチョウ</t>
    </rPh>
    <rPh sb="6" eb="7">
      <t>カメ</t>
    </rPh>
    <rPh sb="7" eb="8">
      <t>ス</t>
    </rPh>
    <rPh sb="8" eb="10">
      <t>シンデン</t>
    </rPh>
    <phoneticPr fontId="3"/>
  </si>
  <si>
    <t>株式会社ｓｈａｒｉｎｇ　ｇｒｏｕｐ</t>
    <rPh sb="0" eb="4">
      <t>カブシキガイシャ</t>
    </rPh>
    <phoneticPr fontId="3"/>
  </si>
  <si>
    <t>重症心身障がい児デイサービス　クム</t>
    <rPh sb="0" eb="5">
      <t>ジュウショウシンシンショウ</t>
    </rPh>
    <rPh sb="7" eb="8">
      <t>ジ</t>
    </rPh>
    <phoneticPr fontId="3"/>
  </si>
  <si>
    <t>三重郡川越町亀崎新田５１－１４</t>
    <rPh sb="0" eb="2">
      <t>ミエ</t>
    </rPh>
    <rPh sb="2" eb="3">
      <t>グン</t>
    </rPh>
    <rPh sb="3" eb="6">
      <t>カワゴエチョウ</t>
    </rPh>
    <rPh sb="6" eb="8">
      <t>カメサキ</t>
    </rPh>
    <rPh sb="8" eb="10">
      <t>シンデン</t>
    </rPh>
    <phoneticPr fontId="3"/>
  </si>
  <si>
    <t>特定非営利活動法人なちゅらん</t>
    <rPh sb="0" eb="9">
      <t>トクテイヒエイリカツドウホウジン</t>
    </rPh>
    <phoneticPr fontId="3"/>
  </si>
  <si>
    <t>放課後等デイサービス　こどもの森</t>
    <rPh sb="0" eb="4">
      <t>ホウカゴトウ</t>
    </rPh>
    <rPh sb="15" eb="16">
      <t>モリ</t>
    </rPh>
    <phoneticPr fontId="3"/>
  </si>
  <si>
    <t>三重郡菰野町大字菰野2080-5</t>
    <rPh sb="0" eb="2">
      <t>ミエ</t>
    </rPh>
    <rPh sb="2" eb="3">
      <t>グン</t>
    </rPh>
    <rPh sb="3" eb="6">
      <t>コモノチョウ</t>
    </rPh>
    <rPh sb="6" eb="8">
      <t>オオアザ</t>
    </rPh>
    <rPh sb="8" eb="10">
      <t>コモノ</t>
    </rPh>
    <phoneticPr fontId="3"/>
  </si>
  <si>
    <t>059-329-6954</t>
    <phoneticPr fontId="8"/>
  </si>
  <si>
    <t>ハグハグスター</t>
    <phoneticPr fontId="8"/>
  </si>
  <si>
    <t>ほーむ鈴鹿</t>
    <rPh sb="3" eb="5">
      <t>スズカ</t>
    </rPh>
    <phoneticPr fontId="3"/>
  </si>
  <si>
    <t>鈴鹿市南江島町22番28号</t>
    <rPh sb="0" eb="3">
      <t>スズカシ</t>
    </rPh>
    <rPh sb="3" eb="4">
      <t>ミナミ</t>
    </rPh>
    <rPh sb="4" eb="6">
      <t>エシマ</t>
    </rPh>
    <rPh sb="6" eb="7">
      <t>チョウ</t>
    </rPh>
    <rPh sb="9" eb="10">
      <t>バン</t>
    </rPh>
    <rPh sb="12" eb="13">
      <t>ゴウ</t>
    </rPh>
    <phoneticPr fontId="3"/>
  </si>
  <si>
    <t>鈴鹿市白子本町15-16</t>
    <rPh sb="0" eb="2">
      <t>スズカ</t>
    </rPh>
    <rPh sb="2" eb="3">
      <t>シ</t>
    </rPh>
    <rPh sb="3" eb="7">
      <t>シロコホンマチ</t>
    </rPh>
    <phoneticPr fontId="3"/>
  </si>
  <si>
    <t>にこっと・らら</t>
    <phoneticPr fontId="8"/>
  </si>
  <si>
    <t>鈴鹿市西条６丁目１０５　サノオフィスビル１Ｆ－Ａ</t>
    <rPh sb="0" eb="2">
      <t>スズカ</t>
    </rPh>
    <rPh sb="2" eb="3">
      <t>シ</t>
    </rPh>
    <rPh sb="3" eb="5">
      <t>ニシジョウ</t>
    </rPh>
    <rPh sb="6" eb="8">
      <t>チョウメ</t>
    </rPh>
    <phoneticPr fontId="3"/>
  </si>
  <si>
    <t>クローチェ</t>
    <phoneticPr fontId="8"/>
  </si>
  <si>
    <t>鈴鹿市野辺二丁目2-26</t>
    <rPh sb="0" eb="3">
      <t>スズカシ</t>
    </rPh>
    <rPh sb="3" eb="5">
      <t>ノベ</t>
    </rPh>
    <rPh sb="5" eb="8">
      <t>ニチョウメ</t>
    </rPh>
    <phoneticPr fontId="3"/>
  </si>
  <si>
    <t>合同会社ＮＥＷＳ</t>
    <rPh sb="0" eb="4">
      <t>ゴウドウガイシャ</t>
    </rPh>
    <phoneticPr fontId="3"/>
  </si>
  <si>
    <t>こぱんはうすさくら三重鈴鹿教室</t>
    <rPh sb="9" eb="11">
      <t>ミエ</t>
    </rPh>
    <rPh sb="11" eb="13">
      <t>スズカ</t>
    </rPh>
    <rPh sb="13" eb="15">
      <t>キョウシツ</t>
    </rPh>
    <phoneticPr fontId="3"/>
  </si>
  <si>
    <t>鈴鹿市庄野共進１－４－１７ロイヤル太平洋</t>
    <rPh sb="0" eb="3">
      <t>スズカシ</t>
    </rPh>
    <rPh sb="3" eb="5">
      <t>ショウノ</t>
    </rPh>
    <rPh sb="5" eb="7">
      <t>キョウシン</t>
    </rPh>
    <rPh sb="17" eb="20">
      <t>タイヘイヨウ</t>
    </rPh>
    <phoneticPr fontId="3"/>
  </si>
  <si>
    <t>株式会社優</t>
    <rPh sb="0" eb="4">
      <t>カブシキガイシャ</t>
    </rPh>
    <rPh sb="4" eb="5">
      <t>ユウ</t>
    </rPh>
    <phoneticPr fontId="3"/>
  </si>
  <si>
    <t>放課後等デイサービス　ほしぞら</t>
    <rPh sb="0" eb="4">
      <t>ホウカゴトウ</t>
    </rPh>
    <phoneticPr fontId="8"/>
  </si>
  <si>
    <t>513-1124</t>
    <phoneticPr fontId="8"/>
  </si>
  <si>
    <t>鈴鹿市自由ヶ丘２丁目３－２</t>
    <rPh sb="0" eb="3">
      <t>スズカシ</t>
    </rPh>
    <rPh sb="3" eb="7">
      <t>ジユウガオカ</t>
    </rPh>
    <rPh sb="8" eb="10">
      <t>チョウメ</t>
    </rPh>
    <phoneticPr fontId="8"/>
  </si>
  <si>
    <t>059-335-5598</t>
    <phoneticPr fontId="8"/>
  </si>
  <si>
    <t>059-335-6877</t>
    <phoneticPr fontId="8"/>
  </si>
  <si>
    <t>合同会社星空</t>
    <rPh sb="4" eb="6">
      <t>ホシゾラ</t>
    </rPh>
    <phoneticPr fontId="8"/>
  </si>
  <si>
    <t>にこっと・べる</t>
    <phoneticPr fontId="8"/>
  </si>
  <si>
    <t>513-0833</t>
    <phoneticPr fontId="8"/>
  </si>
  <si>
    <t>鈴鹿市庄野共進1-4-17　ロイヤル太平洋1F</t>
    <rPh sb="0" eb="5">
      <t>スズカシショウノ</t>
    </rPh>
    <rPh sb="5" eb="7">
      <t>キョウシン</t>
    </rPh>
    <rPh sb="18" eb="21">
      <t>タイヘイヨウ</t>
    </rPh>
    <phoneticPr fontId="8"/>
  </si>
  <si>
    <t>059-373-7550</t>
    <phoneticPr fontId="8"/>
  </si>
  <si>
    <t>合同会社ｍｉｅｗ</t>
    <phoneticPr fontId="8"/>
  </si>
  <si>
    <t>ハグハグサニー</t>
    <phoneticPr fontId="8"/>
  </si>
  <si>
    <t>513-0808</t>
    <phoneticPr fontId="8"/>
  </si>
  <si>
    <t>鈴鹿市西條町１０４５番地の１</t>
    <rPh sb="0" eb="3">
      <t>スズカシ</t>
    </rPh>
    <rPh sb="3" eb="6">
      <t>ニシジョウチョウ</t>
    </rPh>
    <rPh sb="10" eb="12">
      <t>バンチ</t>
    </rPh>
    <phoneticPr fontId="8"/>
  </si>
  <si>
    <t>059-373-6122</t>
    <phoneticPr fontId="8"/>
  </si>
  <si>
    <t>059-373-6123</t>
    <phoneticPr fontId="8"/>
  </si>
  <si>
    <t>放課後等デイサービス　ガーベラ</t>
    <rPh sb="0" eb="4">
      <t>ホウカゴトウ</t>
    </rPh>
    <phoneticPr fontId="8"/>
  </si>
  <si>
    <t>鈴鹿市住吉4丁目19番12号　第3コーポ住吉1階</t>
    <rPh sb="0" eb="5">
      <t>スズカシスミヨシ</t>
    </rPh>
    <rPh sb="6" eb="8">
      <t>チョウメ</t>
    </rPh>
    <rPh sb="10" eb="11">
      <t>バン</t>
    </rPh>
    <rPh sb="13" eb="14">
      <t>ゴウ</t>
    </rPh>
    <rPh sb="15" eb="16">
      <t>ダイ</t>
    </rPh>
    <rPh sb="20" eb="22">
      <t>スミヨシ</t>
    </rPh>
    <rPh sb="23" eb="24">
      <t>カイ</t>
    </rPh>
    <phoneticPr fontId="8"/>
  </si>
  <si>
    <t>059-378-6510</t>
    <phoneticPr fontId="8"/>
  </si>
  <si>
    <t>特定非営利活動法人バウムカウンセリングルーム</t>
    <rPh sb="0" eb="9">
      <t>トクテイヒエイリカツドウホウジン</t>
    </rPh>
    <phoneticPr fontId="8"/>
  </si>
  <si>
    <t>エイド川崎</t>
    <rPh sb="3" eb="5">
      <t>カワサキ</t>
    </rPh>
    <phoneticPr fontId="3"/>
  </si>
  <si>
    <t>亀山市能褒野町79番地7</t>
    <rPh sb="0" eb="2">
      <t>カメヤマ</t>
    </rPh>
    <rPh sb="2" eb="3">
      <t>シ</t>
    </rPh>
    <rPh sb="3" eb="4">
      <t>ノウ</t>
    </rPh>
    <rPh sb="4" eb="5">
      <t>ホウ</t>
    </rPh>
    <rPh sb="5" eb="6">
      <t>ノ</t>
    </rPh>
    <rPh sb="6" eb="7">
      <t>チョウ</t>
    </rPh>
    <rPh sb="9" eb="11">
      <t>バンチ</t>
    </rPh>
    <phoneticPr fontId="3"/>
  </si>
  <si>
    <t>重症児デイサービス　なないろ</t>
    <rPh sb="0" eb="3">
      <t>ジュウショウジ</t>
    </rPh>
    <phoneticPr fontId="3"/>
  </si>
  <si>
    <t>亀山市能褒野町字能褒野46番2</t>
    <rPh sb="0" eb="3">
      <t>カメヤマシ</t>
    </rPh>
    <rPh sb="3" eb="6">
      <t>ノボノ</t>
    </rPh>
    <rPh sb="6" eb="7">
      <t>チョウ</t>
    </rPh>
    <rPh sb="7" eb="8">
      <t>アザ</t>
    </rPh>
    <rPh sb="8" eb="11">
      <t>ノボノ</t>
    </rPh>
    <rPh sb="13" eb="14">
      <t>バン</t>
    </rPh>
    <phoneticPr fontId="3"/>
  </si>
  <si>
    <t>510-0845</t>
    <phoneticPr fontId="8"/>
  </si>
  <si>
    <t>510-0875</t>
    <phoneticPr fontId="8"/>
  </si>
  <si>
    <t>四日市市大治田３丁目2番38号</t>
    <phoneticPr fontId="8"/>
  </si>
  <si>
    <t>児童家庭支援センターよいほ</t>
    <phoneticPr fontId="8"/>
  </si>
  <si>
    <t>S58.3</t>
    <phoneticPr fontId="8"/>
  </si>
  <si>
    <t>S54.10</t>
    <phoneticPr fontId="8"/>
  </si>
  <si>
    <t>S57.4</t>
    <phoneticPr fontId="8"/>
  </si>
  <si>
    <t>S61.7</t>
    <phoneticPr fontId="8"/>
  </si>
  <si>
    <t>S52.6</t>
    <phoneticPr fontId="8"/>
  </si>
  <si>
    <t>Ａ型  50</t>
    <phoneticPr fontId="8"/>
  </si>
  <si>
    <t>Ｂ型  50</t>
    <phoneticPr fontId="8"/>
  </si>
  <si>
    <t>株式会社ナンブ</t>
  </si>
  <si>
    <t>株式会社しらゆりケア</t>
  </si>
  <si>
    <t>アトラ桑名</t>
    <rPh sb="3" eb="5">
      <t>クワナ</t>
    </rPh>
    <phoneticPr fontId="7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</si>
  <si>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7"/>
  </si>
  <si>
    <t>0594-49-5455</t>
  </si>
  <si>
    <t>0594-49-5446</t>
  </si>
  <si>
    <t>株式会社櫻</t>
    <rPh sb="4" eb="5">
      <t>サクラ</t>
    </rPh>
    <phoneticPr fontId="7"/>
  </si>
  <si>
    <t>オルトケアホーム額田</t>
  </si>
  <si>
    <t>桑名市額田103</t>
    <rPh sb="0" eb="3">
      <t>クワナシ</t>
    </rPh>
    <rPh sb="3" eb="5">
      <t>ヌカタ</t>
    </rPh>
    <phoneticPr fontId="7"/>
  </si>
  <si>
    <t>0594-82-7320</t>
  </si>
  <si>
    <t>0594-82-7321</t>
  </si>
  <si>
    <t>株式会社ナイスマン</t>
  </si>
  <si>
    <t>アクアホーム桑名</t>
    <rPh sb="6" eb="8">
      <t>クワナ</t>
    </rPh>
    <phoneticPr fontId="7"/>
  </si>
  <si>
    <t>桑名市大字桑部1465番地２</t>
    <rPh sb="0" eb="3">
      <t>クワナシ</t>
    </rPh>
    <rPh sb="3" eb="5">
      <t>オオアザ</t>
    </rPh>
    <rPh sb="5" eb="6">
      <t>クワ</t>
    </rPh>
    <rPh sb="6" eb="7">
      <t>ブ</t>
    </rPh>
    <rPh sb="11" eb="13">
      <t>バンチ</t>
    </rPh>
    <phoneticPr fontId="7"/>
  </si>
  <si>
    <t>0594-87-6461</t>
  </si>
  <si>
    <t>0594-87-6561</t>
  </si>
  <si>
    <t>株式会社スタッフシュウエイ</t>
    <rPh sb="0" eb="2">
      <t>カブシキ</t>
    </rPh>
    <rPh sb="2" eb="4">
      <t>ガイシャ</t>
    </rPh>
    <phoneticPr fontId="7"/>
  </si>
  <si>
    <t>四日市市西坂部町1126-1</t>
    <phoneticPr fontId="8"/>
  </si>
  <si>
    <t>有料老人ホームYMCA</t>
    <rPh sb="0" eb="2">
      <t>ユウリョウ</t>
    </rPh>
    <rPh sb="2" eb="4">
      <t>ロウジン</t>
    </rPh>
    <phoneticPr fontId="7"/>
  </si>
  <si>
    <t>四日市市阿倉川町14番16号</t>
    <rPh sb="0" eb="4">
      <t>ヨッカイチシ</t>
    </rPh>
    <rPh sb="4" eb="8">
      <t>アクラガワチョウ</t>
    </rPh>
    <rPh sb="10" eb="11">
      <t>バン</t>
    </rPh>
    <rPh sb="13" eb="14">
      <t>ゴウ</t>
    </rPh>
    <phoneticPr fontId="7"/>
  </si>
  <si>
    <t>059-333-7114</t>
  </si>
  <si>
    <t>059-333-7116</t>
  </si>
  <si>
    <t>社会福祉法人　三重ワイエムシイエイ福祉会</t>
    <rPh sb="0" eb="4">
      <t>シャカイフクシ</t>
    </rPh>
    <rPh sb="4" eb="6">
      <t>ホウジン</t>
    </rPh>
    <rPh sb="7" eb="9">
      <t>ミエ</t>
    </rPh>
    <rPh sb="17" eb="20">
      <t>フクシカイ</t>
    </rPh>
    <phoneticPr fontId="7"/>
  </si>
  <si>
    <t>ホスピス対応型住宅リベル　四日市</t>
  </si>
  <si>
    <t>四日市市泊村816番地</t>
    <rPh sb="0" eb="4">
      <t>ヨッカイチシ</t>
    </rPh>
    <rPh sb="4" eb="6">
      <t>トマリムラ</t>
    </rPh>
    <rPh sb="9" eb="11">
      <t>バンチ</t>
    </rPh>
    <phoneticPr fontId="7"/>
  </si>
  <si>
    <t>059-327-6056</t>
  </si>
  <si>
    <t>059-327-6057</t>
  </si>
  <si>
    <t>株式会社リベルケア</t>
    <rPh sb="0" eb="2">
      <t>カブシキ</t>
    </rPh>
    <rPh sb="2" eb="4">
      <t>ガイシャ</t>
    </rPh>
    <phoneticPr fontId="7"/>
  </si>
  <si>
    <t>住宅型有料老人ホーム
ケアヴィレッジすずか</t>
    <rPh sb="0" eb="7">
      <t>ジュウタクガタユウリョウロウジン</t>
    </rPh>
    <phoneticPr fontId="2"/>
  </si>
  <si>
    <t>鈴鹿市高岡町188-2</t>
    <rPh sb="0" eb="3">
      <t>スズカシ</t>
    </rPh>
    <rPh sb="3" eb="5">
      <t>タカオカ</t>
    </rPh>
    <rPh sb="5" eb="6">
      <t>チョウ</t>
    </rPh>
    <phoneticPr fontId="2"/>
  </si>
  <si>
    <t>059-373-6800</t>
  </si>
  <si>
    <t>059-373-6811</t>
  </si>
  <si>
    <t>株式会社ノースアップ</t>
    <rPh sb="0" eb="4">
      <t>カブシキガイシャ</t>
    </rPh>
    <phoneticPr fontId="2"/>
  </si>
  <si>
    <t>医心館　鈴鹿</t>
    <rPh sb="0" eb="1">
      <t>イ</t>
    </rPh>
    <rPh sb="1" eb="2">
      <t>シン</t>
    </rPh>
    <rPh sb="2" eb="3">
      <t>カン</t>
    </rPh>
    <rPh sb="4" eb="6">
      <t>スズカ</t>
    </rPh>
    <phoneticPr fontId="9"/>
  </si>
  <si>
    <t>513-0851</t>
  </si>
  <si>
    <t>鈴鹿市末広東５番21号</t>
    <rPh sb="0" eb="3">
      <t>スズカシ</t>
    </rPh>
    <rPh sb="3" eb="5">
      <t>スエヒロ</t>
    </rPh>
    <rPh sb="5" eb="6">
      <t>ヒガシ</t>
    </rPh>
    <rPh sb="7" eb="8">
      <t>バン</t>
    </rPh>
    <rPh sb="10" eb="11">
      <t>ゴウ</t>
    </rPh>
    <phoneticPr fontId="9"/>
  </si>
  <si>
    <t>059-383-8510</t>
  </si>
  <si>
    <t>059-373-5610</t>
  </si>
  <si>
    <t>株式会社アンビス</t>
    <rPh sb="0" eb="4">
      <t>カブシキガイシャ</t>
    </rPh>
    <phoneticPr fontId="9"/>
  </si>
  <si>
    <t>株式会社北川エンジニアリング</t>
    <phoneticPr fontId="8"/>
  </si>
  <si>
    <t>株式会社トータルケアサポーターズ</t>
  </si>
  <si>
    <t>高齢者介護ホーム
ナゴミガーデン別館Mホール</t>
    <rPh sb="0" eb="3">
      <t>コウレイシャ</t>
    </rPh>
    <rPh sb="3" eb="5">
      <t>カイゴ</t>
    </rPh>
    <rPh sb="16" eb="18">
      <t>ベッカン</t>
    </rPh>
    <phoneticPr fontId="19"/>
  </si>
  <si>
    <t>アクアホームみえ津</t>
    <phoneticPr fontId="8"/>
  </si>
  <si>
    <t>津市一身田平野405番地</t>
    <rPh sb="0" eb="2">
      <t>ツシ</t>
    </rPh>
    <rPh sb="5" eb="7">
      <t>ヒラノ</t>
    </rPh>
    <rPh sb="10" eb="12">
      <t>バンチ</t>
    </rPh>
    <phoneticPr fontId="19"/>
  </si>
  <si>
    <t>059-272-4933</t>
    <phoneticPr fontId="19"/>
  </si>
  <si>
    <t>059-272-4944</t>
    <phoneticPr fontId="19"/>
  </si>
  <si>
    <t>住宅型有料老人ホーム
カトレア</t>
    <rPh sb="0" eb="3">
      <t>ジュウタクガタ</t>
    </rPh>
    <rPh sb="3" eb="5">
      <t>ユウリョウ</t>
    </rPh>
    <rPh sb="5" eb="7">
      <t>ロウジン</t>
    </rPh>
    <phoneticPr fontId="2"/>
  </si>
  <si>
    <t>514-1112</t>
  </si>
  <si>
    <t>津市久居小野辺925番３</t>
    <rPh sb="0" eb="2">
      <t>ツシ</t>
    </rPh>
    <rPh sb="2" eb="4">
      <t>ヒサイ</t>
    </rPh>
    <rPh sb="4" eb="7">
      <t>コノンベ</t>
    </rPh>
    <rPh sb="10" eb="11">
      <t>バン</t>
    </rPh>
    <phoneticPr fontId="2"/>
  </si>
  <si>
    <t>059-253-8200</t>
  </si>
  <si>
    <t>059-253-8220</t>
  </si>
  <si>
    <t>ReHOHE　津</t>
    <rPh sb="7" eb="8">
      <t>ツ</t>
    </rPh>
    <phoneticPr fontId="2"/>
  </si>
  <si>
    <t>514-0806</t>
  </si>
  <si>
    <t>津市上弁財町19-3</t>
    <rPh sb="0" eb="2">
      <t>ツシ</t>
    </rPh>
    <rPh sb="2" eb="3">
      <t>カミ</t>
    </rPh>
    <rPh sb="3" eb="5">
      <t>ベンザイ</t>
    </rPh>
    <rPh sb="5" eb="6">
      <t>チョウ</t>
    </rPh>
    <phoneticPr fontId="2"/>
  </si>
  <si>
    <t>059-273-6561</t>
  </si>
  <si>
    <t>059-273-6580</t>
  </si>
  <si>
    <t>株式会社シ―ユーシーホスピス</t>
    <rPh sb="0" eb="4">
      <t>カブシキガイシャ</t>
    </rPh>
    <phoneticPr fontId="8"/>
  </si>
  <si>
    <t>シニアハウスなないろ　はなれ</t>
  </si>
  <si>
    <t>津市末広町939番地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</si>
  <si>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</si>
  <si>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アクアナーシング川井町</t>
    <rPh sb="8" eb="10">
      <t>カワイ</t>
    </rPh>
    <rPh sb="10" eb="11">
      <t>マチ</t>
    </rPh>
    <phoneticPr fontId="19"/>
  </si>
  <si>
    <t>515-0818</t>
    <phoneticPr fontId="19"/>
  </si>
  <si>
    <t>松阪市川井町561-1</t>
    <rPh sb="0" eb="3">
      <t>マツサカシ</t>
    </rPh>
    <rPh sb="3" eb="5">
      <t>カワイ</t>
    </rPh>
    <rPh sb="5" eb="6">
      <t>マチ</t>
    </rPh>
    <phoneticPr fontId="19"/>
  </si>
  <si>
    <t>0598-31-2510</t>
    <phoneticPr fontId="19"/>
  </si>
  <si>
    <t>0598-31-2511</t>
    <phoneticPr fontId="19"/>
  </si>
  <si>
    <t>株式会社けやきメディカル</t>
    <rPh sb="0" eb="4">
      <t>カブシキガイシャ</t>
    </rPh>
    <phoneticPr fontId="19"/>
  </si>
  <si>
    <t>医療法人全心会　ナーシングホーム御薗ひかり</t>
  </si>
  <si>
    <t>伊勢市御薗町高向775-14</t>
    <rPh sb="0" eb="3">
      <t>イセシ</t>
    </rPh>
    <rPh sb="3" eb="5">
      <t>ミソノ</t>
    </rPh>
    <rPh sb="5" eb="6">
      <t>マチ</t>
    </rPh>
    <rPh sb="6" eb="8">
      <t>タカムク</t>
    </rPh>
    <phoneticPr fontId="7"/>
  </si>
  <si>
    <t>0596-63-8280</t>
  </si>
  <si>
    <t>0596-63-8281</t>
  </si>
  <si>
    <t>医療法人　全心会</t>
    <rPh sb="0" eb="2">
      <t>イリョウ</t>
    </rPh>
    <rPh sb="2" eb="4">
      <t>ホウジン</t>
    </rPh>
    <rPh sb="5" eb="6">
      <t>ゼン</t>
    </rPh>
    <rPh sb="6" eb="7">
      <t>ココロ</t>
    </rPh>
    <rPh sb="7" eb="8">
      <t>カイ</t>
    </rPh>
    <phoneticPr fontId="7"/>
  </si>
  <si>
    <t>津市久居井戸山町707-3</t>
    <phoneticPr fontId="8"/>
  </si>
  <si>
    <t>津市本町26-13</t>
  </si>
  <si>
    <t>志摩市磯部町恵利原126-16</t>
  </si>
  <si>
    <t>090-3306-6174</t>
  </si>
  <si>
    <t>0594-25-8140</t>
  </si>
  <si>
    <t>0594-25-0260</t>
    <phoneticPr fontId="8"/>
  </si>
  <si>
    <t>059-328-1868</t>
    <phoneticPr fontId="8"/>
  </si>
  <si>
    <t>医療法人社団みどりの風</t>
    <phoneticPr fontId="8"/>
  </si>
  <si>
    <t>ケアリール訪問看護ステーション　額田</t>
  </si>
  <si>
    <t>桑名市額田546</t>
  </si>
  <si>
    <t>0594-86-7325</t>
  </si>
  <si>
    <t>0594-86-7326</t>
  </si>
  <si>
    <t>アクア桑名訪問看護</t>
  </si>
  <si>
    <t>桑名市桑部1465番地2</t>
  </si>
  <si>
    <t>ほたる訪問看護ステーション</t>
  </si>
  <si>
    <t>員弁郡東員町穴太1316-1</t>
  </si>
  <si>
    <t>合同会社ＢＡＮ-ＢＡ</t>
  </si>
  <si>
    <t>ケアヒルズ訪問看護ステーション</t>
  </si>
  <si>
    <t>四日市市日永西3丁目3-20　田中ビル101</t>
  </si>
  <si>
    <t>059-327-6777</t>
  </si>
  <si>
    <t>059-327-6707</t>
  </si>
  <si>
    <t>株式会社ノースアップ</t>
  </si>
  <si>
    <t>訪問看護ステーションホワイトエイト</t>
  </si>
  <si>
    <t>四日市市高花平2丁目29-10</t>
  </si>
  <si>
    <t>059-321-6766</t>
  </si>
  <si>
    <t>有限会社オオシマ</t>
  </si>
  <si>
    <t>訪問看護リベル　四日市</t>
  </si>
  <si>
    <t>四日市市泊村816</t>
  </si>
  <si>
    <t>株式会社リベルケア</t>
  </si>
  <si>
    <t>訪問看護リベル　四日市あさけ</t>
  </si>
  <si>
    <t>510-8033</t>
  </si>
  <si>
    <t>四日市市下さざらい町11-8</t>
  </si>
  <si>
    <t>059-325-7556</t>
  </si>
  <si>
    <t>059-325-7557</t>
  </si>
  <si>
    <t>訪問看護ステーションはっち</t>
  </si>
  <si>
    <t>四日市市平尾町3553番地1</t>
  </si>
  <si>
    <t>080-4892-3715</t>
  </si>
  <si>
    <t>株式会社HACCHI　SMILE</t>
  </si>
  <si>
    <t>訪問看護ステーション　しあわせ</t>
  </si>
  <si>
    <t>鈴鹿市神戸二丁目5番1号</t>
  </si>
  <si>
    <t>080-16230323</t>
  </si>
  <si>
    <t>059-389-6897</t>
  </si>
  <si>
    <t>株式会社大笑</t>
  </si>
  <si>
    <t>医心館　訪問看護ステーション　鈴鹿</t>
  </si>
  <si>
    <t>鈴鹿市末広東5番21号</t>
  </si>
  <si>
    <t>株式会社アンビス</t>
  </si>
  <si>
    <t>みんなのかかりつけ訪問看護ステーション津（こころ専門）</t>
  </si>
  <si>
    <t>514-1135</t>
  </si>
  <si>
    <t>津市久居本町1458　ダイヤモンドマンション久居本町303号室</t>
  </si>
  <si>
    <t>059-269-5513</t>
  </si>
  <si>
    <t>050-35350766</t>
  </si>
  <si>
    <t>合同会社訪問看護ステーションふるふる</t>
  </si>
  <si>
    <t>515-3536</t>
  </si>
  <si>
    <t>津市美杉町太郎生2160番地</t>
  </si>
  <si>
    <t>059-273-0792</t>
  </si>
  <si>
    <t>アクアみえ津訪問看護</t>
  </si>
  <si>
    <t>津市一身田平野405番地</t>
  </si>
  <si>
    <t>059-272-4933</t>
  </si>
  <si>
    <t>059-272-4944</t>
  </si>
  <si>
    <t>訪問看護ステーション　スマイル津</t>
  </si>
  <si>
    <t>津市柳山津興369番地66</t>
  </si>
  <si>
    <t>059-229-5514</t>
  </si>
  <si>
    <t>059-202-5311</t>
  </si>
  <si>
    <t>合同会社愛カンパニー</t>
  </si>
  <si>
    <t>訪問看護ステーション　G-Care</t>
  </si>
  <si>
    <t>津市上弁財町12番23号</t>
  </si>
  <si>
    <t>059-253-8639</t>
  </si>
  <si>
    <t>株式会社　あおぞら</t>
  </si>
  <si>
    <t>Ｐ５訪問看護リハビリセンター</t>
  </si>
  <si>
    <t>514-0083</t>
  </si>
  <si>
    <t>津市片田新町54-10-2D</t>
  </si>
  <si>
    <t>株式会社Ｐ５</t>
  </si>
  <si>
    <t>看護クラーク津</t>
  </si>
  <si>
    <t>津市上弁財町19-3</t>
  </si>
  <si>
    <t>059-273-6562</t>
  </si>
  <si>
    <t>株式会社シーユーシー・ホスピス</t>
  </si>
  <si>
    <t>訪問看護ステーションこころの杜</t>
  </si>
  <si>
    <t>津市藤方2138番地24</t>
  </si>
  <si>
    <t>059-271-6131</t>
  </si>
  <si>
    <t>059-271-6132</t>
  </si>
  <si>
    <t>株式会社こころの杜</t>
  </si>
  <si>
    <t>訪問看護ステーションLaugh</t>
  </si>
  <si>
    <t>津市久居小野辺町1704番地1</t>
  </si>
  <si>
    <t>059-269-7135</t>
  </si>
  <si>
    <t>059-269-7136</t>
  </si>
  <si>
    <t>株式会社メディカルハート</t>
  </si>
  <si>
    <t>訪問看護ステーション　ポトス</t>
  </si>
  <si>
    <t>515-0081</t>
  </si>
  <si>
    <t>松阪市本町2218</t>
  </si>
  <si>
    <t>0598-30-5801</t>
  </si>
  <si>
    <t>0598-30-5802</t>
  </si>
  <si>
    <t>エクセレンス訪問看護ステーション</t>
  </si>
  <si>
    <t>515-0072</t>
  </si>
  <si>
    <t>松阪市内五曲町91-9</t>
  </si>
  <si>
    <t>0598-20-8800</t>
  </si>
  <si>
    <t>0598-26-6006</t>
  </si>
  <si>
    <t>エクセレントホーム株式会社</t>
  </si>
  <si>
    <t>訪問看護　西井</t>
  </si>
  <si>
    <t>松阪市曽原町811-1</t>
  </si>
  <si>
    <t>0598-20-8661</t>
  </si>
  <si>
    <t>医療法人西井医院</t>
  </si>
  <si>
    <t>訪問看護ステーションあやめ伊勢</t>
  </si>
  <si>
    <t>伊勢市御薗町王中島738-20　コーポリヨム　2Ｂ号室</t>
  </si>
  <si>
    <t>0596-65-7401</t>
  </si>
  <si>
    <t>0596-65-7402</t>
  </si>
  <si>
    <t>ｎａｎｏ訪問看護ステーション</t>
  </si>
  <si>
    <t>伊勢市小俣町湯田44番地</t>
  </si>
  <si>
    <t>0596-65-6501</t>
  </si>
  <si>
    <t>0596-65-6502</t>
  </si>
  <si>
    <t>有限会社　タウンボイス</t>
  </si>
  <si>
    <t>医療法人社団　橘会</t>
  </si>
  <si>
    <t>医療法人　北勢会</t>
  </si>
  <si>
    <t>医療法人　大仲会</t>
  </si>
  <si>
    <t>株式会社　エスポワール</t>
  </si>
  <si>
    <t>株式会社　TNGM</t>
  </si>
  <si>
    <t>株式会社　白樺</t>
  </si>
  <si>
    <t>株式会社　リウォーク</t>
  </si>
  <si>
    <t>株式会社　ＰｌａｎＢ</t>
  </si>
  <si>
    <t>株式会社　香久屋</t>
  </si>
  <si>
    <t>株式会社　アクアイグニスアモール</t>
  </si>
  <si>
    <t>合同会社　ＲＥＤ　ＧＬＯＶＥ</t>
  </si>
  <si>
    <t>医療法人　鈴桜会</t>
  </si>
  <si>
    <t>株式会社　メディカルケア</t>
  </si>
  <si>
    <t>合同会社　花あかり</t>
  </si>
  <si>
    <t>公益社団法人　三重県看護協会</t>
  </si>
  <si>
    <t>株式会社　ジェネラス</t>
  </si>
  <si>
    <t>有限会社　プラーナ</t>
  </si>
  <si>
    <t>和合同会社</t>
  </si>
  <si>
    <t>株式会社　セントレア</t>
  </si>
  <si>
    <t>株式会社　アールビーサポート</t>
  </si>
  <si>
    <t>医療法人　久居病院</t>
  </si>
  <si>
    <t>株式会社　よ木よ</t>
  </si>
  <si>
    <t>株式会社　絆</t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</si>
  <si>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8"/>
  </si>
  <si>
    <t>株式会社　ウィンディー</t>
  </si>
  <si>
    <t>株式会社　みえ親孝行</t>
  </si>
  <si>
    <t>社会福祉法人恩賜財団済生会支部三重県済生会</t>
  </si>
  <si>
    <t>社会福祉法人すみれ会</t>
    <rPh sb="0" eb="2">
      <t>シャカイ</t>
    </rPh>
    <rPh sb="2" eb="4">
      <t>フクシ</t>
    </rPh>
    <rPh sb="4" eb="6">
      <t>ホウジン</t>
    </rPh>
    <rPh sb="9" eb="10">
      <t>カイ</t>
    </rPh>
    <phoneticPr fontId="23"/>
  </si>
  <si>
    <t>株式会社　ゆう子</t>
  </si>
  <si>
    <t>株式会社　かがせお</t>
  </si>
  <si>
    <t>特定非営利活動法人　和泉</t>
  </si>
  <si>
    <t>福寿株式会社</t>
  </si>
  <si>
    <t>株式会社　ナーシングケアセンター</t>
  </si>
  <si>
    <t>医療法人社団　ハートランド</t>
  </si>
  <si>
    <t>訪問看護ステーションななおと</t>
  </si>
  <si>
    <t>伊賀市柘植町2193番地</t>
  </si>
  <si>
    <t>株式会社ななおと</t>
  </si>
  <si>
    <t>医療法人（社団）　寺田病院</t>
  </si>
  <si>
    <t>株式会社　アンビス</t>
  </si>
  <si>
    <t>紀南訪問看護ステーション</t>
  </si>
  <si>
    <t>南牟婁郡御浜町志原1817-4</t>
  </si>
  <si>
    <t>0597-99-2015</t>
  </si>
  <si>
    <t>株式会社Ｈ＆Ｍ</t>
  </si>
  <si>
    <t>R.7.9.1</t>
    <phoneticPr fontId="8"/>
  </si>
  <si>
    <t>紀宝町</t>
    <rPh sb="0" eb="3">
      <t>キホウチョウ</t>
    </rPh>
    <phoneticPr fontId="8"/>
  </si>
  <si>
    <t>桑名市多度町多度汰ケ平３２番地１</t>
  </si>
  <si>
    <t>桑名市新西方三丁目218番地ウエルネス医療クリニック２階</t>
  </si>
  <si>
    <t>0594-86-7882</t>
  </si>
  <si>
    <t>0594-86-7883</t>
  </si>
  <si>
    <t>医療法人　光煌会</t>
  </si>
  <si>
    <t>グループホーム　ふるさと　我が家</t>
  </si>
  <si>
    <t>桑名市北別所字流1590番地４</t>
  </si>
  <si>
    <t>株式会社 ふるさと</t>
  </si>
  <si>
    <t>愛の家グループホーム多度柚井</t>
  </si>
  <si>
    <t>桑名市多度町柚井1165番地</t>
  </si>
  <si>
    <t>0594-41-3805</t>
  </si>
  <si>
    <t>0594-41-3806</t>
  </si>
  <si>
    <t>メディカル・ケア・サービス三重株式会社</t>
  </si>
  <si>
    <t>医療法人社団みどりの風</t>
  </si>
  <si>
    <t>株式会社　サンテ</t>
  </si>
  <si>
    <t>松阪市西野町457-3</t>
  </si>
  <si>
    <t>松阪市嬉野須賀領町477-8</t>
  </si>
  <si>
    <t>0596-63-9190</t>
  </si>
  <si>
    <t>ケア・パートナー　森伸小俣</t>
  </si>
  <si>
    <t>株式会社　ウェルフェア三重</t>
  </si>
  <si>
    <t>ケア・パートナー　森伸明野</t>
    <rPh sb="11" eb="13">
      <t>アケノ</t>
    </rPh>
    <phoneticPr fontId="28"/>
  </si>
  <si>
    <t>三重県社会福祉施設等名簿</t>
    <rPh sb="0" eb="3">
      <t>ミエケン</t>
    </rPh>
    <rPh sb="3" eb="5">
      <t>シャカイ</t>
    </rPh>
    <rPh sb="5" eb="7">
      <t>フクシ</t>
    </rPh>
    <rPh sb="7" eb="9">
      <t>シセツ</t>
    </rPh>
    <rPh sb="9" eb="10">
      <t>トウ</t>
    </rPh>
    <rPh sb="10" eb="12">
      <t>メイボ</t>
    </rPh>
    <phoneticPr fontId="8"/>
  </si>
  <si>
    <t>三重県子ども・福祉部/医療保健部</t>
    <rPh sb="0" eb="1">
      <t>サン</t>
    </rPh>
    <rPh sb="1" eb="2">
      <t>シゲル</t>
    </rPh>
    <rPh sb="2" eb="3">
      <t>ケン</t>
    </rPh>
    <rPh sb="3" eb="4">
      <t>コ</t>
    </rPh>
    <rPh sb="7" eb="9">
      <t>フクシ</t>
    </rPh>
    <rPh sb="9" eb="10">
      <t>ブ</t>
    </rPh>
    <rPh sb="11" eb="13">
      <t>イリョウ</t>
    </rPh>
    <rPh sb="13" eb="15">
      <t>ホケン</t>
    </rPh>
    <rPh sb="15" eb="16">
      <t>ブ</t>
    </rPh>
    <phoneticPr fontId="8"/>
  </si>
  <si>
    <t>　（１）　救護施設　（生活保護法） ……………………………………………………1</t>
    <phoneticPr fontId="8"/>
  </si>
  <si>
    <t>　（２）　医療保護施設　（生活保護法） ………………………………………………1</t>
    <phoneticPr fontId="8"/>
  </si>
  <si>
    <t xml:space="preserve">２　児童福祉施設 </t>
    <phoneticPr fontId="8"/>
  </si>
  <si>
    <t>　（１）　助産施設　（児童福祉法） ……………………………………………………1</t>
    <phoneticPr fontId="8"/>
  </si>
  <si>
    <t>　（２）　乳児院　（児童福祉法） ………………………………………………………2</t>
    <phoneticPr fontId="8"/>
  </si>
  <si>
    <t>　（３）　児童養護施設　（児童福祉法） ………………………………………………2</t>
    <phoneticPr fontId="8"/>
  </si>
  <si>
    <t>　（４）　福祉型障害児入所施設　（児童福祉法） ……………………………………2</t>
    <phoneticPr fontId="8"/>
  </si>
  <si>
    <t>　（５）　医療型障害児入所施設　（児童福祉法） ……………………………………3</t>
    <phoneticPr fontId="8"/>
  </si>
  <si>
    <t>　（６）　児童自立支援施設　（児童福祉法） …………………………………………3</t>
    <rPh sb="5" eb="7">
      <t>ジドウ</t>
    </rPh>
    <rPh sb="7" eb="9">
      <t>ジリツ</t>
    </rPh>
    <rPh sb="9" eb="11">
      <t>シエン</t>
    </rPh>
    <rPh sb="11" eb="13">
      <t>シセツ</t>
    </rPh>
    <phoneticPr fontId="8"/>
  </si>
  <si>
    <t>　（７）　児童心理治療施設　（児童福祉法） …………………………………………3</t>
    <rPh sb="5" eb="7">
      <t>ジドウ</t>
    </rPh>
    <rPh sb="7" eb="9">
      <t>シンリ</t>
    </rPh>
    <rPh sb="9" eb="11">
      <t>チリョウ</t>
    </rPh>
    <phoneticPr fontId="8"/>
  </si>
  <si>
    <t>　（８）　児童自立生活援助事業　（児童福祉法） ……………………………………3</t>
    <phoneticPr fontId="8"/>
  </si>
  <si>
    <t>　（１０）児童遊園　（児童福祉法） ……………………………………………………5</t>
    <phoneticPr fontId="8"/>
  </si>
  <si>
    <t>　（１２）認定こども園　（就学前の子どもに関する教育、保育等の</t>
    <rPh sb="5" eb="7">
      <t>ニンテイ</t>
    </rPh>
    <rPh sb="10" eb="11">
      <t>エン</t>
    </rPh>
    <rPh sb="13" eb="16">
      <t>シュウガクマエ</t>
    </rPh>
    <rPh sb="17" eb="18">
      <t>コ</t>
    </rPh>
    <rPh sb="21" eb="22">
      <t>カン</t>
    </rPh>
    <rPh sb="24" eb="26">
      <t>キョウイク</t>
    </rPh>
    <rPh sb="27" eb="29">
      <t>ホイク</t>
    </rPh>
    <rPh sb="29" eb="30">
      <t>トウ</t>
    </rPh>
    <phoneticPr fontId="8"/>
  </si>
  <si>
    <t>６　障害児通所支援事業所</t>
    <rPh sb="2" eb="4">
      <t>ショウガイ</t>
    </rPh>
    <rPh sb="4" eb="5">
      <t>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8"/>
  </si>
  <si>
    <t>参考　その他の施設</t>
    <phoneticPr fontId="8"/>
  </si>
  <si>
    <t>― 令 和 ８ 年 ４ 月 １ 日 現 在 ―</t>
    <rPh sb="2" eb="3">
      <t>レイ</t>
    </rPh>
    <rPh sb="4" eb="5">
      <t>ワ</t>
    </rPh>
    <rPh sb="8" eb="9">
      <t>ネン</t>
    </rPh>
    <rPh sb="12" eb="13">
      <t>ガツ</t>
    </rPh>
    <rPh sb="16" eb="17">
      <t>ヒ</t>
    </rPh>
    <rPh sb="18" eb="19">
      <t>ウツツ</t>
    </rPh>
    <rPh sb="20" eb="21">
      <t>ザイ</t>
    </rPh>
    <phoneticPr fontId="8"/>
  </si>
  <si>
    <t>　（９）　児童館　（児童福祉法） ………………………………………………………3</t>
    <rPh sb="5" eb="8">
      <t>ジドウカン</t>
    </rPh>
    <phoneticPr fontId="8"/>
  </si>
  <si>
    <t>　（１１）保育所　（児童福祉法） ………………………………………………………5</t>
    <phoneticPr fontId="8"/>
  </si>
  <si>
    <t xml:space="preserve">  （１４）里親支援センター　（児童福祉法） …………………………………………20</t>
    <phoneticPr fontId="8"/>
  </si>
  <si>
    <t>　（１）　母子・父子福祉センター （母子及び父子並びに寡婦福祉法) ……………20</t>
    <rPh sb="8" eb="10">
      <t>フシ</t>
    </rPh>
    <rPh sb="22" eb="24">
      <t>フシ</t>
    </rPh>
    <rPh sb="24" eb="25">
      <t>ナラ</t>
    </rPh>
    <rPh sb="31" eb="32">
      <t>ホウ</t>
    </rPh>
    <phoneticPr fontId="8"/>
  </si>
  <si>
    <t>　（２）　特別養護老人ホーム（介護老人福祉施設）(老人福祉法・介護保険法) …21</t>
    <phoneticPr fontId="8"/>
  </si>
  <si>
    <t>　（３）　軽費老人ホームＡ型・Ｂ型（老人福祉法） …………………………………28</t>
    <phoneticPr fontId="8"/>
  </si>
  <si>
    <t>0595-68-3451</t>
    <phoneticPr fontId="8"/>
  </si>
  <si>
    <t>0595-68-1270</t>
    <phoneticPr fontId="8"/>
  </si>
  <si>
    <t>四日市市海山道町３丁目100番</t>
    <rPh sb="9" eb="11">
      <t>チョウメ</t>
    </rPh>
    <phoneticPr fontId="8"/>
  </si>
  <si>
    <t>0594-23-6288</t>
    <phoneticPr fontId="8"/>
  </si>
  <si>
    <t>0596-63-9902</t>
    <phoneticPr fontId="8"/>
  </si>
  <si>
    <t>059-245-6811</t>
    <phoneticPr fontId="8"/>
  </si>
  <si>
    <t>059-253-8890</t>
    <phoneticPr fontId="8"/>
  </si>
  <si>
    <t>設置主体</t>
    <phoneticPr fontId="8"/>
  </si>
  <si>
    <t>070-6460-2766</t>
    <phoneticPr fontId="8"/>
  </si>
  <si>
    <t>080-4174-1201</t>
    <phoneticPr fontId="8"/>
  </si>
  <si>
    <t>080-6910-8620</t>
    <phoneticPr fontId="8"/>
  </si>
  <si>
    <t>050-3535-5783</t>
    <phoneticPr fontId="8"/>
  </si>
  <si>
    <t>090-3939-2022</t>
    <phoneticPr fontId="8"/>
  </si>
  <si>
    <t>070-8695-0268</t>
    <phoneticPr fontId="8"/>
  </si>
  <si>
    <t>519-0605</t>
    <phoneticPr fontId="8"/>
  </si>
  <si>
    <t>名張市新田2230番地2</t>
    <rPh sb="9" eb="11">
      <t>バンチ</t>
    </rPh>
    <phoneticPr fontId="8"/>
  </si>
  <si>
    <t>名張市神屋765番地</t>
    <rPh sb="8" eb="10">
      <t>バンチ</t>
    </rPh>
    <phoneticPr fontId="8"/>
  </si>
  <si>
    <t>名張市西田原2000番地</t>
    <rPh sb="10" eb="12">
      <t>バンチ</t>
    </rPh>
    <phoneticPr fontId="8"/>
  </si>
  <si>
    <t>名張市百合が丘西5番町1番地1</t>
    <rPh sb="10" eb="11">
      <t>チョウ</t>
    </rPh>
    <rPh sb="12" eb="14">
      <t>バンチ</t>
    </rPh>
    <phoneticPr fontId="14"/>
  </si>
  <si>
    <t>名張市西田原2100番地</t>
    <rPh sb="10" eb="12">
      <t>バンチ</t>
    </rPh>
    <phoneticPr fontId="8"/>
  </si>
  <si>
    <t>名張市赤目町長坂250番地3</t>
    <rPh sb="11" eb="13">
      <t>バンチ</t>
    </rPh>
    <phoneticPr fontId="8"/>
  </si>
  <si>
    <t>名張市赤目町一ノ井311番地2</t>
    <rPh sb="12" eb="14">
      <t>バンチ</t>
    </rPh>
    <phoneticPr fontId="8"/>
  </si>
  <si>
    <t>グループホームやすらぎ長澤</t>
    <rPh sb="11" eb="13">
      <t>ナガサワ</t>
    </rPh>
    <phoneticPr fontId="8"/>
  </si>
  <si>
    <t>鈴鹿市長澤町1750の1</t>
    <rPh sb="4" eb="5">
      <t>サワ</t>
    </rPh>
    <phoneticPr fontId="8"/>
  </si>
  <si>
    <t>有限会社　We</t>
    <phoneticPr fontId="8"/>
  </si>
  <si>
    <t>名張市奈垣1422番地5</t>
    <rPh sb="9" eb="11">
      <t>バンチ</t>
    </rPh>
    <phoneticPr fontId="8"/>
  </si>
  <si>
    <t>名張市鴻之台5番町10番地</t>
    <phoneticPr fontId="8"/>
  </si>
  <si>
    <t>名張市奈垣1431番地1</t>
    <rPh sb="9" eb="11">
      <t>バンチ</t>
    </rPh>
    <phoneticPr fontId="8"/>
  </si>
  <si>
    <t>名張市安部田2309番地</t>
    <rPh sb="0" eb="3">
      <t>ナバリシ</t>
    </rPh>
    <rPh sb="3" eb="4">
      <t>ヤス</t>
    </rPh>
    <rPh sb="4" eb="5">
      <t>ベ</t>
    </rPh>
    <rPh sb="5" eb="6">
      <t>タ</t>
    </rPh>
    <rPh sb="10" eb="12">
      <t>バンチ</t>
    </rPh>
    <phoneticPr fontId="14"/>
  </si>
  <si>
    <t>名張市すずらん台西1番町120番地</t>
    <rPh sb="0" eb="3">
      <t>ナバリシ</t>
    </rPh>
    <rPh sb="7" eb="8">
      <t>ダイ</t>
    </rPh>
    <rPh sb="8" eb="9">
      <t>ニシ</t>
    </rPh>
    <rPh sb="10" eb="12">
      <t>バンチョウ</t>
    </rPh>
    <rPh sb="15" eb="17">
      <t>バンチ</t>
    </rPh>
    <phoneticPr fontId="14"/>
  </si>
  <si>
    <t>名張市新田2940番地6</t>
    <rPh sb="0" eb="3">
      <t>ナバリシ</t>
    </rPh>
    <rPh sb="3" eb="5">
      <t>シンデン</t>
    </rPh>
    <rPh sb="9" eb="11">
      <t>バンチ</t>
    </rPh>
    <phoneticPr fontId="14"/>
  </si>
  <si>
    <t>名張市美旗中村2326番地1</t>
    <rPh sb="0" eb="3">
      <t>ナバリシ</t>
    </rPh>
    <rPh sb="3" eb="5">
      <t>ミハタ</t>
    </rPh>
    <rPh sb="5" eb="7">
      <t>ナカムラ</t>
    </rPh>
    <rPh sb="11" eb="13">
      <t>バンチ</t>
    </rPh>
    <phoneticPr fontId="14"/>
  </si>
  <si>
    <t>0596-63-9903</t>
    <phoneticPr fontId="8"/>
  </si>
  <si>
    <t>059-315-0697</t>
    <phoneticPr fontId="8"/>
  </si>
  <si>
    <t>059-222-2081</t>
    <phoneticPr fontId="8"/>
  </si>
  <si>
    <t>059-222-2082</t>
    <phoneticPr fontId="8"/>
  </si>
  <si>
    <t xml:space="preserve">bunanoki home </t>
    <phoneticPr fontId="8"/>
  </si>
  <si>
    <t>090-5459-3573
(0596-67-7923)</t>
    <phoneticPr fontId="8"/>
  </si>
  <si>
    <t>059-202-9252</t>
    <phoneticPr fontId="8"/>
  </si>
  <si>
    <t>059-202-9253</t>
    <phoneticPr fontId="8"/>
  </si>
  <si>
    <t>0595-51-8399</t>
    <phoneticPr fontId="8"/>
  </si>
  <si>
    <t>059-397-7551</t>
    <phoneticPr fontId="8"/>
  </si>
  <si>
    <t>518-0101　</t>
    <phoneticPr fontId="8"/>
  </si>
  <si>
    <t>単位①
059-325-7940
単位②
080-7530-7446</t>
    <rPh sb="0" eb="1">
      <t>タンイ</t>
    </rPh>
    <rPh sb="17" eb="19">
      <t>タンイ</t>
    </rPh>
    <phoneticPr fontId="12"/>
  </si>
  <si>
    <t>単位①
059-325-7975
単位②
050-3588-2041</t>
    <rPh sb="0" eb="1">
      <t>タンイ</t>
    </rPh>
    <rPh sb="17" eb="19">
      <t>タンイ</t>
    </rPh>
    <phoneticPr fontId="12"/>
  </si>
  <si>
    <t>0594-82-7751</t>
    <phoneticPr fontId="8"/>
  </si>
  <si>
    <t>単位①
059-324-5100
単位②
059-324-6660</t>
    <rPh sb="0" eb="1">
      <t>タン</t>
    </rPh>
    <phoneticPr fontId="8"/>
  </si>
  <si>
    <t>単位①
059-324-4404
単位②
059-324-3211</t>
    <rPh sb="0" eb="2">
      <t>タンイ</t>
    </rPh>
    <phoneticPr fontId="8"/>
  </si>
  <si>
    <t>単位①
059-253-4100
単位②
059-261-6667</t>
    <rPh sb="17" eb="19">
      <t>タンイ</t>
    </rPh>
    <phoneticPr fontId="8"/>
  </si>
  <si>
    <t>単位①
059-253-4101
単位②
059-261-6262</t>
    <phoneticPr fontId="8"/>
  </si>
  <si>
    <t>単位①
059-379-5001
単位②
059-389-5050</t>
    <rPh sb="0" eb="2">
      <t>タンイ</t>
    </rPh>
    <rPh sb="17" eb="19">
      <t>タンイ</t>
    </rPh>
    <phoneticPr fontId="8"/>
  </si>
  <si>
    <t>0596-72-8822</t>
    <phoneticPr fontId="8"/>
  </si>
  <si>
    <t>0596-72-8823</t>
    <phoneticPr fontId="8"/>
  </si>
  <si>
    <t>放課後等デイサービス事業所シュエット
（児童発達支援：児童発達支援事業所シュエットぷち、放課後等デイサービス：放課後等デイサービス事業所シュエット）</t>
    <rPh sb="20" eb="26">
      <t>ジドウハッタツシエン</t>
    </rPh>
    <rPh sb="44" eb="48">
      <t>ホウカゴトウ</t>
    </rPh>
    <rPh sb="55" eb="59">
      <t>ホウカゴトウ</t>
    </rPh>
    <phoneticPr fontId="8"/>
  </si>
  <si>
    <t>　　　　　　　　　　　　　　　　　総合的な提供の推進に関する法律）   ………15</t>
    <rPh sb="17" eb="20">
      <t>ソウゴウテキ</t>
    </rPh>
    <rPh sb="21" eb="23">
      <t>テイキョウ</t>
    </rPh>
    <rPh sb="24" eb="26">
      <t>スイシン</t>
    </rPh>
    <rPh sb="27" eb="28">
      <t>カン</t>
    </rPh>
    <rPh sb="30" eb="32">
      <t>ホウリツ</t>
    </rPh>
    <phoneticPr fontId="8"/>
  </si>
  <si>
    <t>　（１３）児童家庭支援センター　（児童福祉法）   …………………………………20</t>
    <phoneticPr fontId="8"/>
  </si>
  <si>
    <t>　（１）　養護老人ホーム （老人福祉法) ………………………………………………21</t>
    <phoneticPr fontId="8"/>
  </si>
  <si>
    <t>　（４）　軽費老人ホーム・ケアハウス（老人福祉法） ………………………………29</t>
    <phoneticPr fontId="8"/>
  </si>
  <si>
    <t>　（５）　老人福祉センター（老人福祉法） ……………………………………………30</t>
    <phoneticPr fontId="8"/>
  </si>
  <si>
    <t>　（６）　生活支援ハウス …………………………………………………………………31</t>
    <phoneticPr fontId="8"/>
  </si>
  <si>
    <t>　（７）　有料老人ホーム　 （老人福祉法）……………………………………………31</t>
    <phoneticPr fontId="8"/>
  </si>
  <si>
    <t>　（８）　老人介護支援センター（在宅介護支援センター） （老人福祉法）………39</t>
    <phoneticPr fontId="8"/>
  </si>
  <si>
    <t>　（９）　介護老人保健施設  （介護保険法） …………………………………………41</t>
    <phoneticPr fontId="8"/>
  </si>
  <si>
    <t>　（１０）介護医療院  （介護保険法） …………………………………………………44</t>
    <rPh sb="7" eb="9">
      <t>イリョウ</t>
    </rPh>
    <rPh sb="9" eb="10">
      <t>イン</t>
    </rPh>
    <phoneticPr fontId="8"/>
  </si>
  <si>
    <t>　（１１）訪問看護ステーション   （介護保険法）……………………………………44</t>
    <phoneticPr fontId="8"/>
  </si>
  <si>
    <t>　（１２）認知症疾患医療センター 　……………………………………………………55</t>
    <phoneticPr fontId="8"/>
  </si>
  <si>
    <t>　（１３）認知症対応型共同生活介護   （介護保険法 ）………………………………56</t>
    <rPh sb="21" eb="23">
      <t>カイゴ</t>
    </rPh>
    <phoneticPr fontId="8"/>
  </si>
  <si>
    <t>　（１）　生活介護（障害者支援施設）　（障害者総合支援法）  ……………………63</t>
    <rPh sb="23" eb="25">
      <t>ソウゴウ</t>
    </rPh>
    <phoneticPr fontId="8"/>
  </si>
  <si>
    <t>　（２）　自立訓練(機能訓練)（障害者支援施設）　（障害者総合支援法）…………64</t>
    <phoneticPr fontId="8"/>
  </si>
  <si>
    <t>　（３）　自立訓練(生活訓練)（障害者支援施設）　（障害者総合支援法）…………64</t>
    <phoneticPr fontId="8"/>
  </si>
  <si>
    <t>　（４）　就労移行支援（障害者支援施設）　（障害者総合支援法）  ………………65</t>
    <phoneticPr fontId="8"/>
  </si>
  <si>
    <t>　（５）　施設入所支援（障害者支援施設）　（障害者総合支援法）  ………………65</t>
    <rPh sb="5" eb="7">
      <t>シセツ</t>
    </rPh>
    <rPh sb="7" eb="9">
      <t>ニュウショ</t>
    </rPh>
    <rPh sb="9" eb="11">
      <t>シエン</t>
    </rPh>
    <phoneticPr fontId="8"/>
  </si>
  <si>
    <t>　（６）　療養介護　（障害者総合支援法）  ……………………………………………66</t>
    <phoneticPr fontId="8"/>
  </si>
  <si>
    <t>　（７）　生活介護　（障害者総合支援法）  ……………………………………………67</t>
    <phoneticPr fontId="8"/>
  </si>
  <si>
    <t>　（８）　共同生活援助（介護サービス包括型）　（障害者総合支援法）  …………75</t>
    <rPh sb="9" eb="11">
      <t>エンジョ</t>
    </rPh>
    <rPh sb="12" eb="14">
      <t>カイゴ</t>
    </rPh>
    <rPh sb="18" eb="20">
      <t>ホウカツ</t>
    </rPh>
    <rPh sb="20" eb="21">
      <t>ガタ</t>
    </rPh>
    <phoneticPr fontId="8"/>
  </si>
  <si>
    <t>　（９）　共同生活援助（外部サービス利用型）　（障害者総合支援法）  …………82</t>
    <rPh sb="5" eb="7">
      <t>キョウドウ</t>
    </rPh>
    <rPh sb="7" eb="9">
      <t>セイカツ</t>
    </rPh>
    <rPh sb="9" eb="11">
      <t>エンジョ</t>
    </rPh>
    <phoneticPr fontId="8"/>
  </si>
  <si>
    <t>　（１０）共同生活援助（日中サービス支援型）　（障害者総合支援法）  …………82</t>
    <rPh sb="5" eb="7">
      <t>キョウドウ</t>
    </rPh>
    <rPh sb="7" eb="9">
      <t>セイカツ</t>
    </rPh>
    <rPh sb="9" eb="11">
      <t>エンジョ</t>
    </rPh>
    <rPh sb="12" eb="14">
      <t>ニッチュウ</t>
    </rPh>
    <rPh sb="18" eb="20">
      <t>シエン</t>
    </rPh>
    <phoneticPr fontId="8"/>
  </si>
  <si>
    <t>　（１１）宿泊型自立訓練　（障害者総合支援法）  ……………………………………84</t>
    <phoneticPr fontId="8"/>
  </si>
  <si>
    <t>　（１２）自立訓練(生活訓練)　（障害者総合支援法）…………………………………84</t>
    <phoneticPr fontId="8"/>
  </si>
  <si>
    <t>　（１３）就労移行支援　（障害者総合支援法）…………………………………………85</t>
    <phoneticPr fontId="8"/>
  </si>
  <si>
    <t>　（１４）就労継続支援(Ａ型)　（障害者総合支援法）  ………………………………86</t>
    <phoneticPr fontId="8"/>
  </si>
  <si>
    <t>　（１５）就労継続支援(Ｂ型)　（障害者総合支援法）  ………………………………89</t>
    <phoneticPr fontId="8"/>
  </si>
  <si>
    <t>　（１）　児童発達支援　（児童福祉法）…………………………………………………103</t>
    <phoneticPr fontId="8"/>
  </si>
  <si>
    <t>　（２）　放課後等デイサービス　（児童福祉法）  ……………………………………113</t>
    <phoneticPr fontId="8"/>
  </si>
  <si>
    <t>　（１）　介護福祉士指定養成施設  ………………………………………………………126</t>
    <phoneticPr fontId="8"/>
  </si>
  <si>
    <t>　（２）　無料低額宿泊所  …………………………………………………………………126</t>
    <phoneticPr fontId="8"/>
  </si>
  <si>
    <t>059-389-5615
（①）
059-389-5616
（②、③）</t>
    <phoneticPr fontId="8"/>
  </si>
  <si>
    <t>無料低額宿泊所きぼう</t>
    <rPh sb="2" eb="3">
      <t>ヒク</t>
    </rPh>
    <phoneticPr fontId="8"/>
  </si>
  <si>
    <t>無料低額宿泊所みらい</t>
    <rPh sb="2" eb="3">
      <t>ヒク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</si>
</sst>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[$-411]ge\.m\.d;@"/>
    <numFmt numFmtId="178" formatCode="[&lt;=999]000;[&lt;=9999]000\-00;000\-0000"/>
    <numFmt numFmtId="179" formatCode="0_);[Red]\(0\)"/>
    <numFmt numFmtId="180" formatCode="[$-411]ggge&quot;年&quot;m&quot;月&quot;d&quot;日&quot;;@"/>
    <numFmt numFmtId="181" formatCode="[&lt;=99999999]####\-####;\(00\)\ ####\-####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</font>
    <font>
      <sz val="48"/>
      <name val="ＭＳ Ｐゴシック"/>
      <family val="3"/>
    </font>
    <font>
      <sz val="10"/>
      <name val="ＭＳ ゴシック"/>
      <family val="3"/>
    </font>
    <font>
      <sz val="36"/>
      <name val="ＭＳ Ｐゴシック"/>
      <family val="3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  <scheme val="major"/>
    </font>
    <font>
      <sz val="4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24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9">
    <xf numFmtId="0" fontId="0" fillId="0" borderId="0" xfId="0">
      <alignment vertical="center"/>
    </xf>
    <xf numFmtId="176" fontId="0" fillId="0" borderId="7" xfId="1" applyNumberFormat="1" applyFont="1" applyFill="1" applyBorder="1" applyAlignment="1">
      <alignment horizontal="right" vertical="center" wrapText="1"/>
    </xf>
    <xf numFmtId="1" fontId="0" fillId="0" borderId="7" xfId="2" applyNumberFormat="1" applyFont="1" applyFill="1" applyBorder="1">
      <alignment vertical="center"/>
    </xf>
    <xf numFmtId="1" fontId="0" fillId="0" borderId="7" xfId="2" applyNumberFormat="1" applyFont="1" applyFill="1" applyBorder="1" applyAlignment="1">
      <alignment vertical="center" wrapText="1"/>
    </xf>
    <xf numFmtId="1" fontId="0" fillId="0" borderId="7" xfId="2" applyNumberFormat="1" applyFont="1" applyFill="1" applyBorder="1" applyAlignment="1">
      <alignment horizontal="left" vertical="center" wrapText="1"/>
    </xf>
    <xf numFmtId="176" fontId="0" fillId="0" borderId="7" xfId="2" applyNumberFormat="1" applyFont="1" applyFill="1" applyBorder="1" applyAlignment="1">
      <alignment horizontal="right" vertical="center" wrapText="1"/>
    </xf>
    <xf numFmtId="1" fontId="0" fillId="0" borderId="0" xfId="2" applyNumberFormat="1" applyFont="1" applyFill="1">
      <alignment vertical="center"/>
    </xf>
    <xf numFmtId="1" fontId="0" fillId="0" borderId="0" xfId="2" applyNumberFormat="1" applyFont="1" applyFill="1" applyAlignment="1">
      <alignment vertical="center" wrapText="1"/>
    </xf>
    <xf numFmtId="1" fontId="0" fillId="0" borderId="0" xfId="2" applyNumberFormat="1" applyFont="1" applyFill="1" applyAlignment="1">
      <alignment horizontal="left" vertical="center" wrapText="1"/>
    </xf>
    <xf numFmtId="1" fontId="0" fillId="0" borderId="5" xfId="8" applyNumberFormat="1" applyFont="1" applyFill="1" applyBorder="1" applyAlignment="1">
      <alignment horizontal="left" vertical="center" shrinkToFit="1"/>
    </xf>
    <xf numFmtId="1" fontId="0" fillId="0" borderId="5" xfId="2" applyNumberFormat="1" applyFont="1" applyFill="1" applyBorder="1" applyAlignment="1">
      <alignment vertical="center" wrapText="1" shrinkToFit="1"/>
    </xf>
    <xf numFmtId="1" fontId="0" fillId="0" borderId="5" xfId="2" applyNumberFormat="1" applyFont="1" applyFill="1" applyBorder="1" applyAlignment="1">
      <alignment vertical="center" shrinkToFit="1"/>
    </xf>
    <xf numFmtId="1" fontId="0" fillId="0" borderId="5" xfId="2" applyNumberFormat="1" applyFont="1" applyFill="1" applyBorder="1" applyAlignment="1">
      <alignment horizontal="left" vertical="center" shrinkToFit="1"/>
    </xf>
    <xf numFmtId="1" fontId="0" fillId="0" borderId="5" xfId="8" applyNumberFormat="1" applyFont="1" applyFill="1" applyBorder="1" applyAlignment="1">
      <alignment vertical="center" wrapText="1" shrinkToFit="1"/>
    </xf>
    <xf numFmtId="179" fontId="0" fillId="0" borderId="5" xfId="8" applyNumberFormat="1" applyFont="1" applyFill="1" applyBorder="1" applyAlignment="1">
      <alignment horizontal="right" vertical="center" shrinkToFit="1"/>
    </xf>
    <xf numFmtId="177" fontId="0" fillId="0" borderId="5" xfId="8" applyNumberFormat="1" applyFont="1" applyFill="1" applyBorder="1" applyAlignment="1">
      <alignment horizontal="center" vertical="center" shrinkToFit="1"/>
    </xf>
    <xf numFmtId="177" fontId="0" fillId="0" borderId="5" xfId="9" applyNumberFormat="1" applyFont="1" applyFill="1" applyBorder="1" applyAlignment="1">
      <alignment horizontal="center" vertical="center" shrinkToFit="1"/>
    </xf>
    <xf numFmtId="177" fontId="0" fillId="0" borderId="5" xfId="2" applyNumberFormat="1" applyFont="1" applyFill="1" applyBorder="1" applyAlignment="1">
      <alignment horizontal="center" vertical="center" shrinkToFit="1"/>
    </xf>
    <xf numFmtId="1" fontId="0" fillId="0" borderId="7" xfId="8" applyNumberFormat="1" applyFont="1" applyFill="1" applyBorder="1" applyAlignment="1">
      <alignment horizontal="left" vertical="center" shrinkToFit="1"/>
    </xf>
    <xf numFmtId="1" fontId="0" fillId="0" borderId="7" xfId="8" applyNumberFormat="1" applyFont="1" applyFill="1" applyBorder="1" applyAlignment="1">
      <alignment horizontal="left" vertical="center"/>
    </xf>
    <xf numFmtId="1" fontId="0" fillId="0" borderId="5" xfId="11" applyNumberFormat="1" applyFont="1" applyFill="1" applyBorder="1" applyAlignment="1">
      <alignment horizontal="left" vertical="center" shrinkToFit="1"/>
    </xf>
    <xf numFmtId="1" fontId="0" fillId="0" borderId="5" xfId="8" applyNumberFormat="1" applyFont="1" applyFill="1" applyBorder="1" applyAlignment="1">
      <alignment horizontal="right" vertical="center" shrinkToFit="1"/>
    </xf>
    <xf numFmtId="1" fontId="0" fillId="0" borderId="7" xfId="8" applyNumberFormat="1" applyFont="1" applyFill="1" applyBorder="1" applyAlignment="1">
      <alignment horizontal="right" vertical="center" shrinkToFi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6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49" fontId="0" fillId="0" borderId="5" xfId="0" applyNumberFormat="1" applyBorder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5" xfId="0" quotePrefix="1" applyBorder="1">
      <alignment vertical="center"/>
    </xf>
    <xf numFmtId="0" fontId="0" fillId="0" borderId="12" xfId="0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/>
    </xf>
    <xf numFmtId="176" fontId="0" fillId="0" borderId="5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57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176" fontId="0" fillId="0" borderId="5" xfId="3" applyNumberFormat="1" applyFont="1" applyFill="1" applyBorder="1" applyAlignment="1">
      <alignment vertical="center" wrapText="1"/>
    </xf>
    <xf numFmtId="176" fontId="0" fillId="0" borderId="5" xfId="0" applyNumberFormat="1" applyFont="1" applyFill="1" applyBorder="1" applyAlignment="1">
      <alignment horizontal="right" vertical="center" wrapText="1"/>
    </xf>
    <xf numFmtId="0" fontId="0" fillId="0" borderId="12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0" fillId="0" borderId="8" xfId="0" applyFont="1" applyFill="1" applyBorder="1">
      <alignment vertical="center"/>
    </xf>
    <xf numFmtId="176" fontId="0" fillId="0" borderId="5" xfId="5" applyNumberFormat="1" applyFont="1" applyFill="1" applyBorder="1" applyAlignment="1">
      <alignment vertical="center" wrapText="1"/>
    </xf>
    <xf numFmtId="0" fontId="0" fillId="0" borderId="5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" fontId="0" fillId="0" borderId="4" xfId="8" applyNumberFormat="1" applyFont="1" applyFill="1" applyBorder="1" applyAlignment="1">
      <alignment horizontal="right" vertical="center" shrinkToFit="1"/>
    </xf>
    <xf numFmtId="0" fontId="0" fillId="0" borderId="5" xfId="8" applyNumberFormat="1" applyFont="1" applyFill="1" applyBorder="1" applyAlignment="1">
      <alignment horizontal="right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5" xfId="6" applyFont="1" applyFill="1" applyBorder="1">
      <alignment vertical="center"/>
    </xf>
    <xf numFmtId="0" fontId="0" fillId="0" borderId="6" xfId="4" applyFont="1" applyFill="1" applyBorder="1">
      <alignment vertical="center"/>
    </xf>
    <xf numFmtId="0" fontId="10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0" fillId="0" borderId="0" xfId="0" applyFont="1" applyFill="1" applyAlignment="1">
      <alignment horizontal="right" vertical="center"/>
    </xf>
    <xf numFmtId="176" fontId="0" fillId="0" borderId="7" xfId="0" applyNumberFormat="1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7" xfId="0" applyFont="1" applyFill="1" applyBorder="1">
      <alignment vertical="center"/>
    </xf>
    <xf numFmtId="0" fontId="0" fillId="0" borderId="7" xfId="0" applyFont="1" applyFill="1" applyBorder="1" applyAlignment="1">
      <alignment horizontal="left" vertical="center"/>
    </xf>
    <xf numFmtId="176" fontId="0" fillId="0" borderId="7" xfId="0" applyNumberFormat="1" applyFont="1" applyFill="1" applyBorder="1" applyAlignment="1">
      <alignment horizontal="right" vertical="center" wrapText="1"/>
    </xf>
    <xf numFmtId="0" fontId="0" fillId="0" borderId="7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10" xfId="0" applyFont="1" applyFill="1" applyBorder="1">
      <alignment vertical="center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vertical="center" wrapText="1"/>
    </xf>
    <xf numFmtId="0" fontId="0" fillId="0" borderId="7" xfId="0" applyFont="1" applyFill="1" applyBorder="1" applyAlignment="1">
      <alignment horizontal="right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9" xfId="0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horizontal="right" vertical="center"/>
    </xf>
    <xf numFmtId="1" fontId="0" fillId="0" borderId="2" xfId="0" applyNumberFormat="1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1" fontId="0" fillId="0" borderId="2" xfId="0" applyNumberFormat="1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right" vertical="center" wrapText="1"/>
    </xf>
    <xf numFmtId="57" fontId="0" fillId="0" borderId="2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left" vertical="center" wrapText="1"/>
    </xf>
    <xf numFmtId="57" fontId="0" fillId="0" borderId="7" xfId="0" applyNumberFormat="1" applyFont="1" applyFill="1" applyBorder="1" applyAlignment="1">
      <alignment horizontal="center" vertical="center"/>
    </xf>
    <xf numFmtId="57" fontId="0" fillId="0" borderId="0" xfId="0" applyNumberFormat="1" applyFont="1" applyFill="1" applyAlignment="1">
      <alignment horizontal="right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0" fillId="0" borderId="9" xfId="0" applyFont="1" applyFill="1" applyBorder="1">
      <alignment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>
      <alignment vertical="center"/>
    </xf>
    <xf numFmtId="0" fontId="0" fillId="0" borderId="5" xfId="4" applyFont="1" applyFill="1" applyBorder="1" applyAlignment="1">
      <alignment horizontal="left" vertical="center"/>
    </xf>
    <xf numFmtId="0" fontId="0" fillId="0" borderId="5" xfId="4" applyFont="1" applyFill="1" applyBorder="1" applyAlignment="1">
      <alignment vertical="center" wrapText="1"/>
    </xf>
    <xf numFmtId="176" fontId="0" fillId="0" borderId="5" xfId="4" applyNumberFormat="1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0" xfId="1" applyNumberFormat="1" applyFont="1" applyFill="1" applyAlignment="1">
      <alignment horizontal="center" vertical="center" wrapText="1"/>
    </xf>
    <xf numFmtId="176" fontId="0" fillId="0" borderId="5" xfId="6" applyNumberFormat="1" applyFont="1" applyFill="1" applyBorder="1" applyAlignment="1">
      <alignment vertical="center" wrapText="1"/>
    </xf>
    <xf numFmtId="57" fontId="0" fillId="0" borderId="5" xfId="7" applyNumberFormat="1" applyFont="1" applyFill="1" applyBorder="1" applyAlignment="1">
      <alignment horizontal="center" vertical="center"/>
    </xf>
    <xf numFmtId="0" fontId="0" fillId="0" borderId="5" xfId="6" applyFont="1" applyFill="1" applyBorder="1" applyAlignment="1">
      <alignment horizontal="left" vertical="center"/>
    </xf>
    <xf numFmtId="176" fontId="0" fillId="0" borderId="5" xfId="0" applyNumberFormat="1" applyFont="1" applyFill="1" applyBorder="1" applyAlignment="1">
      <alignment horizontal="right" vertical="center" shrinkToFit="1"/>
    </xf>
    <xf numFmtId="57" fontId="0" fillId="0" borderId="5" xfId="7" applyNumberFormat="1" applyFont="1" applyFill="1" applyBorder="1" applyAlignment="1">
      <alignment horizontal="center" vertical="center" wrapText="1"/>
    </xf>
    <xf numFmtId="0" fontId="0" fillId="0" borderId="4" xfId="6" applyFont="1" applyFill="1" applyBorder="1">
      <alignment vertical="center"/>
    </xf>
    <xf numFmtId="0" fontId="0" fillId="0" borderId="5" xfId="6" applyNumberFormat="1" applyFont="1" applyFill="1" applyBorder="1">
      <alignment vertical="center"/>
    </xf>
    <xf numFmtId="176" fontId="0" fillId="0" borderId="5" xfId="6" applyNumberFormat="1" applyFont="1" applyFill="1" applyBorder="1" applyAlignment="1">
      <alignment horizontal="right" vertical="center" wrapText="1"/>
    </xf>
    <xf numFmtId="57" fontId="0" fillId="0" borderId="5" xfId="0" applyNumberFormat="1" applyFont="1" applyFill="1" applyBorder="1" applyAlignment="1">
      <alignment horizontal="center" vertical="center" wrapText="1"/>
    </xf>
    <xf numFmtId="0" fontId="0" fillId="0" borderId="7" xfId="6" applyFont="1" applyFill="1" applyBorder="1">
      <alignment vertical="center"/>
    </xf>
    <xf numFmtId="0" fontId="0" fillId="0" borderId="7" xfId="6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6" fontId="0" fillId="0" borderId="7" xfId="6" applyNumberFormat="1" applyFont="1" applyFill="1" applyBorder="1" applyAlignment="1">
      <alignment vertical="center" wrapText="1"/>
    </xf>
    <xf numFmtId="57" fontId="0" fillId="0" borderId="7" xfId="7" applyNumberFormat="1" applyFont="1" applyFill="1" applyBorder="1" applyAlignment="1">
      <alignment horizontal="center" vertical="center"/>
    </xf>
    <xf numFmtId="0" fontId="0" fillId="0" borderId="0" xfId="6" applyFont="1" applyFill="1">
      <alignment vertical="center"/>
    </xf>
    <xf numFmtId="0" fontId="0" fillId="0" borderId="0" xfId="6" applyFont="1" applyFill="1" applyAlignment="1">
      <alignment vertical="center" wrapText="1"/>
    </xf>
    <xf numFmtId="57" fontId="0" fillId="0" borderId="0" xfId="7" applyNumberFormat="1" applyFont="1" applyFill="1" applyAlignment="1">
      <alignment horizontal="right" vertical="center"/>
    </xf>
    <xf numFmtId="0" fontId="0" fillId="0" borderId="5" xfId="0" quotePrefix="1" applyFont="1" applyFill="1" applyBorder="1" applyAlignment="1">
      <alignment horizontal="left" vertical="center" shrinkToFit="1"/>
    </xf>
    <xf numFmtId="176" fontId="0" fillId="0" borderId="0" xfId="1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right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Fill="1" applyBorder="1">
      <alignment vertical="center"/>
    </xf>
    <xf numFmtId="49" fontId="0" fillId="0" borderId="5" xfId="0" quotePrefix="1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>
      <alignment vertical="center" wrapText="1"/>
    </xf>
    <xf numFmtId="49" fontId="0" fillId="0" borderId="5" xfId="0" quotePrefix="1" applyNumberFormat="1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left" vertical="center" wrapText="1"/>
    </xf>
    <xf numFmtId="0" fontId="0" fillId="0" borderId="5" xfId="4" applyFont="1" applyFill="1" applyBorder="1" applyAlignment="1">
      <alignment horizontal="right" vertical="center"/>
    </xf>
    <xf numFmtId="177" fontId="0" fillId="0" borderId="7" xfId="0" applyNumberFormat="1" applyFont="1" applyFill="1" applyBorder="1">
      <alignment vertical="center"/>
    </xf>
    <xf numFmtId="0" fontId="0" fillId="0" borderId="7" xfId="0" applyFont="1" applyFill="1" applyBorder="1" applyAlignment="1">
      <alignment horizontal="left" vertical="center" wrapText="1"/>
    </xf>
    <xf numFmtId="177" fontId="0" fillId="0" borderId="7" xfId="0" applyNumberFormat="1" applyFont="1" applyFill="1" applyBorder="1" applyAlignment="1">
      <alignment horizontal="center" vertical="center" wrapText="1"/>
    </xf>
    <xf numFmtId="0" fontId="0" fillId="0" borderId="7" xfId="4" applyFont="1" applyFill="1" applyBorder="1" applyAlignment="1">
      <alignment horizontal="right" vertical="center"/>
    </xf>
    <xf numFmtId="0" fontId="0" fillId="0" borderId="0" xfId="4" applyFont="1" applyFill="1">
      <alignment vertical="center"/>
    </xf>
    <xf numFmtId="176" fontId="0" fillId="0" borderId="5" xfId="4" applyNumberFormat="1" applyFont="1" applyFill="1" applyBorder="1" applyAlignment="1">
      <alignment horizontal="center" vertical="center" wrapText="1"/>
    </xf>
    <xf numFmtId="177" fontId="0" fillId="0" borderId="5" xfId="4" applyNumberFormat="1" applyFont="1" applyFill="1" applyBorder="1" applyAlignment="1">
      <alignment horizontal="center" vertical="center"/>
    </xf>
    <xf numFmtId="0" fontId="0" fillId="0" borderId="12" xfId="4" applyFont="1" applyFill="1" applyBorder="1">
      <alignment vertical="center"/>
    </xf>
    <xf numFmtId="0" fontId="0" fillId="0" borderId="6" xfId="4" applyNumberFormat="1" applyFont="1" applyFill="1" applyBorder="1">
      <alignment vertical="center"/>
    </xf>
    <xf numFmtId="177" fontId="0" fillId="0" borderId="11" xfId="0" applyNumberFormat="1" applyFont="1" applyFill="1" applyBorder="1" applyAlignment="1">
      <alignment horizontal="center" vertical="center" wrapText="1"/>
    </xf>
    <xf numFmtId="0" fontId="0" fillId="0" borderId="5" xfId="0" quotePrefix="1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horizontal="left" vertical="center" wrapText="1"/>
    </xf>
    <xf numFmtId="0" fontId="0" fillId="0" borderId="8" xfId="4" applyFont="1" applyFill="1" applyBorder="1">
      <alignment vertical="center"/>
    </xf>
    <xf numFmtId="177" fontId="0" fillId="0" borderId="7" xfId="4" applyNumberFormat="1" applyFont="1" applyFill="1" applyBorder="1" applyAlignment="1">
      <alignment horizontal="center" vertical="center"/>
    </xf>
    <xf numFmtId="0" fontId="0" fillId="0" borderId="0" xfId="4" applyFont="1" applyFill="1" applyAlignment="1">
      <alignment vertical="center" wrapText="1"/>
    </xf>
    <xf numFmtId="177" fontId="0" fillId="0" borderId="0" xfId="4" applyNumberFormat="1" applyFont="1" applyFill="1" applyAlignment="1">
      <alignment horizontal="right" vertical="center"/>
    </xf>
    <xf numFmtId="0" fontId="0" fillId="0" borderId="5" xfId="6" applyFont="1" applyFill="1" applyBorder="1" applyAlignment="1">
      <alignment horizontal="left" vertical="center" wrapText="1"/>
    </xf>
    <xf numFmtId="57" fontId="0" fillId="0" borderId="5" xfId="6" applyNumberFormat="1" applyFont="1" applyFill="1" applyBorder="1" applyAlignment="1">
      <alignment horizontal="center" vertical="center" wrapText="1"/>
    </xf>
    <xf numFmtId="0" fontId="0" fillId="0" borderId="5" xfId="6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right" vertical="center"/>
    </xf>
    <xf numFmtId="57" fontId="0" fillId="0" borderId="7" xfId="0" applyNumberFormat="1" applyFont="1" applyFill="1" applyBorder="1" applyAlignment="1">
      <alignment horizontal="center" vertical="center" wrapText="1"/>
    </xf>
    <xf numFmtId="57" fontId="0" fillId="0" borderId="10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 wrapText="1"/>
    </xf>
    <xf numFmtId="176" fontId="0" fillId="0" borderId="8" xfId="0" applyNumberFormat="1" applyFont="1" applyFill="1" applyBorder="1" applyAlignment="1">
      <alignment horizontal="right" vertical="center" wrapText="1"/>
    </xf>
    <xf numFmtId="1" fontId="0" fillId="0" borderId="5" xfId="0" applyNumberFormat="1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 shrinkToFit="1"/>
    </xf>
    <xf numFmtId="1" fontId="0" fillId="0" borderId="5" xfId="0" applyNumberFormat="1" applyFont="1" applyFill="1" applyBorder="1" applyAlignment="1">
      <alignment horizontal="left" vertical="center" shrinkToFit="1"/>
    </xf>
    <xf numFmtId="0" fontId="0" fillId="0" borderId="5" xfId="0" applyFont="1" applyFill="1" applyBorder="1" applyAlignment="1">
      <alignment vertical="center" shrinkToFit="1"/>
    </xf>
    <xf numFmtId="179" fontId="0" fillId="0" borderId="5" xfId="0" applyNumberFormat="1" applyFont="1" applyFill="1" applyBorder="1" applyAlignment="1">
      <alignment horizontal="right" vertical="center" shrinkToFit="1"/>
    </xf>
    <xf numFmtId="177" fontId="0" fillId="0" borderId="5" xfId="0" applyNumberFormat="1" applyFont="1" applyFill="1" applyBorder="1" applyAlignment="1">
      <alignment horizontal="center" vertical="center" shrinkToFit="1"/>
    </xf>
    <xf numFmtId="49" fontId="0" fillId="0" borderId="5" xfId="0" applyNumberFormat="1" applyFont="1" applyFill="1" applyBorder="1" applyAlignment="1">
      <alignment horizontal="left" vertical="center" shrinkToFit="1"/>
    </xf>
    <xf numFmtId="1" fontId="0" fillId="0" borderId="5" xfId="0" applyNumberFormat="1" applyFont="1" applyFill="1" applyBorder="1" applyAlignment="1">
      <alignment horizontal="right" vertical="center" shrinkToFit="1"/>
    </xf>
    <xf numFmtId="1" fontId="0" fillId="0" borderId="5" xfId="0" applyNumberFormat="1" applyFont="1" applyFill="1" applyBorder="1" applyAlignment="1">
      <alignment vertical="center" wrapText="1" shrinkToFit="1"/>
    </xf>
    <xf numFmtId="0" fontId="0" fillId="0" borderId="5" xfId="0" quotePrefix="1" applyFont="1" applyFill="1" applyBorder="1" applyAlignment="1">
      <alignment horizontal="left" vertical="center"/>
    </xf>
    <xf numFmtId="1" fontId="0" fillId="0" borderId="5" xfId="0" quotePrefix="1" applyNumberFormat="1" applyFont="1" applyFill="1" applyBorder="1" applyAlignment="1">
      <alignment horizontal="left" vertical="center" shrinkToFit="1"/>
    </xf>
    <xf numFmtId="0" fontId="0" fillId="0" borderId="5" xfId="0" applyFont="1" applyFill="1" applyBorder="1" applyAlignment="1">
      <alignment vertical="center" wrapText="1" shrinkToFit="1"/>
    </xf>
    <xf numFmtId="1" fontId="0" fillId="0" borderId="5" xfId="0" applyNumberFormat="1" applyFont="1" applyFill="1" applyBorder="1" applyAlignment="1">
      <alignment horizontal="left" vertical="center" wrapText="1" shrinkToFit="1"/>
    </xf>
    <xf numFmtId="179" fontId="0" fillId="0" borderId="5" xfId="0" applyNumberFormat="1" applyFont="1" applyFill="1" applyBorder="1" applyAlignment="1">
      <alignment horizontal="left" vertical="center" shrinkToFit="1"/>
    </xf>
    <xf numFmtId="179" fontId="0" fillId="0" borderId="5" xfId="0" applyNumberFormat="1" applyFont="1" applyFill="1" applyBorder="1" applyAlignment="1">
      <alignment horizontal="left" vertical="center" wrapText="1" shrinkToFit="1"/>
    </xf>
    <xf numFmtId="0" fontId="0" fillId="0" borderId="5" xfId="0" applyFont="1" applyFill="1" applyBorder="1" applyAlignment="1">
      <alignment horizontal="left" vertical="center" wrapText="1" shrinkToFit="1"/>
    </xf>
    <xf numFmtId="1" fontId="0" fillId="0" borderId="7" xfId="0" applyNumberFormat="1" applyFont="1" applyFill="1" applyBorder="1" applyAlignment="1">
      <alignment vertical="center" shrinkToFit="1"/>
    </xf>
    <xf numFmtId="1" fontId="0" fillId="0" borderId="7" xfId="0" applyNumberFormat="1" applyFont="1" applyFill="1" applyBorder="1" applyAlignment="1">
      <alignment horizontal="left" vertical="center" shrinkToFit="1"/>
    </xf>
    <xf numFmtId="179" fontId="0" fillId="0" borderId="7" xfId="0" applyNumberFormat="1" applyFont="1" applyFill="1" applyBorder="1" applyAlignment="1">
      <alignment horizontal="right" vertical="center" shrinkToFit="1"/>
    </xf>
    <xf numFmtId="177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NumberFormat="1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right" vertical="center" shrinkToFit="1"/>
    </xf>
    <xf numFmtId="0" fontId="0" fillId="0" borderId="7" xfId="0" applyFont="1" applyFill="1" applyBorder="1" applyAlignment="1">
      <alignment horizontal="left" vertical="center" shrinkToFit="1"/>
    </xf>
    <xf numFmtId="1" fontId="0" fillId="0" borderId="7" xfId="0" applyNumberFormat="1" applyFont="1" applyFill="1" applyBorder="1">
      <alignment vertical="center"/>
    </xf>
    <xf numFmtId="1" fontId="0" fillId="0" borderId="0" xfId="0" applyNumberFormat="1" applyFont="1" applyFill="1">
      <alignment vertical="center"/>
    </xf>
    <xf numFmtId="1" fontId="0" fillId="0" borderId="0" xfId="10" applyNumberFormat="1" applyFont="1" applyFill="1">
      <alignment vertical="center"/>
    </xf>
    <xf numFmtId="1" fontId="0" fillId="0" borderId="0" xfId="10" applyNumberFormat="1" applyFont="1" applyFill="1" applyAlignment="1">
      <alignment horizontal="left" vertical="center"/>
    </xf>
    <xf numFmtId="0" fontId="0" fillId="0" borderId="5" xfId="0" applyFont="1" applyFill="1" applyBorder="1" applyAlignment="1">
      <alignment horizontal="right" vertical="center" shrinkToFit="1"/>
    </xf>
    <xf numFmtId="57" fontId="0" fillId="0" borderId="5" xfId="0" applyNumberFormat="1" applyFont="1" applyFill="1" applyBorder="1" applyAlignment="1">
      <alignment horizontal="center" vertical="center" shrinkToFit="1"/>
    </xf>
    <xf numFmtId="177" fontId="0" fillId="0" borderId="4" xfId="0" applyNumberFormat="1" applyFont="1" applyFill="1" applyBorder="1" applyAlignment="1">
      <alignment horizontal="center" vertical="center" shrinkToFit="1"/>
    </xf>
    <xf numFmtId="0" fontId="37" fillId="0" borderId="0" xfId="0" applyFont="1" applyFill="1">
      <alignment vertical="center"/>
    </xf>
    <xf numFmtId="1" fontId="0" fillId="0" borderId="0" xfId="8" applyNumberFormat="1" applyFont="1" applyFill="1" applyAlignment="1">
      <alignment horizontal="right" vertical="center" shrinkToFit="1"/>
    </xf>
    <xf numFmtId="1" fontId="0" fillId="0" borderId="0" xfId="0" applyNumberFormat="1" applyFont="1" applyFill="1" applyAlignment="1">
      <alignment horizontal="left" vertical="center" shrinkToFit="1"/>
    </xf>
    <xf numFmtId="177" fontId="0" fillId="0" borderId="0" xfId="0" applyNumberFormat="1" applyFont="1" applyFill="1" applyAlignment="1">
      <alignment horizontal="right" vertical="center" shrinkToFit="1"/>
    </xf>
    <xf numFmtId="0" fontId="0" fillId="0" borderId="4" xfId="0" applyFont="1" applyFill="1" applyBorder="1" applyAlignment="1">
      <alignment horizontal="right" vertical="center" shrinkToFit="1"/>
    </xf>
    <xf numFmtId="0" fontId="0" fillId="0" borderId="5" xfId="0" applyNumberFormat="1" applyFont="1" applyFill="1" applyBorder="1" applyAlignment="1">
      <alignment horizontal="right" vertical="center" shrinkToFit="1"/>
    </xf>
    <xf numFmtId="1" fontId="0" fillId="0" borderId="0" xfId="0" applyNumberFormat="1" applyFont="1" applyFill="1" applyAlignment="1">
      <alignment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horizontal="center" vertical="center" wrapText="1" shrinkToFit="1"/>
    </xf>
    <xf numFmtId="1" fontId="0" fillId="0" borderId="5" xfId="2" applyNumberFormat="1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vertical="center" wrapText="1"/>
    </xf>
    <xf numFmtId="1" fontId="0" fillId="0" borderId="5" xfId="0" applyNumberFormat="1" applyFont="1" applyFill="1" applyBorder="1" applyAlignment="1">
      <alignment horizontal="left" vertical="center"/>
    </xf>
    <xf numFmtId="178" fontId="0" fillId="0" borderId="5" xfId="0" quotePrefix="1" applyNumberFormat="1" applyFont="1" applyFill="1" applyBorder="1" applyAlignment="1">
      <alignment horizontal="left" vertical="center" wrapText="1"/>
    </xf>
    <xf numFmtId="178" fontId="0" fillId="0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horizontal="left" vertical="center" shrinkToFit="1"/>
    </xf>
    <xf numFmtId="1" fontId="0" fillId="0" borderId="5" xfId="2" applyNumberFormat="1" applyFont="1" applyFill="1" applyBorder="1" applyAlignment="1">
      <alignment vertical="center" wrapText="1"/>
    </xf>
    <xf numFmtId="177" fontId="0" fillId="0" borderId="5" xfId="2" applyNumberFormat="1" applyFont="1" applyFill="1" applyBorder="1" applyAlignment="1">
      <alignment vertical="center" wrapText="1"/>
    </xf>
    <xf numFmtId="177" fontId="0" fillId="0" borderId="5" xfId="2" applyNumberFormat="1" applyFont="1" applyFill="1" applyBorder="1" applyAlignment="1">
      <alignment horizontal="left" vertical="center" wrapText="1"/>
    </xf>
    <xf numFmtId="177" fontId="0" fillId="0" borderId="4" xfId="2" applyNumberFormat="1" applyFont="1" applyFill="1" applyBorder="1" applyAlignment="1">
      <alignment horizontal="left" vertical="center" wrapText="1"/>
    </xf>
    <xf numFmtId="1" fontId="0" fillId="0" borderId="5" xfId="2" applyNumberFormat="1" applyFont="1" applyFill="1" applyBorder="1" applyAlignment="1">
      <alignment horizontal="left" vertical="center"/>
    </xf>
    <xf numFmtId="180" fontId="0" fillId="0" borderId="5" xfId="2" applyNumberFormat="1" applyFont="1" applyFill="1" applyBorder="1" applyAlignment="1">
      <alignment horizontal="left" vertical="center"/>
    </xf>
    <xf numFmtId="0" fontId="0" fillId="0" borderId="5" xfId="2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 wrapText="1"/>
    </xf>
    <xf numFmtId="0" fontId="0" fillId="0" borderId="5" xfId="0" quotePrefix="1" applyFont="1" applyFill="1" applyBorder="1" applyAlignment="1">
      <alignment vertical="center" wrapText="1"/>
    </xf>
    <xf numFmtId="0" fontId="0" fillId="0" borderId="7" xfId="0" quotePrefix="1" applyFont="1" applyFill="1" applyBorder="1" applyAlignment="1">
      <alignment horizontal="left" vertical="center" wrapText="1"/>
    </xf>
    <xf numFmtId="178" fontId="0" fillId="0" borderId="7" xfId="0" quotePrefix="1" applyNumberFormat="1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right" vertical="center"/>
    </xf>
    <xf numFmtId="49" fontId="0" fillId="0" borderId="5" xfId="0" applyNumberFormat="1" applyFont="1" applyFill="1" applyBorder="1" applyAlignment="1">
      <alignment horizontal="left" vertical="center"/>
    </xf>
    <xf numFmtId="1" fontId="0" fillId="0" borderId="5" xfId="10" applyNumberFormat="1" applyFont="1" applyFill="1" applyBorder="1" applyAlignment="1">
      <alignment horizontal="left" vertical="center"/>
    </xf>
    <xf numFmtId="1" fontId="0" fillId="0" borderId="2" xfId="2" applyNumberFormat="1" applyFont="1" applyFill="1" applyBorder="1" applyAlignment="1">
      <alignment horizontal="left" vertical="center" wrapText="1"/>
    </xf>
    <xf numFmtId="1" fontId="0" fillId="0" borderId="5" xfId="10" applyNumberFormat="1" applyFont="1" applyFill="1" applyBorder="1" applyAlignment="1">
      <alignment horizontal="right" vertical="center"/>
    </xf>
    <xf numFmtId="1" fontId="0" fillId="0" borderId="5" xfId="10" applyNumberFormat="1" applyFont="1" applyFill="1" applyBorder="1" applyAlignment="1">
      <alignment vertical="center" wrapText="1"/>
    </xf>
    <xf numFmtId="1" fontId="0" fillId="0" borderId="7" xfId="10" applyNumberFormat="1" applyFont="1" applyFill="1" applyBorder="1" applyAlignment="1">
      <alignment horizontal="left" vertical="center"/>
    </xf>
    <xf numFmtId="1" fontId="0" fillId="0" borderId="7" xfId="10" applyNumberFormat="1" applyFont="1" applyFill="1" applyBorder="1" applyAlignment="1">
      <alignment vertical="center" wrapText="1"/>
    </xf>
    <xf numFmtId="1" fontId="0" fillId="0" borderId="7" xfId="10" applyNumberFormat="1" applyFont="1" applyFill="1" applyBorder="1" applyAlignment="1">
      <alignment horizontal="right" vertical="center"/>
    </xf>
    <xf numFmtId="177" fontId="0" fillId="0" borderId="5" xfId="11" applyNumberFormat="1" applyFont="1" applyFill="1" applyBorder="1" applyAlignment="1">
      <alignment horizontal="center" vertical="center" shrinkToFit="1"/>
    </xf>
    <xf numFmtId="1" fontId="0" fillId="0" borderId="7" xfId="11" applyNumberFormat="1" applyFont="1" applyFill="1" applyBorder="1" applyAlignment="1">
      <alignment horizontal="left" vertical="center" shrinkToFit="1"/>
    </xf>
    <xf numFmtId="1" fontId="0" fillId="0" borderId="7" xfId="0" applyNumberFormat="1" applyFont="1" applyFill="1" applyBorder="1" applyAlignment="1">
      <alignment horizontal="right" vertical="center" shrinkToFit="1"/>
    </xf>
    <xf numFmtId="177" fontId="0" fillId="0" borderId="5" xfId="8" quotePrefix="1" applyNumberFormat="1" applyFont="1" applyFill="1" applyBorder="1" applyAlignment="1">
      <alignment horizontal="center" vertical="center" shrinkToFit="1"/>
    </xf>
    <xf numFmtId="177" fontId="0" fillId="0" borderId="5" xfId="0" quotePrefix="1" applyNumberFormat="1" applyFont="1" applyFill="1" applyBorder="1" applyAlignment="1">
      <alignment horizontal="center" vertical="center" shrinkToFit="1"/>
    </xf>
    <xf numFmtId="0" fontId="0" fillId="0" borderId="5" xfId="11" applyFont="1" applyFill="1" applyBorder="1" applyAlignment="1">
      <alignment horizontal="left" vertical="center" shrinkToFit="1"/>
    </xf>
    <xf numFmtId="1" fontId="0" fillId="0" borderId="5" xfId="0" applyNumberFormat="1" applyFont="1" applyFill="1" applyBorder="1" applyAlignment="1">
      <alignment horizontal="right" vertical="center" wrapText="1"/>
    </xf>
    <xf numFmtId="177" fontId="0" fillId="0" borderId="5" xfId="11" applyNumberFormat="1" applyFont="1" applyFill="1" applyBorder="1" applyAlignment="1">
      <alignment horizontal="center" vertical="center" wrapText="1"/>
    </xf>
    <xf numFmtId="0" fontId="0" fillId="0" borderId="5" xfId="8" applyFont="1" applyFill="1" applyBorder="1" applyAlignment="1">
      <alignment horizontal="left" vertical="center" shrinkToFit="1"/>
    </xf>
    <xf numFmtId="178" fontId="0" fillId="0" borderId="7" xfId="0" applyNumberFormat="1" applyFont="1" applyFill="1" applyBorder="1" applyAlignment="1">
      <alignment horizontal="left" vertical="center" wrapText="1"/>
    </xf>
    <xf numFmtId="177" fontId="0" fillId="0" borderId="5" xfId="2" applyNumberFormat="1" applyFont="1" applyFill="1" applyBorder="1" applyAlignment="1">
      <alignment horizontal="center" vertical="center"/>
    </xf>
    <xf numFmtId="1" fontId="0" fillId="0" borderId="5" xfId="11" applyNumberFormat="1" applyFont="1" applyFill="1" applyBorder="1" applyAlignment="1">
      <alignment horizontal="left" vertical="center" wrapText="1" shrinkToFit="1"/>
    </xf>
    <xf numFmtId="1" fontId="0" fillId="0" borderId="5" xfId="6" applyNumberFormat="1" applyFont="1" applyFill="1" applyBorder="1" applyAlignment="1">
      <alignment horizontal="left" vertical="center" shrinkToFit="1"/>
    </xf>
    <xf numFmtId="1" fontId="0" fillId="0" borderId="5" xfId="6" applyNumberFormat="1" applyFont="1" applyFill="1" applyBorder="1" applyAlignment="1">
      <alignment horizontal="right" vertical="center" shrinkToFit="1"/>
    </xf>
    <xf numFmtId="177" fontId="0" fillId="0" borderId="5" xfId="6" applyNumberFormat="1" applyFont="1" applyFill="1" applyBorder="1" applyAlignment="1">
      <alignment horizontal="center" vertical="center" shrinkToFit="1"/>
    </xf>
    <xf numFmtId="1" fontId="0" fillId="0" borderId="5" xfId="2" applyNumberFormat="1" applyFont="1" applyFill="1" applyBorder="1" applyAlignment="1">
      <alignment horizontal="right" vertical="center" wrapText="1"/>
    </xf>
    <xf numFmtId="1" fontId="0" fillId="0" borderId="13" xfId="0" applyNumberFormat="1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right" vertical="center" shrinkToFit="1"/>
    </xf>
    <xf numFmtId="177" fontId="0" fillId="0" borderId="13" xfId="0" applyNumberFormat="1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left" vertical="center" wrapText="1" shrinkToFit="1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shrinkToFit="1"/>
    </xf>
    <xf numFmtId="1" fontId="0" fillId="0" borderId="4" xfId="11" applyNumberFormat="1" applyFont="1" applyFill="1" applyBorder="1" applyAlignment="1">
      <alignment horizontal="left" vertical="center" shrinkToFit="1"/>
    </xf>
    <xf numFmtId="177" fontId="0" fillId="0" borderId="4" xfId="8" applyNumberFormat="1" applyFont="1" applyFill="1" applyBorder="1" applyAlignment="1">
      <alignment horizontal="center" vertical="center" shrinkToFit="1"/>
    </xf>
    <xf numFmtId="177" fontId="0" fillId="0" borderId="1" xfId="8" applyNumberFormat="1" applyFont="1" applyFill="1" applyBorder="1" applyAlignment="1">
      <alignment horizontal="center" vertical="center" shrinkToFit="1"/>
    </xf>
    <xf numFmtId="177" fontId="0" fillId="0" borderId="4" xfId="11" applyNumberFormat="1" applyFont="1" applyFill="1" applyBorder="1" applyAlignment="1">
      <alignment horizontal="center" vertical="center" shrinkToFit="1"/>
    </xf>
    <xf numFmtId="1" fontId="0" fillId="0" borderId="2" xfId="0" applyNumberFormat="1" applyFont="1" applyFill="1" applyBorder="1" applyAlignment="1">
      <alignment horizontal="left" vertical="center" shrinkToFit="1"/>
    </xf>
    <xf numFmtId="1" fontId="0" fillId="0" borderId="2" xfId="0" applyNumberFormat="1" applyFont="1" applyFill="1" applyBorder="1" applyAlignment="1">
      <alignment horizontal="right" vertical="center" shrinkToFit="1"/>
    </xf>
    <xf numFmtId="1" fontId="0" fillId="0" borderId="13" xfId="11" applyNumberFormat="1" applyFont="1" applyFill="1" applyBorder="1" applyAlignment="1">
      <alignment horizontal="left" vertical="center" shrinkToFit="1"/>
    </xf>
    <xf numFmtId="1" fontId="0" fillId="0" borderId="4" xfId="0" applyNumberFormat="1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shrinkToFit="1"/>
    </xf>
    <xf numFmtId="177" fontId="0" fillId="0" borderId="11" xfId="0" applyNumberFormat="1" applyFont="1" applyFill="1" applyBorder="1" applyAlignment="1">
      <alignment horizontal="center" vertical="center" shrinkToFit="1"/>
    </xf>
    <xf numFmtId="177" fontId="0" fillId="0" borderId="7" xfId="11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177" fontId="0" fillId="0" borderId="7" xfId="0" quotePrefix="1" applyNumberFormat="1" applyFont="1" applyFill="1" applyBorder="1" applyAlignment="1">
      <alignment horizontal="center" vertical="center" shrinkToFit="1"/>
    </xf>
    <xf numFmtId="1" fontId="0" fillId="0" borderId="7" xfId="0" applyNumberFormat="1" applyFont="1" applyFill="1" applyBorder="1" applyAlignment="1">
      <alignment horizontal="left" vertical="center" wrapText="1" shrinkToFit="1"/>
    </xf>
    <xf numFmtId="1" fontId="0" fillId="0" borderId="5" xfId="2" quotePrefix="1" applyNumberFormat="1" applyFont="1" applyFill="1" applyBorder="1" applyAlignment="1">
      <alignment horizontal="left" vertical="center" shrinkToFit="1"/>
    </xf>
    <xf numFmtId="49" fontId="0" fillId="0" borderId="5" xfId="2" applyNumberFormat="1" applyFont="1" applyFill="1" applyBorder="1" applyAlignment="1">
      <alignment horizontal="right" vertical="center" shrinkToFit="1"/>
    </xf>
    <xf numFmtId="0" fontId="0" fillId="0" borderId="5" xfId="2" applyFont="1" applyFill="1" applyBorder="1" applyAlignment="1">
      <alignment horizontal="right" vertical="center" shrinkToFit="1"/>
    </xf>
    <xf numFmtId="1" fontId="0" fillId="0" borderId="2" xfId="2" applyNumberFormat="1" applyFont="1" applyFill="1" applyBorder="1" applyAlignment="1">
      <alignment horizontal="left" vertical="center" shrinkToFit="1"/>
    </xf>
    <xf numFmtId="1" fontId="0" fillId="0" borderId="5" xfId="2" applyNumberFormat="1" applyFont="1" applyFill="1" applyBorder="1" applyAlignment="1">
      <alignment horizontal="left" vertical="center" wrapText="1" shrinkToFit="1"/>
    </xf>
    <xf numFmtId="58" fontId="0" fillId="0" borderId="5" xfId="0" applyNumberFormat="1" applyFont="1" applyFill="1" applyBorder="1" applyAlignment="1">
      <alignment horizontal="left" vertical="center" wrapText="1"/>
    </xf>
    <xf numFmtId="1" fontId="0" fillId="0" borderId="5" xfId="12" applyNumberFormat="1" applyFont="1" applyFill="1" applyBorder="1" applyAlignment="1">
      <alignment vertical="center" shrinkToFit="1"/>
    </xf>
    <xf numFmtId="1" fontId="0" fillId="0" borderId="5" xfId="12" applyNumberFormat="1" applyFont="1" applyFill="1" applyBorder="1" applyAlignment="1">
      <alignment horizontal="left" vertical="center" shrinkToFit="1"/>
    </xf>
    <xf numFmtId="1" fontId="0" fillId="0" borderId="5" xfId="2" applyNumberFormat="1" applyFont="1" applyFill="1" applyBorder="1" applyAlignment="1">
      <alignment horizontal="right" vertical="center" shrinkToFit="1"/>
    </xf>
    <xf numFmtId="1" fontId="0" fillId="0" borderId="2" xfId="12" applyNumberFormat="1" applyFont="1" applyFill="1" applyBorder="1" applyAlignment="1">
      <alignment horizontal="left" vertical="center" shrinkToFit="1"/>
    </xf>
    <xf numFmtId="177" fontId="0" fillId="0" borderId="5" xfId="2" applyNumberFormat="1" applyFont="1" applyFill="1" applyBorder="1" applyAlignment="1">
      <alignment horizontal="left" vertical="center" shrinkToFit="1"/>
    </xf>
    <xf numFmtId="1" fontId="0" fillId="0" borderId="5" xfId="12" applyNumberFormat="1" applyFont="1" applyFill="1" applyBorder="1" applyAlignment="1">
      <alignment horizontal="left" vertical="center" wrapText="1" shrinkToFit="1"/>
    </xf>
    <xf numFmtId="1" fontId="0" fillId="0" borderId="5" xfId="12" applyNumberFormat="1" applyFont="1" applyFill="1" applyBorder="1" applyAlignment="1">
      <alignment horizontal="right" vertical="center" shrinkToFit="1"/>
    </xf>
    <xf numFmtId="1" fontId="0" fillId="0" borderId="5" xfId="12" applyNumberFormat="1" applyFont="1" applyFill="1" applyBorder="1" applyAlignment="1">
      <alignment vertical="center" wrapText="1" shrinkToFit="1"/>
    </xf>
    <xf numFmtId="1" fontId="0" fillId="0" borderId="5" xfId="2" quotePrefix="1" applyNumberFormat="1" applyFont="1" applyFill="1" applyBorder="1" applyAlignment="1">
      <alignment vertical="center" wrapText="1" shrinkToFit="1"/>
    </xf>
    <xf numFmtId="179" fontId="0" fillId="0" borderId="5" xfId="2" applyNumberFormat="1" applyFont="1" applyFill="1" applyBorder="1" applyAlignment="1">
      <alignment horizontal="right" vertical="center" shrinkToFit="1"/>
    </xf>
    <xf numFmtId="1" fontId="0" fillId="0" borderId="4" xfId="2" applyNumberFormat="1" applyFont="1" applyFill="1" applyBorder="1" applyAlignment="1">
      <alignment vertical="center" shrinkToFit="1"/>
    </xf>
    <xf numFmtId="1" fontId="0" fillId="0" borderId="4" xfId="2" applyNumberFormat="1" applyFont="1" applyFill="1" applyBorder="1" applyAlignment="1">
      <alignment horizontal="left" vertical="center" shrinkToFit="1"/>
    </xf>
    <xf numFmtId="177" fontId="0" fillId="0" borderId="4" xfId="2" applyNumberFormat="1" applyFont="1" applyFill="1" applyBorder="1" applyAlignment="1">
      <alignment horizontal="left" vertical="center" shrinkToFit="1"/>
    </xf>
    <xf numFmtId="177" fontId="0" fillId="0" borderId="6" xfId="2" applyNumberFormat="1" applyFont="1" applyFill="1" applyBorder="1" applyAlignment="1">
      <alignment horizontal="left" vertical="center" shrinkToFit="1"/>
    </xf>
    <xf numFmtId="0" fontId="0" fillId="0" borderId="4" xfId="2" applyFont="1" applyFill="1" applyBorder="1" applyAlignment="1">
      <alignment horizontal="left" vertical="center" shrinkToFit="1"/>
    </xf>
    <xf numFmtId="179" fontId="0" fillId="0" borderId="2" xfId="2" applyNumberFormat="1" applyFont="1" applyFill="1" applyBorder="1" applyAlignment="1">
      <alignment horizontal="right" vertical="center" shrinkToFit="1"/>
    </xf>
    <xf numFmtId="177" fontId="0" fillId="0" borderId="13" xfId="2" applyNumberFormat="1" applyFont="1" applyFill="1" applyBorder="1" applyAlignment="1">
      <alignment horizontal="left" vertical="center" shrinkToFit="1"/>
    </xf>
    <xf numFmtId="177" fontId="0" fillId="0" borderId="1" xfId="2" applyNumberFormat="1" applyFont="1" applyFill="1" applyBorder="1" applyAlignment="1">
      <alignment horizontal="left" vertical="center" shrinkToFit="1"/>
    </xf>
    <xf numFmtId="177" fontId="0" fillId="0" borderId="2" xfId="2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left" vertical="center" shrinkToFit="1"/>
    </xf>
    <xf numFmtId="0" fontId="0" fillId="0" borderId="5" xfId="2" applyFont="1" applyFill="1" applyBorder="1" applyAlignment="1">
      <alignment horizontal="left" vertical="center" shrinkToFit="1"/>
    </xf>
    <xf numFmtId="1" fontId="0" fillId="0" borderId="7" xfId="2" applyNumberFormat="1" applyFont="1" applyFill="1" applyBorder="1" applyAlignment="1">
      <alignment horizontal="left" vertical="center" shrinkToFit="1"/>
    </xf>
    <xf numFmtId="1" fontId="0" fillId="0" borderId="7" xfId="2" applyNumberFormat="1" applyFont="1" applyFill="1" applyBorder="1" applyAlignment="1">
      <alignment horizontal="right" vertical="center" shrinkToFit="1"/>
    </xf>
    <xf numFmtId="177" fontId="0" fillId="0" borderId="7" xfId="2" applyNumberFormat="1" applyFont="1" applyFill="1" applyBorder="1" applyAlignment="1">
      <alignment horizontal="center" vertical="center" shrinkToFit="1"/>
    </xf>
    <xf numFmtId="1" fontId="0" fillId="0" borderId="5" xfId="2" quotePrefix="1" applyNumberFormat="1" applyFont="1" applyFill="1" applyBorder="1" applyAlignment="1">
      <alignment horizontal="left" vertical="center" wrapText="1" shrinkToFit="1"/>
    </xf>
    <xf numFmtId="49" fontId="0" fillId="0" borderId="5" xfId="2" applyNumberFormat="1" applyFont="1" applyFill="1" applyBorder="1" applyAlignment="1">
      <alignment horizontal="left" vertical="center" shrinkToFit="1"/>
    </xf>
    <xf numFmtId="0" fontId="0" fillId="0" borderId="6" xfId="2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right" vertical="center" shrinkToFit="1"/>
    </xf>
    <xf numFmtId="1" fontId="0" fillId="0" borderId="2" xfId="2" applyNumberFormat="1" applyFont="1" applyFill="1" applyBorder="1" applyAlignment="1">
      <alignment horizontal="right" vertical="center" shrinkToFit="1"/>
    </xf>
    <xf numFmtId="0" fontId="0" fillId="0" borderId="2" xfId="2" applyFont="1" applyFill="1" applyBorder="1" applyAlignment="1">
      <alignment horizontal="right" vertical="center" shrinkToFit="1"/>
    </xf>
    <xf numFmtId="1" fontId="0" fillId="0" borderId="2" xfId="12" applyNumberFormat="1" applyFont="1" applyFill="1" applyBorder="1" applyAlignment="1">
      <alignment horizontal="left" vertical="center" wrapText="1" shrinkToFit="1"/>
    </xf>
    <xf numFmtId="0" fontId="0" fillId="0" borderId="5" xfId="2" quotePrefix="1" applyFont="1" applyFill="1" applyBorder="1" applyAlignment="1">
      <alignment horizontal="left" vertical="center" shrinkToFit="1"/>
    </xf>
    <xf numFmtId="178" fontId="0" fillId="0" borderId="5" xfId="0" quotePrefix="1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1" fontId="0" fillId="0" borderId="2" xfId="2" applyNumberFormat="1" applyFont="1" applyFill="1" applyBorder="1" applyAlignment="1">
      <alignment horizontal="left" vertical="center" wrapText="1" shrinkToFit="1"/>
    </xf>
    <xf numFmtId="176" fontId="0" fillId="0" borderId="5" xfId="0" applyNumberFormat="1" applyFont="1" applyFill="1" applyBorder="1" applyAlignment="1">
      <alignment vertical="center" shrinkToFit="1"/>
    </xf>
    <xf numFmtId="176" fontId="0" fillId="0" borderId="7" xfId="4" applyNumberFormat="1" applyFont="1" applyFill="1" applyBorder="1" applyAlignment="1">
      <alignment vertical="center" wrapText="1"/>
    </xf>
    <xf numFmtId="177" fontId="0" fillId="0" borderId="5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1" fontId="0" fillId="0" borderId="7" xfId="2" applyNumberFormat="1" applyFont="1" applyFill="1" applyBorder="1" applyAlignment="1">
      <alignment horizontal="left" vertical="center"/>
    </xf>
    <xf numFmtId="1" fontId="0" fillId="0" borderId="0" xfId="2" applyNumberFormat="1" applyFont="1" applyFill="1" applyAlignment="1">
      <alignment horizontal="left" vertical="center"/>
    </xf>
    <xf numFmtId="0" fontId="0" fillId="0" borderId="0" xfId="6" applyFont="1" applyFill="1" applyAlignment="1">
      <alignment horizontal="left" vertical="center"/>
    </xf>
    <xf numFmtId="0" fontId="0" fillId="0" borderId="0" xfId="4" applyFont="1" applyFill="1" applyAlignment="1">
      <alignment horizontal="left" vertical="center"/>
    </xf>
    <xf numFmtId="38" fontId="0" fillId="0" borderId="5" xfId="5" applyNumberFormat="1" applyFont="1" applyFill="1" applyBorder="1" applyAlignment="1">
      <alignment vertical="center" wrapText="1"/>
    </xf>
    <xf numFmtId="176" fontId="0" fillId="0" borderId="7" xfId="0" applyNumberFormat="1" applyFont="1" applyFill="1" applyBorder="1" applyAlignment="1">
      <alignment horizontal="right" vertical="center" shrinkToFit="1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vertical="center" wrapText="1" shrinkToFit="1"/>
      <protection locked="0"/>
    </xf>
    <xf numFmtId="0" fontId="0" fillId="0" borderId="5" xfId="0" applyFont="1" applyFill="1" applyBorder="1" applyAlignment="1" applyProtection="1">
      <alignment vertical="center" shrinkToFit="1"/>
      <protection locked="0"/>
    </xf>
    <xf numFmtId="49" fontId="0" fillId="0" borderId="5" xfId="0" applyNumberFormat="1" applyFont="1" applyFill="1" applyBorder="1" applyAlignment="1">
      <alignment vertical="center" wrapText="1" shrinkToFit="1"/>
    </xf>
    <xf numFmtId="49" fontId="0" fillId="0" borderId="5" xfId="4" applyNumberFormat="1" applyFont="1" applyFill="1" applyBorder="1" applyAlignment="1">
      <alignment vertical="center" wrapText="1"/>
    </xf>
    <xf numFmtId="49" fontId="0" fillId="0" borderId="5" xfId="4" applyNumberFormat="1" applyFont="1" applyFill="1" applyBorder="1" applyAlignment="1">
      <alignment horizontal="left" vertical="center"/>
    </xf>
    <xf numFmtId="49" fontId="0" fillId="0" borderId="5" xfId="4" applyNumberFormat="1" applyFont="1" applyFill="1" applyBorder="1" applyAlignment="1">
      <alignment vertical="center" wrapText="1" shrinkToFit="1"/>
    </xf>
    <xf numFmtId="0" fontId="0" fillId="0" borderId="6" xfId="6" applyFont="1" applyFill="1" applyBorder="1" applyAlignment="1">
      <alignment vertical="center" wrapText="1"/>
    </xf>
    <xf numFmtId="0" fontId="0" fillId="0" borderId="12" xfId="6" applyFont="1" applyFill="1" applyBorder="1" applyAlignment="1">
      <alignment vertical="center" wrapText="1"/>
    </xf>
    <xf numFmtId="0" fontId="0" fillId="0" borderId="6" xfId="6" applyNumberFormat="1" applyFont="1" applyFill="1" applyBorder="1" applyAlignment="1">
      <alignment vertical="center" wrapText="1"/>
    </xf>
    <xf numFmtId="0" fontId="0" fillId="0" borderId="8" xfId="6" applyFont="1" applyFill="1" applyBorder="1" applyAlignment="1">
      <alignment vertical="center" wrapText="1"/>
    </xf>
    <xf numFmtId="181" fontId="0" fillId="0" borderId="5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top" wrapText="1"/>
    </xf>
    <xf numFmtId="179" fontId="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horizontal="left" vertical="center" shrinkToFit="1"/>
    </xf>
    <xf numFmtId="1" fontId="0" fillId="0" borderId="0" xfId="0" applyNumberFormat="1" applyFont="1" applyFill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left" vertical="center" shrinkToFit="1"/>
    </xf>
    <xf numFmtId="1" fontId="0" fillId="0" borderId="4" xfId="8" applyNumberFormat="1" applyFont="1" applyFill="1" applyBorder="1" applyAlignment="1">
      <alignment horizontal="left" vertical="center" shrinkToFit="1"/>
    </xf>
    <xf numFmtId="1" fontId="0" fillId="0" borderId="4" xfId="6" applyNumberFormat="1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/>
    </xf>
    <xf numFmtId="1" fontId="0" fillId="0" borderId="4" xfId="0" quotePrefix="1" applyNumberFormat="1" applyFont="1" applyFill="1" applyBorder="1" applyAlignment="1">
      <alignment horizontal="left" vertical="center" shrinkToFit="1"/>
    </xf>
    <xf numFmtId="0" fontId="0" fillId="0" borderId="4" xfId="0" quotePrefix="1" applyFont="1" applyFill="1" applyBorder="1" applyAlignment="1">
      <alignment horizontal="left" vertical="center" wrapText="1"/>
    </xf>
    <xf numFmtId="0" fontId="0" fillId="0" borderId="4" xfId="0" quotePrefix="1" applyFont="1" applyFill="1" applyBorder="1" applyAlignment="1">
      <alignment horizontal="left" vertical="center"/>
    </xf>
    <xf numFmtId="1" fontId="0" fillId="0" borderId="13" xfId="8" applyNumberFormat="1" applyFont="1" applyFill="1" applyBorder="1" applyAlignment="1">
      <alignment horizontal="left" vertical="center" shrinkToFit="1"/>
    </xf>
    <xf numFmtId="1" fontId="0" fillId="0" borderId="4" xfId="0" applyNumberFormat="1" applyFont="1" applyFill="1" applyBorder="1" applyAlignment="1">
      <alignment horizontal="left" vertical="center"/>
    </xf>
    <xf numFmtId="179" fontId="0" fillId="0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horizontal="left" vertical="center"/>
    </xf>
    <xf numFmtId="1" fontId="0" fillId="0" borderId="5" xfId="0" quotePrefix="1" applyNumberFormat="1" applyFont="1" applyFill="1" applyBorder="1" applyAlignment="1">
      <alignment horizontal="left" vertical="center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0" xfId="4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177" fontId="0" fillId="0" borderId="13" xfId="8" applyNumberFormat="1" applyFont="1" applyFill="1" applyBorder="1" applyAlignment="1">
      <alignment horizontal="center" vertical="center" shrinkToFit="1"/>
    </xf>
    <xf numFmtId="1" fontId="0" fillId="0" borderId="2" xfId="0" applyNumberFormat="1" applyFont="1" applyFill="1" applyBorder="1" applyAlignment="1">
      <alignment vertical="center" wrapText="1"/>
    </xf>
    <xf numFmtId="0" fontId="0" fillId="0" borderId="5" xfId="0" quotePrefix="1" applyFont="1" applyFill="1" applyBorder="1" applyAlignment="1">
      <alignment horizontal="left" vertical="center" wrapText="1" shrinkToFit="1"/>
    </xf>
    <xf numFmtId="1" fontId="0" fillId="0" borderId="7" xfId="8" applyNumberFormat="1" applyFont="1" applyFill="1" applyBorder="1" applyAlignment="1">
      <alignment vertical="center" wrapText="1" shrinkToFit="1"/>
    </xf>
    <xf numFmtId="0" fontId="0" fillId="0" borderId="7" xfId="0" applyFont="1" applyFill="1" applyBorder="1" applyAlignment="1">
      <alignment vertical="center" wrapText="1" shrinkToFit="1"/>
    </xf>
    <xf numFmtId="1" fontId="0" fillId="0" borderId="0" xfId="10" applyNumberFormat="1" applyFont="1" applyFill="1" applyAlignment="1">
      <alignment vertical="center" wrapText="1"/>
    </xf>
    <xf numFmtId="1" fontId="0" fillId="0" borderId="7" xfId="11" applyNumberFormat="1" applyFont="1" applyFill="1" applyBorder="1" applyAlignment="1">
      <alignment horizontal="left" vertical="center" wrapText="1" shrinkToFit="1"/>
    </xf>
    <xf numFmtId="1" fontId="0" fillId="0" borderId="5" xfId="8" applyNumberFormat="1" applyFont="1" applyFill="1" applyBorder="1" applyAlignment="1">
      <alignment horizontal="left" vertical="center" wrapText="1" shrinkToFit="1"/>
    </xf>
    <xf numFmtId="1" fontId="0" fillId="0" borderId="5" xfId="6" applyNumberFormat="1" applyFont="1" applyFill="1" applyBorder="1" applyAlignment="1">
      <alignment horizontal="left" vertical="center" wrapText="1" shrinkToFit="1"/>
    </xf>
    <xf numFmtId="1" fontId="0" fillId="0" borderId="11" xfId="0" applyNumberFormat="1" applyFont="1" applyFill="1" applyBorder="1" applyAlignment="1">
      <alignment horizontal="left" vertical="center" wrapText="1" shrinkToFit="1"/>
    </xf>
    <xf numFmtId="1" fontId="0" fillId="0" borderId="5" xfId="11" applyNumberFormat="1" applyFont="1" applyFill="1" applyBorder="1" applyAlignment="1">
      <alignment horizontal="left" vertical="center" wrapText="1"/>
    </xf>
    <xf numFmtId="1" fontId="0" fillId="0" borderId="2" xfId="0" applyNumberFormat="1" applyFont="1" applyFill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horizontal="left" vertical="center" wrapText="1" shrinkToFit="1"/>
    </xf>
    <xf numFmtId="1" fontId="0" fillId="0" borderId="7" xfId="8" applyNumberFormat="1" applyFont="1" applyFill="1" applyBorder="1" applyAlignment="1">
      <alignment horizontal="left" vertical="center" wrapText="1" shrinkToFit="1"/>
    </xf>
    <xf numFmtId="1" fontId="0" fillId="0" borderId="0" xfId="0" applyNumberFormat="1" applyFont="1" applyFill="1" applyAlignment="1">
      <alignment horizontal="left" vertical="center" wrapText="1" shrinkToFit="1"/>
    </xf>
    <xf numFmtId="1" fontId="0" fillId="0" borderId="7" xfId="2" applyNumberFormat="1" applyFont="1" applyFill="1" applyBorder="1" applyAlignment="1">
      <alignment horizontal="left" vertical="center" wrapText="1" shrinkToFit="1"/>
    </xf>
    <xf numFmtId="1" fontId="0" fillId="0" borderId="12" xfId="2" applyNumberFormat="1" applyFont="1" applyFill="1" applyBorder="1" applyAlignment="1">
      <alignment horizontal="left" vertical="center" wrapText="1" shrinkToFit="1"/>
    </xf>
    <xf numFmtId="1" fontId="0" fillId="0" borderId="12" xfId="2" applyNumberFormat="1" applyFont="1" applyFill="1" applyBorder="1" applyAlignment="1">
      <alignment vertical="center" wrapText="1" shrinkToFit="1"/>
    </xf>
    <xf numFmtId="0" fontId="11" fillId="0" borderId="0" xfId="0" applyFont="1" applyFill="1" applyAlignment="1">
      <alignment vertical="center" wrapText="1"/>
    </xf>
    <xf numFmtId="177" fontId="0" fillId="0" borderId="5" xfId="0" applyNumberFormat="1" applyFont="1" applyFill="1" applyBorder="1" applyAlignment="1">
      <alignment horizontal="left" vertical="center" wrapText="1" shrinkToFit="1"/>
    </xf>
    <xf numFmtId="0" fontId="0" fillId="0" borderId="0" xfId="0" applyFont="1" applyFill="1" applyAlignment="1">
      <alignment horizontal="center" vertical="center" wrapText="1"/>
    </xf>
    <xf numFmtId="1" fontId="0" fillId="0" borderId="13" xfId="0" applyNumberFormat="1" applyFont="1" applyFill="1" applyBorder="1" applyAlignment="1">
      <alignment horizontal="left" vertical="center" wrapText="1" shrinkToFit="1"/>
    </xf>
    <xf numFmtId="1" fontId="0" fillId="0" borderId="4" xfId="11" applyNumberFormat="1" applyFont="1" applyFill="1" applyBorder="1" applyAlignment="1">
      <alignment horizontal="left" vertical="center" wrapText="1" shrinkToFit="1"/>
    </xf>
    <xf numFmtId="1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5" xfId="0" quotePrefix="1" applyFont="1" applyFill="1" applyBorder="1" applyAlignment="1">
      <alignment vertical="center" wrapText="1" shrinkToFit="1"/>
    </xf>
    <xf numFmtId="49" fontId="0" fillId="0" borderId="5" xfId="2" applyNumberFormat="1" applyFont="1" applyFill="1" applyBorder="1" applyAlignment="1">
      <alignment vertical="center" wrapText="1" shrinkToFit="1"/>
    </xf>
    <xf numFmtId="0" fontId="0" fillId="0" borderId="5" xfId="2" applyFont="1" applyFill="1" applyBorder="1" applyAlignment="1">
      <alignment vertical="center" wrapText="1" shrinkToFit="1"/>
    </xf>
    <xf numFmtId="177" fontId="0" fillId="0" borderId="5" xfId="2" applyNumberFormat="1" applyFont="1" applyFill="1" applyBorder="1" applyAlignment="1">
      <alignment vertical="center" wrapText="1" shrinkToFit="1"/>
    </xf>
    <xf numFmtId="1" fontId="0" fillId="0" borderId="7" xfId="2" applyNumberFormat="1" applyFont="1" applyFill="1" applyBorder="1" applyAlignment="1">
      <alignment vertical="center" wrapText="1" shrinkToFit="1"/>
    </xf>
    <xf numFmtId="49" fontId="0" fillId="0" borderId="5" xfId="2" applyNumberFormat="1" applyFont="1" applyFill="1" applyBorder="1" applyAlignment="1">
      <alignment horizontal="left" vertical="center" wrapText="1" shrinkToFit="1"/>
    </xf>
    <xf numFmtId="0" fontId="0" fillId="0" borderId="5" xfId="2" applyFont="1" applyFill="1" applyBorder="1" applyAlignment="1">
      <alignment horizontal="left" vertical="center" wrapText="1" shrinkToFit="1"/>
    </xf>
    <xf numFmtId="177" fontId="0" fillId="0" borderId="5" xfId="2" applyNumberFormat="1" applyFont="1" applyFill="1" applyBorder="1" applyAlignment="1">
      <alignment horizontal="left" vertical="center" wrapText="1" shrinkToFit="1"/>
    </xf>
    <xf numFmtId="0" fontId="11" fillId="0" borderId="0" xfId="0" applyFont="1" applyFill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</cellXfs>
  <cellStyles count="17">
    <cellStyle name="桁区切り" xfId="1" builtinId="6"/>
    <cellStyle name="標準" xfId="0" builtinId="0"/>
    <cellStyle name="標準 2" xfId="4" xr:uid="{8898315A-E683-445C-98AC-A85F2E30CFDA}"/>
    <cellStyle name="標準 2 2" xfId="5" xr:uid="{1130EB43-38A3-4F83-8D39-50B0A1B8B422}"/>
    <cellStyle name="標準 3" xfId="6" xr:uid="{F3D3F8D1-4B48-48F8-8D5E-D2F048D5A6CD}"/>
    <cellStyle name="標準 4" xfId="7" xr:uid="{DA44C8EC-AD8F-476B-B49B-41722E657EE1}"/>
    <cellStyle name="標準 4 2" xfId="15" xr:uid="{DA057EB5-CD80-40E7-9F74-6D6A1D3C4EE2}"/>
    <cellStyle name="標準 5" xfId="3" xr:uid="{A0B78185-9B76-45BD-BFD0-9980F35FEC17}"/>
    <cellStyle name="標準 6" xfId="13" xr:uid="{000F16F1-C2FD-473B-83D8-84D587E6E97F}"/>
    <cellStyle name="標準 7" xfId="14" xr:uid="{5D8F734A-2AA6-4DD6-BCBC-5DC2BB86DBE4}"/>
    <cellStyle name="標準 7 2" xfId="16" xr:uid="{06CF7C7D-8970-4250-9679-EA1EB2129D57}"/>
    <cellStyle name="標準_Sheet1" xfId="2" xr:uid="{4AF51C53-F99E-4589-89E8-C371023DB66A}"/>
    <cellStyle name="標準_居宅介護(11月)" xfId="9" xr:uid="{5DAD4FAF-2B4F-4D10-AF18-A525670A77FA}"/>
    <cellStyle name="標準_居宅介護(11月) 2" xfId="11" xr:uid="{F3911E5E-4FF1-4009-AFDE-B128FA9CEBDC}"/>
    <cellStyle name="標準_自立訓練（生活訓練）" xfId="10" xr:uid="{04FB5B71-6DB2-4E58-9A9A-2014BC44CF2E}"/>
    <cellStyle name="標準_就労継続支援Ｂ型" xfId="8" xr:uid="{FE8FFCA2-4F38-46D9-8D35-90496A68900B}"/>
    <cellStyle name="標準_障害児通所支援（24.5.1更新）" xfId="12" xr:uid="{40ADFE1E-9807-4B0F-8605-48813385190F}"/>
  </cellStyles>
  <dxfs count="1000"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numFmt numFmtId="182" formatCode="&quot;令和元年&quot;m&quot;月&quot;d&quot;日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>
        <right style="thin">
          <color indexed="64"/>
        </right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8" formatCode="[&lt;=999]000;[&lt;=9999]000\-00;000\-00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vertical="center"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#,##0_);[Red]\(#,##0\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textRotation="0" wrapText="1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metadata.xml" Type="http://schemas.openxmlformats.org/officeDocument/2006/relationships/sheetMetadata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externalLinks/externalLink3.xml" Type="http://schemas.openxmlformats.org/officeDocument/2006/relationships/externalLink"/><Relationship Id="rId7" Target="externalLinks/externalLink4.xml" Type="http://schemas.openxmlformats.org/officeDocument/2006/relationships/externalLink"/><Relationship Id="rId8" Target="externalLinks/externalLink5.xml" Type="http://schemas.openxmlformats.org/officeDocument/2006/relationships/externalLink"/><Relationship Id="rId9" Target="externalLinks/externalLink6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23478;&#24237;&#31119;&#31049;&#12539;&#26045;&#35373;&#25972;&#20633;&#35506;&#12305;&#10113;080401&#19977;&#37325;&#30476;&#31038;&#20250;&#31119;&#31049;&#26045;&#35373;&#31561;&#21517;&#31807;.xlsx" TargetMode="External" Type="http://schemas.openxmlformats.org/officeDocument/2006/relationships/externalLinkPath"/><Relationship Id="rId2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23478;&#24237;&#31119;&#31049;&#12539;&#26045;&#35373;&#25972;&#20633;&#35506;&#12305;&#10113;080401&#19977;&#37325;&#30476;&#31038;&#20250;&#31119;&#31049;&#26045;&#35373;&#31561;&#21517;&#31807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20816;&#31461;&#30456;&#35527;&#25903;&#25588;&#35506;&#12305;&#9313;080401&#19977;&#37325;&#30476;&#31038;&#20250;&#31119;&#31049;&#26045;&#35373;&#31561;&#21517;&#31807;&#65288;&#35211;&#12360;&#28040;&#12375;&#65289;.xlsx" TargetMode="External" Type="http://schemas.openxmlformats.org/officeDocument/2006/relationships/externalLinkPath"/><Relationship Id="rId2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20816;&#31461;&#30456;&#35527;&#25903;&#25588;&#35506;&#12305;&#9313;080401&#19977;&#37325;&#30476;&#31038;&#20250;&#31119;&#31049;&#26045;&#35373;&#31561;&#21517;&#31807;&#65288;&#35211;&#12360;&#28040;&#12375;&#65289;.xlsx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38556;&#12364;&#12356;&#31119;&#31049;&#35506;&#12305;&#10113;080401&#19977;&#37325;&#30476;&#31038;&#20250;&#31119;&#31049;&#26045;&#35373;&#31561;&#21517;&#31807;%20-%20&#28342;&#12369;&#36796;&#12415;.xlsx" TargetMode="External" Type="http://schemas.openxmlformats.org/officeDocument/2006/relationships/externalLinkPath"/><Relationship Id="rId2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38556;&#12364;&#12356;&#31119;&#31049;&#35506;&#12305;&#10113;080401&#19977;&#37325;&#30476;&#31038;&#20250;&#31119;&#31049;&#26045;&#35373;&#31561;&#21517;&#31807;%20-%20&#28342;&#12369;&#36796;&#12415;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22320;&#22495;&#31119;&#31049;&#35506;&#12539;&#20877;&#20462;&#27491;&#12305;&#10113;%20080401&#19977;&#37325;&#30476;&#31038;&#20250;&#31119;&#31049;&#26045;&#35373;&#31561;&#21517;&#31807;%20.xlsx" TargetMode="External" Type="http://schemas.openxmlformats.org/officeDocument/2006/relationships/externalLinkPath"/><Relationship Id="rId2" Target="file://///ss220115/share/8_&#21069;&#24180;&#24230;&#36039;&#26009;&#65288;R7&#24180;&#24230;&#65289;/82_R7&#24180;&#24230;&#27861;&#20154;&#30435;&#26619;&#29677;/213_&#31038;&#20250;&#31119;&#31049;&#27861;&#20154;&#12539;&#26045;&#35373;&#21517;&#31807;/&#31532;&#65298;&#12539;&#65299;&#26696;/R8&#24180;&#24230;/R8&#24180;&#24230;&#31038;&#20250;&#31119;&#31049;&#26045;&#35373;&#21517;&#31807;&#31561;&#20462;&#27491;&#20013;/R8&#24180;&#24230;&#31038;&#20250;&#31119;&#31049;&#26045;&#35373;&#21517;&#31807;&#12398;&#20462;&#27491;/&#12304;&#22320;&#22495;&#31119;&#31049;&#35506;&#12539;&#20877;&#20462;&#27491;&#12305;&#10113;%20080401&#19977;&#37325;&#30476;&#31038;&#20250;&#31119;&#31049;&#26045;&#35373;&#31561;&#21517;&#31807;%20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等名簿_直接修正"/>
      <sheetName val="法人一覧"/>
    </sheetNames>
    <sheetDataSet>
      <sheetData sheetId="0" refreshError="1"/>
      <sheetData sheetId="1">
        <row r="4">
          <cell r="D4" t="str">
            <v>社会福祉法人　恩賜財団済生会支部三重県済生会</v>
          </cell>
          <cell r="E4" t="str">
            <v>3010405001696</v>
          </cell>
        </row>
        <row r="5">
          <cell r="D5" t="str">
            <v>社会福祉法人　天理</v>
          </cell>
          <cell r="E5" t="str">
            <v>9150005002910</v>
          </cell>
        </row>
        <row r="6">
          <cell r="D6" t="str">
            <v>社会福祉法人　如水会</v>
          </cell>
          <cell r="E6" t="str">
            <v>3200005006374</v>
          </cell>
        </row>
        <row r="7">
          <cell r="D7" t="str">
            <v>社会福祉法人　慶宗会</v>
          </cell>
          <cell r="E7" t="str">
            <v>3150005008954</v>
          </cell>
        </row>
        <row r="8">
          <cell r="D8" t="str">
            <v>社会福祉法人　大和高原育成福祉会</v>
          </cell>
          <cell r="E8" t="str">
            <v>6150005002459</v>
          </cell>
        </row>
        <row r="9">
          <cell r="D9" t="str">
            <v>社会福祉法人　いなほ福祉会</v>
          </cell>
          <cell r="E9" t="str">
            <v>3170005005446</v>
          </cell>
        </row>
        <row r="10">
          <cell r="D10" t="str">
            <v>社会福祉法人　アイ・ティ・オー福祉会</v>
          </cell>
          <cell r="E10" t="str">
            <v>1190005000141</v>
          </cell>
        </row>
        <row r="11">
          <cell r="D11" t="str">
            <v>社会福祉法人　絆</v>
          </cell>
          <cell r="E11" t="str">
            <v>1190005003383</v>
          </cell>
        </row>
        <row r="12">
          <cell r="D12" t="str">
            <v>社会福祉法人　みどり自由学園</v>
          </cell>
          <cell r="E12" t="str">
            <v>3190005000107</v>
          </cell>
        </row>
        <row r="13">
          <cell r="D13" t="str">
            <v>社会福祉法人　喜楽里</v>
          </cell>
          <cell r="E13" t="str">
            <v>3190005001179</v>
          </cell>
        </row>
        <row r="14">
          <cell r="D14" t="str">
            <v>社会福祉法人　ウェルケア</v>
          </cell>
          <cell r="E14" t="str">
            <v>4190005000130</v>
          </cell>
        </row>
        <row r="15">
          <cell r="D15" t="str">
            <v>社会福祉法人　豊津児童福祉会</v>
          </cell>
          <cell r="E15" t="str">
            <v>4190005000139</v>
          </cell>
        </row>
        <row r="16">
          <cell r="D16" t="str">
            <v>社会福祉法人　三重県共同募金会</v>
          </cell>
          <cell r="E16" t="str">
            <v>5190005000105</v>
          </cell>
        </row>
        <row r="17">
          <cell r="D17" t="str">
            <v>社会福祉法人　三重県厚生事業団</v>
          </cell>
          <cell r="E17" t="str">
            <v>5190005000113</v>
          </cell>
        </row>
        <row r="18">
          <cell r="D18" t="str">
            <v>社会福祉法人　三重ベタニヤ</v>
          </cell>
          <cell r="E18" t="str">
            <v>5190005003082</v>
          </cell>
        </row>
        <row r="19">
          <cell r="D19" t="str">
            <v>社会福祉法人　三重県社会福祉協議会</v>
          </cell>
          <cell r="E19" t="str">
            <v>6190005000104</v>
          </cell>
        </row>
        <row r="20">
          <cell r="D20" t="str">
            <v>社会福祉法人　洗心福祉会</v>
          </cell>
          <cell r="E20" t="str">
            <v>6190005000129</v>
          </cell>
        </row>
        <row r="21">
          <cell r="D21" t="str">
            <v>社会福祉法人　里山学院</v>
          </cell>
          <cell r="E21" t="str">
            <v>6190005000137</v>
          </cell>
        </row>
        <row r="22">
          <cell r="D22" t="str">
            <v>社会福祉法人　敬峰会</v>
          </cell>
          <cell r="E22" t="str">
            <v>6190005010292</v>
          </cell>
        </row>
        <row r="23">
          <cell r="D23" t="str">
            <v>社会福祉法人　三重県視覚障害者協会</v>
          </cell>
          <cell r="E23" t="str">
            <v>7190005000111</v>
          </cell>
        </row>
        <row r="24">
          <cell r="D24" t="str">
            <v>社会福祉法人　サンフラワークラブ</v>
          </cell>
          <cell r="E24" t="str">
            <v>7190005000136</v>
          </cell>
        </row>
        <row r="25">
          <cell r="D25" t="str">
            <v>社会福祉法人　あけあい会</v>
          </cell>
          <cell r="E25" t="str">
            <v>7190005000144</v>
          </cell>
        </row>
        <row r="26">
          <cell r="D26" t="str">
            <v>社会福祉法人　聖マッテヤ会</v>
          </cell>
          <cell r="E26" t="str">
            <v>9190005000101</v>
          </cell>
        </row>
        <row r="27">
          <cell r="D27" t="str">
            <v>社会福祉法人　青山里会</v>
          </cell>
          <cell r="E27" t="str">
            <v>1190005008837</v>
          </cell>
        </row>
        <row r="28">
          <cell r="D28" t="str">
            <v>社会福祉法人　四季の里</v>
          </cell>
          <cell r="E28" t="str">
            <v>3190005008851</v>
          </cell>
        </row>
        <row r="29">
          <cell r="D29" t="str">
            <v>社会福祉法人　日の本福祉会</v>
          </cell>
          <cell r="E29" t="str">
            <v>3190005009759</v>
          </cell>
        </row>
        <row r="30">
          <cell r="D30" t="str">
            <v>社会福祉法人　悠和会</v>
          </cell>
          <cell r="E30" t="str">
            <v>5190005009303</v>
          </cell>
        </row>
        <row r="31">
          <cell r="D31" t="str">
            <v>社会福祉法人　宏育会</v>
          </cell>
          <cell r="E31" t="str">
            <v>7190005008848</v>
          </cell>
        </row>
        <row r="32">
          <cell r="D32" t="str">
            <v>社会福祉法人　徳寿会</v>
          </cell>
          <cell r="E32" t="str">
            <v>7190005008856</v>
          </cell>
        </row>
        <row r="33">
          <cell r="D33" t="str">
            <v>社会福祉法人　三重福祉会</v>
          </cell>
          <cell r="E33" t="str">
            <v>9190005008862</v>
          </cell>
        </row>
        <row r="34">
          <cell r="D34" t="str">
            <v>社会福祉法人　むげんのかのうせい</v>
          </cell>
          <cell r="E34" t="str">
            <v>1190005005405</v>
          </cell>
        </row>
        <row r="35">
          <cell r="D35" t="str">
            <v>社会福祉法人　三重済美学院</v>
          </cell>
          <cell r="E35" t="str">
            <v>7190005005036</v>
          </cell>
        </row>
        <row r="36">
          <cell r="D36" t="str">
            <v>社会福祉法人　カトリック三重カリタス会</v>
          </cell>
          <cell r="E36" t="str">
            <v>2190005007549</v>
          </cell>
        </row>
        <row r="37">
          <cell r="D37" t="str">
            <v>社会福祉法人　愛恵会</v>
          </cell>
          <cell r="E37" t="str">
            <v>3190005006649</v>
          </cell>
        </row>
        <row r="38">
          <cell r="D38" t="str">
            <v>社会福祉法人　清翠会</v>
          </cell>
          <cell r="E38" t="str">
            <v>9190005006643</v>
          </cell>
        </row>
        <row r="39">
          <cell r="D39" t="str">
            <v>社会福祉法人　耕逸山児童福祉協会</v>
          </cell>
          <cell r="E39" t="str">
            <v>5190005007802</v>
          </cell>
        </row>
        <row r="40">
          <cell r="D40" t="str">
            <v>社会福祉法人　アパティア福祉会</v>
          </cell>
          <cell r="E40" t="str">
            <v>9180305003515</v>
          </cell>
        </row>
        <row r="41">
          <cell r="D41" t="str">
            <v>社会福祉法人　三鈴会</v>
          </cell>
          <cell r="E41" t="str">
            <v>1190005004076</v>
          </cell>
        </row>
        <row r="42">
          <cell r="D42" t="str">
            <v>社会福祉法人　伊勢亀鈴会</v>
          </cell>
          <cell r="E42" t="str">
            <v>2190005004075</v>
          </cell>
        </row>
        <row r="43">
          <cell r="D43" t="str">
            <v>社会福祉法人　久間田福祉会</v>
          </cell>
          <cell r="E43" t="str">
            <v>2190005004439</v>
          </cell>
        </row>
        <row r="44">
          <cell r="D44" t="str">
            <v>社会福祉法人　鈴風会</v>
          </cell>
          <cell r="E44" t="str">
            <v>4190005004429</v>
          </cell>
        </row>
        <row r="45">
          <cell r="D45" t="str">
            <v>社会福祉法人　微笑会</v>
          </cell>
          <cell r="E45" t="str">
            <v>6190005004063</v>
          </cell>
        </row>
        <row r="46">
          <cell r="D46" t="str">
            <v>社会福祉法人　微笑福祉会</v>
          </cell>
          <cell r="E46" t="str">
            <v>6190005004501</v>
          </cell>
        </row>
        <row r="47">
          <cell r="D47" t="str">
            <v>社会福祉法人　志生会</v>
          </cell>
          <cell r="E47" t="str">
            <v>7190005004442</v>
          </cell>
        </row>
        <row r="48">
          <cell r="D48" t="str">
            <v>社会福祉法人　名張厚生協会</v>
          </cell>
          <cell r="E48" t="str">
            <v>1190005006262</v>
          </cell>
        </row>
        <row r="49">
          <cell r="D49" t="str">
            <v>社会福祉法人　名張育成会</v>
          </cell>
          <cell r="E49" t="str">
            <v>3190005006260</v>
          </cell>
        </row>
        <row r="50">
          <cell r="D50" t="str">
            <v>社会福祉法人　弘仁会</v>
          </cell>
          <cell r="E50" t="str">
            <v>9190005006263</v>
          </cell>
        </row>
        <row r="51">
          <cell r="D51" t="str">
            <v>社会福祉法人　任天会</v>
          </cell>
          <cell r="E51" t="str">
            <v>9190005006453</v>
          </cell>
        </row>
        <row r="52">
          <cell r="D52" t="str">
            <v>社会福祉法人　長茂会</v>
          </cell>
          <cell r="E52" t="str">
            <v>7190005003782</v>
          </cell>
        </row>
        <row r="53">
          <cell r="D53" t="str">
            <v>社会福祉法人　愛友会</v>
          </cell>
          <cell r="E53" t="str">
            <v>8190005003930</v>
          </cell>
        </row>
        <row r="54">
          <cell r="D54" t="str">
            <v>社会福祉法人　いなべ福祉会</v>
          </cell>
          <cell r="E54" t="str">
            <v>7190005008501</v>
          </cell>
        </row>
        <row r="55">
          <cell r="D55" t="str">
            <v>社会福祉法人　恒心福祉会</v>
          </cell>
          <cell r="E55" t="str">
            <v>2190005009751</v>
          </cell>
        </row>
        <row r="56">
          <cell r="D56" t="str">
            <v>社会福祉法人　グリーンセンター福祉会</v>
          </cell>
          <cell r="E56" t="str">
            <v>1190005006403</v>
          </cell>
        </row>
        <row r="57">
          <cell r="D57" t="str">
            <v>社会福祉法人　明光会</v>
          </cell>
          <cell r="E57" t="str">
            <v>6190005002109</v>
          </cell>
        </row>
        <row r="58">
          <cell r="D58" t="str">
            <v>社会福祉法人　敬親会</v>
          </cell>
          <cell r="E58" t="str">
            <v>9190005005942</v>
          </cell>
        </row>
        <row r="59">
          <cell r="D59" t="str">
            <v>社会福祉法人　慈幸会</v>
          </cell>
          <cell r="E59" t="str">
            <v>4190005008388</v>
          </cell>
        </row>
        <row r="60">
          <cell r="D60" t="str">
            <v>社会福祉法人　木曽岬町社会福祉協議会</v>
          </cell>
          <cell r="E60" t="str">
            <v>9190005007823</v>
          </cell>
        </row>
        <row r="61">
          <cell r="D61" t="str">
            <v>社会福祉法人　東員町社会福祉協議会</v>
          </cell>
          <cell r="E61" t="str">
            <v>1190005007871</v>
          </cell>
        </row>
        <row r="62">
          <cell r="D62" t="str">
            <v>社会福祉法人　健和会</v>
          </cell>
          <cell r="E62" t="str">
            <v>2190005007870</v>
          </cell>
        </row>
        <row r="63">
          <cell r="D63" t="str">
            <v>社会福祉法人　いずみ</v>
          </cell>
          <cell r="E63" t="str">
            <v>4190005007869</v>
          </cell>
        </row>
        <row r="64">
          <cell r="D64" t="str">
            <v>社会福祉法人　檜の里</v>
          </cell>
          <cell r="E64" t="str">
            <v>1190005009455</v>
          </cell>
        </row>
        <row r="65">
          <cell r="D65" t="str">
            <v>社会福祉法人　菰野陽気園</v>
          </cell>
          <cell r="E65" t="str">
            <v>2190005009454</v>
          </cell>
        </row>
        <row r="66">
          <cell r="D66" t="str">
            <v>社会福祉法人　森の風学舎</v>
          </cell>
          <cell r="E66" t="str">
            <v>2190005011435</v>
          </cell>
        </row>
        <row r="67">
          <cell r="D67" t="str">
            <v>社会福祉法人　菰野町社会福祉協議会</v>
          </cell>
          <cell r="E67" t="str">
            <v>3190005009453</v>
          </cell>
        </row>
        <row r="68">
          <cell r="D68" t="str">
            <v>社会福祉法人　三和福祉会</v>
          </cell>
          <cell r="E68" t="str">
            <v>7190005009458</v>
          </cell>
        </row>
        <row r="69">
          <cell r="D69" t="str">
            <v>社会福祉法人　明健福祉会</v>
          </cell>
          <cell r="E69" t="str">
            <v>7190005011546</v>
          </cell>
        </row>
        <row r="70">
          <cell r="D70" t="str">
            <v>社会福祉法人　千草きらら会</v>
          </cell>
          <cell r="E70" t="str">
            <v>8190005009457</v>
          </cell>
        </row>
        <row r="71">
          <cell r="D71" t="str">
            <v>社会福祉法人　鈴鹿聖十字会</v>
          </cell>
          <cell r="E71" t="str">
            <v>9190005009456</v>
          </cell>
        </row>
        <row r="72">
          <cell r="D72" t="str">
            <v>社会福祉法人　朝日町社会福祉協議会</v>
          </cell>
          <cell r="E72" t="str">
            <v>6190005008840</v>
          </cell>
        </row>
        <row r="73">
          <cell r="D73" t="str">
            <v>社会福祉法人　三重健寿会</v>
          </cell>
          <cell r="E73" t="str">
            <v>8190005009556</v>
          </cell>
        </row>
        <row r="74">
          <cell r="D74" t="str">
            <v>社会福祉法人　ほほえみ福祉会</v>
          </cell>
          <cell r="E74" t="str">
            <v>1190005009793</v>
          </cell>
        </row>
        <row r="75">
          <cell r="D75" t="str">
            <v>社会福祉法人　よつば会</v>
          </cell>
          <cell r="E75" t="str">
            <v>6190005009616</v>
          </cell>
        </row>
        <row r="76">
          <cell r="D76" t="str">
            <v>社会福祉法人　川越町社会福祉協議会</v>
          </cell>
          <cell r="E76" t="str">
            <v>9190005008846</v>
          </cell>
        </row>
        <row r="77">
          <cell r="D77" t="str">
            <v>社会福祉法人　育心会</v>
          </cell>
          <cell r="E77" t="str">
            <v>1190005007186</v>
          </cell>
        </row>
        <row r="78">
          <cell r="D78" t="str">
            <v>社会福祉法人　敬真福祉会</v>
          </cell>
          <cell r="E78" t="str">
            <v>2190005006641</v>
          </cell>
        </row>
        <row r="79">
          <cell r="D79" t="str">
            <v>社会福祉法人　多気町社会福祉協議会</v>
          </cell>
          <cell r="E79" t="str">
            <v>2190005007508</v>
          </cell>
        </row>
        <row r="80">
          <cell r="D80" t="str">
            <v>社会福祉法人　笠木御所桜会</v>
          </cell>
          <cell r="E80" t="str">
            <v>5190005007620</v>
          </cell>
        </row>
        <row r="81">
          <cell r="D81" t="str">
            <v>社会福祉法人　聖和福祉会</v>
          </cell>
          <cell r="E81" t="str">
            <v>5190005009807</v>
          </cell>
        </row>
        <row r="82">
          <cell r="D82" t="str">
            <v>社会福祉法人　斎宮会</v>
          </cell>
          <cell r="E82" t="str">
            <v>8190005006652</v>
          </cell>
        </row>
        <row r="83">
          <cell r="D83" t="str">
            <v>社会福祉法人　ウェルハート厚生会</v>
          </cell>
          <cell r="E83" t="str">
            <v>2190005010016</v>
          </cell>
        </row>
        <row r="84">
          <cell r="D84" t="str">
            <v>社会福祉法人　明和町社会福祉協議会</v>
          </cell>
          <cell r="E84" t="str">
            <v>5190005006639</v>
          </cell>
        </row>
        <row r="85">
          <cell r="D85" t="str">
            <v>社会福祉法人　キングスガーデン三重</v>
          </cell>
          <cell r="E85" t="str">
            <v>1190005007285</v>
          </cell>
        </row>
        <row r="86">
          <cell r="D86" t="str">
            <v>社会福祉法人　大台町社会福祉協議会</v>
          </cell>
          <cell r="E86" t="str">
            <v>1190005007509</v>
          </cell>
        </row>
        <row r="87">
          <cell r="D87" t="str">
            <v>社会福祉法人　司会</v>
          </cell>
          <cell r="E87" t="str">
            <v>8190005005027</v>
          </cell>
        </row>
        <row r="88">
          <cell r="D88" t="str">
            <v>社会福祉法人　玉城町社会福祉協議会</v>
          </cell>
          <cell r="E88" t="str">
            <v>9190005005026</v>
          </cell>
        </row>
        <row r="89">
          <cell r="D89" t="str">
            <v>社会福祉法人　ゆり</v>
          </cell>
          <cell r="E89" t="str">
            <v>9190005005117</v>
          </cell>
        </row>
        <row r="90">
          <cell r="D90" t="str">
            <v>社会福祉法人　三重豊生会</v>
          </cell>
          <cell r="E90" t="str">
            <v>1190005004596</v>
          </cell>
        </row>
        <row r="91">
          <cell r="D91" t="str">
            <v>社会福祉法人　吉清会</v>
          </cell>
          <cell r="E91" t="str">
            <v>1190005005388</v>
          </cell>
        </row>
        <row r="92">
          <cell r="D92" t="str">
            <v>社会福祉法人　度会町社会福祉協議会</v>
          </cell>
          <cell r="E92" t="str">
            <v>2190005005040</v>
          </cell>
        </row>
        <row r="93">
          <cell r="D93" t="str">
            <v>社会福祉法人　仁成会</v>
          </cell>
          <cell r="E93" t="str">
            <v>3190005007283</v>
          </cell>
        </row>
        <row r="94">
          <cell r="D94" t="str">
            <v>社会福祉法人　大紀町社会福祉協議会</v>
          </cell>
          <cell r="E94" t="str">
            <v>4190005007489</v>
          </cell>
        </row>
        <row r="95">
          <cell r="D95" t="str">
            <v>社会福祉法人　北斗会</v>
          </cell>
          <cell r="E95" t="str">
            <v>5190005007281</v>
          </cell>
        </row>
        <row r="96">
          <cell r="D96" t="str">
            <v>社会福祉法人　おおすぎ</v>
          </cell>
          <cell r="E96" t="str">
            <v>6190005007280</v>
          </cell>
        </row>
        <row r="97">
          <cell r="D97" t="str">
            <v>社会福祉法人　南伊勢町社会福祉協議会</v>
          </cell>
          <cell r="E97" t="str">
            <v>3190005005345</v>
          </cell>
        </row>
        <row r="98">
          <cell r="D98" t="str">
            <v>社会福祉法人　南勢聖福会</v>
          </cell>
          <cell r="E98" t="str">
            <v>6190005005276</v>
          </cell>
        </row>
        <row r="99">
          <cell r="D99" t="str">
            <v>社会福祉法人　南勢かえで福祉会</v>
          </cell>
          <cell r="E99" t="str">
            <v>7190005005135</v>
          </cell>
        </row>
        <row r="100">
          <cell r="D100" t="str">
            <v>社会福祉法人　秀嶺福祉会</v>
          </cell>
          <cell r="E100" t="str">
            <v>8190005010547</v>
          </cell>
        </row>
        <row r="101">
          <cell r="D101" t="str">
            <v>社会福祉法人　清潮会</v>
          </cell>
          <cell r="E101" t="str">
            <v>8190005010563</v>
          </cell>
        </row>
        <row r="102">
          <cell r="D102" t="str">
            <v>社会福祉法人　菊寿会</v>
          </cell>
          <cell r="E102" t="str">
            <v>1190005003870</v>
          </cell>
        </row>
        <row r="103">
          <cell r="D103" t="str">
            <v>社会福祉法人　ひがし保育園</v>
          </cell>
          <cell r="E103" t="str">
            <v>1190005003895</v>
          </cell>
        </row>
        <row r="104">
          <cell r="D104" t="str">
            <v>社会福祉法人　照心会</v>
          </cell>
          <cell r="E104" t="str">
            <v>2190005003894</v>
          </cell>
        </row>
        <row r="105">
          <cell r="D105" t="str">
            <v>社会福祉法人　上里福祉会</v>
          </cell>
          <cell r="E105" t="str">
            <v>3190005003869</v>
          </cell>
        </row>
        <row r="106">
          <cell r="D106" t="str">
            <v>社会福祉法人　相賀社会福祉事業協会</v>
          </cell>
          <cell r="E106" t="str">
            <v>4190005003868</v>
          </cell>
        </row>
        <row r="107">
          <cell r="D107" t="str">
            <v>社会福祉法人　紀北町社会福祉協議会</v>
          </cell>
          <cell r="E107" t="str">
            <v>4190005003942</v>
          </cell>
        </row>
        <row r="108">
          <cell r="D108" t="str">
            <v>社会福祉法人　三浦児童福祉協会</v>
          </cell>
          <cell r="E108" t="str">
            <v>8190005003897</v>
          </cell>
        </row>
        <row r="109">
          <cell r="D109" t="str">
            <v>社会福祉法人　慈徳会</v>
          </cell>
          <cell r="E109" t="str">
            <v>8190005003947</v>
          </cell>
        </row>
        <row r="110">
          <cell r="D110" t="str">
            <v>社会福祉法人　ふらここ保育園</v>
          </cell>
          <cell r="E110" t="str">
            <v>9190005003896</v>
          </cell>
        </row>
        <row r="111">
          <cell r="D111" t="str">
            <v>社会福祉法人　御浜町社会福祉協議会</v>
          </cell>
          <cell r="E111" t="str">
            <v>4190005003637</v>
          </cell>
        </row>
        <row r="112">
          <cell r="D112" t="str">
            <v>社会福祉法人　エイジハウス</v>
          </cell>
          <cell r="E112" t="str">
            <v>6190005003635</v>
          </cell>
        </row>
        <row r="113">
          <cell r="D113" t="str">
            <v>社会福祉法人　紀宝町社会福祉協議会</v>
          </cell>
          <cell r="E113" t="str">
            <v>5190005003586</v>
          </cell>
        </row>
        <row r="114">
          <cell r="D114" t="str">
            <v>社会福祉法人　敬愛会</v>
          </cell>
          <cell r="E114" t="str">
            <v>1190005000100</v>
          </cell>
        </row>
        <row r="115">
          <cell r="D115" t="str">
            <v>社会福祉法人　ぼだいじ福祉会</v>
          </cell>
          <cell r="E115" t="str">
            <v>1190005000109</v>
          </cell>
        </row>
        <row r="116">
          <cell r="D116" t="str">
            <v>社会福祉法人　泉福祉会</v>
          </cell>
          <cell r="E116" t="str">
            <v>1190005000117</v>
          </cell>
        </row>
        <row r="117">
          <cell r="D117" t="str">
            <v>社会福祉法人　上浜福祉会</v>
          </cell>
          <cell r="E117" t="str">
            <v>1190005000125</v>
          </cell>
        </row>
        <row r="118">
          <cell r="D118" t="str">
            <v>社会福祉法人　自由学苑福祉会</v>
          </cell>
          <cell r="E118" t="str">
            <v>1190005003012</v>
          </cell>
        </row>
        <row r="119">
          <cell r="D119" t="str">
            <v>社会福祉法人　友睦</v>
          </cell>
          <cell r="E119" t="str">
            <v>1190005003053</v>
          </cell>
        </row>
        <row r="120">
          <cell r="D120" t="str">
            <v>社会福祉法人　桃郷福祉会</v>
          </cell>
          <cell r="E120" t="str">
            <v>2190005000116</v>
          </cell>
        </row>
        <row r="121">
          <cell r="D121" t="str">
            <v>社会福祉法人　三重清暉会</v>
          </cell>
          <cell r="E121" t="str">
            <v>2190005000124</v>
          </cell>
        </row>
        <row r="122">
          <cell r="D122" t="str">
            <v>社会福祉法人　白壽会</v>
          </cell>
          <cell r="E122" t="str">
            <v>2190005000132</v>
          </cell>
        </row>
        <row r="123">
          <cell r="D123" t="str">
            <v>社会福祉法人　津市社会福祉協議会</v>
          </cell>
          <cell r="E123" t="str">
            <v>2190005003119</v>
          </cell>
        </row>
        <row r="124">
          <cell r="D124" t="str">
            <v>社会福祉法人　あいうえお</v>
          </cell>
          <cell r="E124" t="str">
            <v>2190005011906</v>
          </cell>
        </row>
        <row r="125">
          <cell r="D125" t="str">
            <v>社会福祉法人　鈴の木会</v>
          </cell>
          <cell r="E125" t="str">
            <v>3190005000115</v>
          </cell>
        </row>
        <row r="126">
          <cell r="D126" t="str">
            <v>社会福祉法人　藤水福祉会</v>
          </cell>
          <cell r="E126" t="str">
            <v>3190005000123</v>
          </cell>
        </row>
        <row r="127">
          <cell r="D127" t="str">
            <v>社会福祉法人　夢の郷</v>
          </cell>
          <cell r="E127" t="str">
            <v>3190005000131</v>
          </cell>
        </row>
        <row r="128">
          <cell r="D128" t="str">
            <v>社会福祉法人　ちどり会</v>
          </cell>
          <cell r="E128" t="str">
            <v>3190005001170</v>
          </cell>
        </row>
        <row r="129">
          <cell r="D129" t="str">
            <v>社会福祉法人　憩いの汀</v>
          </cell>
          <cell r="E129" t="str">
            <v>3190005011450</v>
          </cell>
        </row>
        <row r="130">
          <cell r="D130" t="str">
            <v>社会福祉法人　津市社会福祉事業団</v>
          </cell>
          <cell r="E130" t="str">
            <v>4190005000122</v>
          </cell>
        </row>
        <row r="131">
          <cell r="D131" t="str">
            <v>社会福祉法人　いろどり福祉会</v>
          </cell>
          <cell r="E131" t="str">
            <v>4190005000147</v>
          </cell>
        </row>
        <row r="132">
          <cell r="D132" t="str">
            <v>社会福祉法人　どんど</v>
          </cell>
          <cell r="E132" t="str">
            <v>4190005011417</v>
          </cell>
        </row>
        <row r="133">
          <cell r="D133" t="str">
            <v>社会福祉法人　安濃津福祉会</v>
          </cell>
          <cell r="E133" t="str">
            <v>4190005011516</v>
          </cell>
        </row>
        <row r="134">
          <cell r="D134" t="str">
            <v>社会福祉法人　あゆみ</v>
          </cell>
          <cell r="E134" t="str">
            <v>5190005009889</v>
          </cell>
        </row>
        <row r="135">
          <cell r="D135" t="str">
            <v>社会福祉法人　清泉福祉会</v>
          </cell>
          <cell r="E135" t="str">
            <v>6190005000112</v>
          </cell>
        </row>
        <row r="136">
          <cell r="D136" t="str">
            <v>社会福祉法人　寿泉会</v>
          </cell>
          <cell r="E136" t="str">
            <v>6190005000120</v>
          </cell>
        </row>
        <row r="137">
          <cell r="D137" t="str">
            <v>社会福祉法人　結の会</v>
          </cell>
          <cell r="E137" t="str">
            <v>6190005003065</v>
          </cell>
        </row>
        <row r="138">
          <cell r="D138" t="str">
            <v>社会福祉法人　サザンコート</v>
          </cell>
          <cell r="E138" t="str">
            <v>6190005011811</v>
          </cell>
        </row>
        <row r="139">
          <cell r="D139" t="str">
            <v>社会福祉法人　高田福祉事業協会</v>
          </cell>
          <cell r="E139" t="str">
            <v>7190005000103</v>
          </cell>
        </row>
        <row r="140">
          <cell r="D140" t="str">
            <v>社会福祉法人　こしば福祉会</v>
          </cell>
          <cell r="E140" t="str">
            <v>7190005000128</v>
          </cell>
        </row>
        <row r="141">
          <cell r="D141" t="str">
            <v>社会福祉法人　青松園</v>
          </cell>
          <cell r="E141" t="str">
            <v>8190005000102</v>
          </cell>
        </row>
        <row r="142">
          <cell r="D142" t="str">
            <v>社会福祉法人　白蓮福祉会</v>
          </cell>
          <cell r="E142" t="str">
            <v>8190005000110</v>
          </cell>
        </row>
        <row r="143">
          <cell r="D143" t="str">
            <v>社会福祉法人　若草福祉会</v>
          </cell>
          <cell r="E143" t="str">
            <v>8190005000119</v>
          </cell>
        </row>
        <row r="144">
          <cell r="D144" t="str">
            <v>社会福祉法人　津福祉会</v>
          </cell>
          <cell r="E144" t="str">
            <v>8190005000127</v>
          </cell>
        </row>
        <row r="145">
          <cell r="D145" t="str">
            <v>社会福祉法人　素問会</v>
          </cell>
          <cell r="E145" t="str">
            <v>8190005000135</v>
          </cell>
        </row>
        <row r="146">
          <cell r="D146" t="str">
            <v>社会福祉法人　聖フランシスコ会</v>
          </cell>
          <cell r="E146" t="str">
            <v>8190005000143</v>
          </cell>
        </row>
        <row r="147">
          <cell r="D147" t="str">
            <v>社会福祉法人　津栄社会福祉事業協会</v>
          </cell>
          <cell r="E147" t="str">
            <v>9190005000118</v>
          </cell>
        </row>
        <row r="148">
          <cell r="D148" t="str">
            <v>社会福祉法人　高田真善会</v>
          </cell>
          <cell r="E148" t="str">
            <v>9190005000126</v>
          </cell>
        </row>
        <row r="149">
          <cell r="D149" t="str">
            <v>社会福祉法人　すぎのこ福祉会</v>
          </cell>
          <cell r="E149" t="str">
            <v>9190005000134</v>
          </cell>
        </row>
        <row r="150">
          <cell r="D150" t="str">
            <v>社会福祉法人　真盛学園</v>
          </cell>
          <cell r="E150" t="str">
            <v>9190005000142</v>
          </cell>
        </row>
        <row r="151">
          <cell r="D151" t="str">
            <v>社会福祉法人　はまゆう会</v>
          </cell>
          <cell r="E151" t="str">
            <v>9190005000150</v>
          </cell>
        </row>
        <row r="152">
          <cell r="D152" t="str">
            <v>社会福祉法人　正寿会</v>
          </cell>
          <cell r="E152" t="str">
            <v>9190005001181</v>
          </cell>
        </row>
        <row r="153">
          <cell r="D153" t="str">
            <v>社会福祉法人　実践</v>
          </cell>
          <cell r="E153" t="str">
            <v>9190005003046</v>
          </cell>
        </row>
        <row r="154">
          <cell r="D154" t="str">
            <v>社会福祉法人　諦聴会</v>
          </cell>
          <cell r="E154" t="str">
            <v>9190005003079</v>
          </cell>
        </row>
        <row r="155">
          <cell r="D155" t="str">
            <v>社会福祉法人　星たる</v>
          </cell>
          <cell r="E155" t="str">
            <v>9190005009844</v>
          </cell>
        </row>
        <row r="156">
          <cell r="D156" t="str">
            <v>社会福祉法人　風薫会</v>
          </cell>
          <cell r="E156" t="str">
            <v>1190005008845</v>
          </cell>
        </row>
        <row r="157">
          <cell r="D157" t="str">
            <v>社会福祉法人　平成福祉会</v>
          </cell>
          <cell r="E157" t="str">
            <v>1190005008853</v>
          </cell>
        </row>
        <row r="158">
          <cell r="D158" t="str">
            <v>社会福祉法人　放光福祉会</v>
          </cell>
          <cell r="E158" t="str">
            <v>1190005008861</v>
          </cell>
        </row>
        <row r="159">
          <cell r="D159" t="str">
            <v>社会福祉法人　鐘和</v>
          </cell>
          <cell r="E159" t="str">
            <v>1190005009298</v>
          </cell>
        </row>
        <row r="160">
          <cell r="D160" t="str">
            <v>社会福祉法人　愛育会</v>
          </cell>
          <cell r="E160" t="str">
            <v>2190005008836</v>
          </cell>
        </row>
        <row r="161">
          <cell r="D161" t="str">
            <v>社会福祉法人　川島福祉会</v>
          </cell>
          <cell r="E161" t="str">
            <v>2190005008844</v>
          </cell>
        </row>
        <row r="162">
          <cell r="D162" t="str">
            <v>社会福祉法人　清和会</v>
          </cell>
          <cell r="E162" t="str">
            <v>2190005008852</v>
          </cell>
        </row>
        <row r="163">
          <cell r="D163" t="str">
            <v>社会福祉法人　フジ福祉会</v>
          </cell>
          <cell r="E163" t="str">
            <v>2190005008860</v>
          </cell>
        </row>
        <row r="164">
          <cell r="D164" t="str">
            <v>社会福祉法人　四日市福祉会</v>
          </cell>
          <cell r="E164" t="str">
            <v>2190005008869</v>
          </cell>
        </row>
        <row r="165">
          <cell r="D165" t="str">
            <v>社会福祉法人　来福</v>
          </cell>
          <cell r="E165" t="str">
            <v>2190005011063</v>
          </cell>
        </row>
        <row r="166">
          <cell r="D166" t="str">
            <v>社会福祉法人　永甲会</v>
          </cell>
          <cell r="E166" t="str">
            <v>4190005008842</v>
          </cell>
        </row>
        <row r="167">
          <cell r="D167" t="str">
            <v>社会福祉法人　四恩園</v>
          </cell>
          <cell r="E167" t="str">
            <v>4190005008850</v>
          </cell>
        </row>
        <row r="168">
          <cell r="D168" t="str">
            <v>社会福祉法人　四日市市社会福祉協議会</v>
          </cell>
          <cell r="E168" t="str">
            <v>4190005008867</v>
          </cell>
        </row>
        <row r="169">
          <cell r="D169" t="str">
            <v>社会福祉法人　桜コミュニティ</v>
          </cell>
          <cell r="E169" t="str">
            <v>4190005011045</v>
          </cell>
        </row>
        <row r="170">
          <cell r="D170" t="str">
            <v>社会福祉法人　英水会</v>
          </cell>
          <cell r="E170" t="str">
            <v>5190005008841</v>
          </cell>
        </row>
        <row r="171">
          <cell r="D171" t="str">
            <v>社会福祉法人　ひよこ会</v>
          </cell>
          <cell r="E171" t="str">
            <v>5190005008858</v>
          </cell>
        </row>
        <row r="172">
          <cell r="D172" t="str">
            <v>社会福祉法人　四日市厚生会</v>
          </cell>
          <cell r="E172" t="str">
            <v>5190005008866</v>
          </cell>
        </row>
        <row r="173">
          <cell r="D173" t="str">
            <v>社会福祉法人　博秀会</v>
          </cell>
          <cell r="E173" t="str">
            <v>5190005009559</v>
          </cell>
        </row>
        <row r="174">
          <cell r="D174" t="str">
            <v>社会福祉法人　双和福祉会</v>
          </cell>
          <cell r="E174" t="str">
            <v>5190005011705</v>
          </cell>
        </row>
        <row r="175">
          <cell r="D175" t="str">
            <v>社会福祉法人　佐々木児童福祉会</v>
          </cell>
          <cell r="E175" t="str">
            <v>6190005008849</v>
          </cell>
        </row>
        <row r="176">
          <cell r="D176" t="str">
            <v>社会福祉法人　一二三会</v>
          </cell>
          <cell r="E176" t="str">
            <v>6190005008857</v>
          </cell>
        </row>
        <row r="177">
          <cell r="D177" t="str">
            <v>社会福祉法人　ユートピア</v>
          </cell>
          <cell r="E177" t="str">
            <v>6190005008865</v>
          </cell>
        </row>
        <row r="178">
          <cell r="D178" t="str">
            <v>社会福祉法人　あいプロジェクト</v>
          </cell>
          <cell r="E178" t="str">
            <v>6190005009657</v>
          </cell>
        </row>
        <row r="179">
          <cell r="D179" t="str">
            <v>社会福祉法人　三重ワイエムシイエイ福祉会</v>
          </cell>
          <cell r="E179" t="str">
            <v>7190005008864</v>
          </cell>
        </row>
        <row r="180">
          <cell r="D180" t="str">
            <v>社会福祉法人　すずらん福祉会</v>
          </cell>
          <cell r="E180" t="str">
            <v>7190005009375</v>
          </cell>
        </row>
        <row r="181">
          <cell r="D181" t="str">
            <v>社会福祉法人　あがた福祉の会</v>
          </cell>
          <cell r="E181" t="str">
            <v>8190005008839</v>
          </cell>
        </row>
        <row r="182">
          <cell r="D182" t="str">
            <v>社会福祉法人　富田浜福祉会</v>
          </cell>
          <cell r="E182" t="str">
            <v>8190005008855</v>
          </cell>
        </row>
        <row r="183">
          <cell r="D183" t="str">
            <v>社会福祉法人　海山会</v>
          </cell>
          <cell r="E183" t="str">
            <v>8190005008863</v>
          </cell>
        </row>
        <row r="184">
          <cell r="D184" t="str">
            <v>社会福祉法人　大和会</v>
          </cell>
          <cell r="E184" t="str">
            <v>8190005011280</v>
          </cell>
        </row>
        <row r="185">
          <cell r="D185" t="str">
            <v>社会福祉法人　あがた福祉会</v>
          </cell>
          <cell r="E185" t="str">
            <v>9190005008838</v>
          </cell>
        </row>
        <row r="186">
          <cell r="D186" t="str">
            <v>社会福祉法人　聖母の家</v>
          </cell>
          <cell r="E186" t="str">
            <v>9190005008854</v>
          </cell>
        </row>
        <row r="187">
          <cell r="D187" t="str">
            <v>社会福祉法人　わかたけ</v>
          </cell>
          <cell r="E187" t="str">
            <v>9190005008870</v>
          </cell>
        </row>
        <row r="188">
          <cell r="D188" t="str">
            <v>社会福祉法人　ぬくもり結の里</v>
          </cell>
          <cell r="E188" t="str">
            <v>9190005009588</v>
          </cell>
        </row>
        <row r="189">
          <cell r="D189" t="str">
            <v>社会福祉法人　慈恵会</v>
          </cell>
          <cell r="E189" t="str">
            <v>1190005005025</v>
          </cell>
        </row>
        <row r="190">
          <cell r="D190" t="str">
            <v>社会福祉法人　福徳会</v>
          </cell>
          <cell r="E190" t="str">
            <v>1190005005033</v>
          </cell>
        </row>
        <row r="191">
          <cell r="D191" t="str">
            <v>社会福祉法人　伊勢市社会福祉協議会</v>
          </cell>
          <cell r="E191" t="str">
            <v>1190005005347</v>
          </cell>
        </row>
        <row r="192">
          <cell r="D192" t="str">
            <v>社会福祉法人　伊勢ふるさと会</v>
          </cell>
          <cell r="E192" t="str">
            <v>1190005009843</v>
          </cell>
        </row>
        <row r="193">
          <cell r="D193" t="str">
            <v>社会福祉法人　東大淀福祉会</v>
          </cell>
          <cell r="E193" t="str">
            <v>2190005005032</v>
          </cell>
        </row>
        <row r="194">
          <cell r="D194" t="str">
            <v>社会福祉法人　大湊福祉会</v>
          </cell>
          <cell r="E194" t="str">
            <v>3190005005023</v>
          </cell>
        </row>
        <row r="195">
          <cell r="D195" t="str">
            <v>社会福祉法人　一色福祉会</v>
          </cell>
          <cell r="E195" t="str">
            <v>4190005005022</v>
          </cell>
        </row>
        <row r="196">
          <cell r="D196" t="str">
            <v>社会福祉法人　南勢福祉会</v>
          </cell>
          <cell r="E196" t="str">
            <v>4190005005030</v>
          </cell>
        </row>
        <row r="197">
          <cell r="D197" t="str">
            <v>社会福祉法人　山際福祉会</v>
          </cell>
          <cell r="E197" t="str">
            <v>4190005005039</v>
          </cell>
        </row>
        <row r="198">
          <cell r="D198" t="str">
            <v>社会福祉法人　一宇郷福祉会</v>
          </cell>
          <cell r="E198" t="str">
            <v>5190005005021</v>
          </cell>
        </row>
        <row r="199">
          <cell r="D199" t="str">
            <v>社会福祉法人　明照浄済会</v>
          </cell>
          <cell r="E199" t="str">
            <v>5190005005038</v>
          </cell>
        </row>
        <row r="200">
          <cell r="D200" t="str">
            <v>社会福祉法人　五十鈴会</v>
          </cell>
          <cell r="E200" t="str">
            <v>5190005005137</v>
          </cell>
        </row>
        <row r="201">
          <cell r="D201" t="str">
            <v>社会福祉法人　賀集会</v>
          </cell>
          <cell r="E201" t="str">
            <v>5190005005343</v>
          </cell>
        </row>
        <row r="202">
          <cell r="D202" t="str">
            <v>社会福祉法人　豊浜西福祉会</v>
          </cell>
          <cell r="E202" t="str">
            <v>6190005005029</v>
          </cell>
        </row>
        <row r="203">
          <cell r="D203" t="str">
            <v>社会福祉法人　瑞穂福祉会</v>
          </cell>
          <cell r="E203" t="str">
            <v>6190005005037</v>
          </cell>
        </row>
        <row r="204">
          <cell r="D204" t="str">
            <v>社会福祉法人　まほろばの里</v>
          </cell>
          <cell r="E204" t="str">
            <v>6190005005111</v>
          </cell>
        </row>
        <row r="205">
          <cell r="D205" t="str">
            <v>社会福祉法人　徳風会</v>
          </cell>
          <cell r="E205" t="str">
            <v>7190005005028</v>
          </cell>
        </row>
        <row r="206">
          <cell r="D206" t="str">
            <v>社会福祉法人　伊勢医心会</v>
          </cell>
          <cell r="E206" t="str">
            <v>8190005005019</v>
          </cell>
        </row>
        <row r="207">
          <cell r="D207" t="str">
            <v>社会福祉法人　邦栄会</v>
          </cell>
          <cell r="E207" t="str">
            <v>8190005005035</v>
          </cell>
        </row>
        <row r="208">
          <cell r="D208" t="str">
            <v>社会福祉法人　宮山</v>
          </cell>
          <cell r="E208" t="str">
            <v>8190005005134</v>
          </cell>
        </row>
        <row r="209">
          <cell r="D209" t="str">
            <v>社会福祉法人　こころ</v>
          </cell>
          <cell r="E209" t="str">
            <v>8190005010258</v>
          </cell>
        </row>
        <row r="210">
          <cell r="D210" t="str">
            <v>社会福祉法人　佐八福祉会</v>
          </cell>
          <cell r="E210" t="str">
            <v>9190005004589</v>
          </cell>
        </row>
        <row r="211">
          <cell r="D211" t="str">
            <v>社会福祉法人　有滝福祉会</v>
          </cell>
          <cell r="E211" t="str">
            <v>9190005005018</v>
          </cell>
        </row>
        <row r="212">
          <cell r="D212" t="str">
            <v>社会福祉法人　つくし福祉会</v>
          </cell>
          <cell r="E212" t="str">
            <v>1190005006634</v>
          </cell>
        </row>
        <row r="213">
          <cell r="D213" t="str">
            <v>社会福祉法人　山室山福祉会</v>
          </cell>
          <cell r="E213" t="str">
            <v>1190005006642</v>
          </cell>
        </row>
        <row r="214">
          <cell r="D214" t="str">
            <v>社会福祉法人　明佑会</v>
          </cell>
          <cell r="E214" t="str">
            <v>1190005006650</v>
          </cell>
        </row>
        <row r="215">
          <cell r="D215" t="str">
            <v>社会福祉法人　三央会</v>
          </cell>
          <cell r="E215" t="str">
            <v>1190005007211</v>
          </cell>
        </row>
        <row r="216">
          <cell r="D216" t="str">
            <v>社会福祉法人　慈宝会</v>
          </cell>
          <cell r="E216" t="str">
            <v>1190005007608</v>
          </cell>
        </row>
        <row r="217">
          <cell r="D217" t="str">
            <v>社会福祉法人　みどり福祉会</v>
          </cell>
          <cell r="E217" t="str">
            <v>2190005006633</v>
          </cell>
        </row>
        <row r="218">
          <cell r="D218" t="str">
            <v>社会福祉法人　べテスタ</v>
          </cell>
          <cell r="E218" t="str">
            <v>2190005007185</v>
          </cell>
        </row>
        <row r="219">
          <cell r="D219" t="str">
            <v>社会福祉法人　若葉福祉会</v>
          </cell>
          <cell r="E219" t="str">
            <v>2190005007615</v>
          </cell>
        </row>
        <row r="220">
          <cell r="D220" t="str">
            <v>社会福祉法人　松潤会</v>
          </cell>
          <cell r="E220" t="str">
            <v>2190005011550</v>
          </cell>
        </row>
        <row r="221">
          <cell r="D221" t="str">
            <v>社会福祉法人　有徳会</v>
          </cell>
          <cell r="E221" t="str">
            <v>3190005007275</v>
          </cell>
        </row>
        <row r="222">
          <cell r="D222" t="str">
            <v>社会福祉法人　徳和福祉会</v>
          </cell>
          <cell r="E222" t="str">
            <v>3190005007614</v>
          </cell>
        </row>
        <row r="223">
          <cell r="D223" t="str">
            <v>社会福祉法人　松阪仏教愛護園</v>
          </cell>
          <cell r="E223" t="str">
            <v>4190005006631</v>
          </cell>
        </row>
        <row r="224">
          <cell r="D224" t="str">
            <v>社会福祉法人　むつみ福祉会</v>
          </cell>
          <cell r="E224" t="str">
            <v>4190005007191</v>
          </cell>
        </row>
        <row r="225">
          <cell r="D225" t="str">
            <v>社会福祉法人　つぼみ福祉会</v>
          </cell>
          <cell r="E225" t="str">
            <v>4190005007613</v>
          </cell>
        </row>
        <row r="226">
          <cell r="D226" t="str">
            <v>社会福祉法人　まつさか福祉会</v>
          </cell>
          <cell r="E226" t="str">
            <v>5190005006647</v>
          </cell>
        </row>
        <row r="227">
          <cell r="D227" t="str">
            <v>社会福祉法人　あおば会</v>
          </cell>
          <cell r="E227" t="str">
            <v>5190005007174</v>
          </cell>
        </row>
        <row r="228">
          <cell r="D228" t="str">
            <v>社会福祉法人　鈴の音会</v>
          </cell>
          <cell r="E228" t="str">
            <v>6190005006646</v>
          </cell>
        </row>
        <row r="229">
          <cell r="D229" t="str">
            <v>社会福祉法人　太陽の里</v>
          </cell>
          <cell r="E229" t="str">
            <v>6190005006654</v>
          </cell>
        </row>
        <row r="230">
          <cell r="D230" t="str">
            <v>社会福祉法人　フレンド</v>
          </cell>
          <cell r="E230" t="str">
            <v>6190005007504</v>
          </cell>
        </row>
        <row r="231">
          <cell r="D231" t="str">
            <v>社会福祉法人　長寿の森</v>
          </cell>
          <cell r="E231" t="str">
            <v>6190005007561</v>
          </cell>
        </row>
        <row r="232">
          <cell r="D232" t="str">
            <v>社会福祉法人　久保福祉会</v>
          </cell>
          <cell r="E232" t="str">
            <v>7190005006637</v>
          </cell>
        </row>
        <row r="233">
          <cell r="D233" t="str">
            <v>社会福祉法人　長寿会</v>
          </cell>
          <cell r="E233" t="str">
            <v>7190005006653</v>
          </cell>
        </row>
        <row r="234">
          <cell r="D234" t="str">
            <v>社会福祉法人　三重高齢者福祉会</v>
          </cell>
          <cell r="E234" t="str">
            <v>7190005007172</v>
          </cell>
        </row>
        <row r="235">
          <cell r="D235" t="str">
            <v>社会福祉法人　松阪市社会福祉協議会</v>
          </cell>
          <cell r="E235" t="str">
            <v>7190005007486</v>
          </cell>
        </row>
        <row r="236">
          <cell r="D236" t="str">
            <v>社会福祉法人　松阪清泉福祉会</v>
          </cell>
          <cell r="E236" t="str">
            <v>7190005011686</v>
          </cell>
        </row>
        <row r="237">
          <cell r="D237" t="str">
            <v>社会福祉法人　すみれ会</v>
          </cell>
          <cell r="E237" t="str">
            <v>8190005006644</v>
          </cell>
        </row>
        <row r="238">
          <cell r="D238" t="str">
            <v>社会福祉法人　神戸福祉会</v>
          </cell>
          <cell r="E238" t="str">
            <v>9190005006635</v>
          </cell>
        </row>
        <row r="239">
          <cell r="D239" t="str">
            <v>社会福祉法人　聖ヨゼフ会松阪</v>
          </cell>
          <cell r="E239" t="str">
            <v>9190005006651</v>
          </cell>
        </row>
        <row r="240">
          <cell r="D240" t="str">
            <v>社会福祉法人　九華福祉会</v>
          </cell>
          <cell r="E240" t="str">
            <v>1190005007698</v>
          </cell>
        </row>
        <row r="241">
          <cell r="D241" t="str">
            <v>社会福祉法人　憲甚会</v>
          </cell>
          <cell r="E241" t="str">
            <v>1190005008374</v>
          </cell>
        </row>
        <row r="242">
          <cell r="D242" t="str">
            <v>社会福祉法人　自立共生会</v>
          </cell>
          <cell r="E242" t="str">
            <v>1190005008399</v>
          </cell>
        </row>
        <row r="243">
          <cell r="D243" t="str">
            <v>社会福祉法人　蓮華会</v>
          </cell>
          <cell r="E243" t="str">
            <v>1190005011394</v>
          </cell>
        </row>
        <row r="244">
          <cell r="D244" t="str">
            <v>社会福祉法人　憩</v>
          </cell>
          <cell r="E244" t="str">
            <v>2190005007697</v>
          </cell>
        </row>
        <row r="245">
          <cell r="D245" t="str">
            <v>社会福祉法人　あけぼの福祉会</v>
          </cell>
          <cell r="E245" t="str">
            <v>3190005007696</v>
          </cell>
        </row>
        <row r="246">
          <cell r="D246" t="str">
            <v>社会福祉法人　幼成福祉会</v>
          </cell>
          <cell r="E246" t="str">
            <v>4190005007704</v>
          </cell>
        </row>
        <row r="247">
          <cell r="D247" t="str">
            <v>社会福祉法人　柚井児童福祉会</v>
          </cell>
          <cell r="E247" t="str">
            <v>4190005007803</v>
          </cell>
        </row>
        <row r="248">
          <cell r="D248" t="str">
            <v>社会福祉法人　桑名市社会福祉協議会</v>
          </cell>
          <cell r="E248" t="str">
            <v>4190005008446</v>
          </cell>
        </row>
        <row r="249">
          <cell r="D249" t="str">
            <v>社会福祉法人　町屋福祉会</v>
          </cell>
          <cell r="E249" t="str">
            <v>5190005007703</v>
          </cell>
        </row>
        <row r="250">
          <cell r="D250" t="str">
            <v>社会福祉法人　桑名すずらん福祉会</v>
          </cell>
          <cell r="E250" t="str">
            <v>5190005011440</v>
          </cell>
        </row>
        <row r="251">
          <cell r="D251" t="str">
            <v>社会福祉法人　日の出福祉会</v>
          </cell>
          <cell r="E251" t="str">
            <v>6190005007702</v>
          </cell>
        </row>
        <row r="252">
          <cell r="D252" t="str">
            <v>社会福祉法人　誠真会</v>
          </cell>
          <cell r="E252" t="str">
            <v>6190005010268</v>
          </cell>
        </row>
        <row r="253">
          <cell r="D253" t="str">
            <v>社会福祉法人　花園福祉会</v>
          </cell>
          <cell r="E253" t="str">
            <v>7190005007701</v>
          </cell>
        </row>
        <row r="254">
          <cell r="D254" t="str">
            <v>社会福祉法人　星川福祉会</v>
          </cell>
          <cell r="E254" t="str">
            <v>7190005008385</v>
          </cell>
        </row>
        <row r="255">
          <cell r="D255" t="str">
            <v>社会福祉法人　七和福祉会</v>
          </cell>
          <cell r="E255" t="str">
            <v>8190005007700</v>
          </cell>
        </row>
        <row r="256">
          <cell r="D256" t="str">
            <v>社会福祉法人　桑名みどり福祉会</v>
          </cell>
          <cell r="E256" t="str">
            <v>9190005007699</v>
          </cell>
        </row>
        <row r="257">
          <cell r="D257" t="str">
            <v>社会福祉法人　のぞみの里</v>
          </cell>
          <cell r="E257" t="str">
            <v>9190005008417</v>
          </cell>
        </row>
        <row r="258">
          <cell r="D258" t="str">
            <v>社会福祉法人　朋友</v>
          </cell>
          <cell r="E258" t="str">
            <v>1190005003986</v>
          </cell>
        </row>
        <row r="259">
          <cell r="D259" t="str">
            <v>社会福祉法人　花園会</v>
          </cell>
          <cell r="E259" t="str">
            <v>1190005004068</v>
          </cell>
        </row>
        <row r="260">
          <cell r="D260" t="str">
            <v>社会福祉法人　長冨会</v>
          </cell>
          <cell r="E260" t="str">
            <v>2190005004067</v>
          </cell>
        </row>
        <row r="261">
          <cell r="D261" t="str">
            <v>社会福祉法人　けやき福祉会</v>
          </cell>
          <cell r="E261" t="str">
            <v>2190005004083</v>
          </cell>
        </row>
        <row r="262">
          <cell r="D262" t="str">
            <v>社会福祉法人　夏秀会</v>
          </cell>
          <cell r="E262" t="str">
            <v>2190005011138</v>
          </cell>
        </row>
        <row r="263">
          <cell r="D263" t="str">
            <v>社会福祉法人　誠鈴福祉会</v>
          </cell>
          <cell r="E263" t="str">
            <v>3190005004066</v>
          </cell>
        </row>
        <row r="264">
          <cell r="D264" t="str">
            <v>社会福祉法人　慈童会</v>
          </cell>
          <cell r="E264" t="str">
            <v>3190005004074</v>
          </cell>
        </row>
        <row r="265">
          <cell r="D265" t="str">
            <v>社会福祉法人　ながさわ保育会</v>
          </cell>
          <cell r="E265" t="str">
            <v>3190005004082</v>
          </cell>
        </row>
        <row r="266">
          <cell r="D266" t="str">
            <v>社会福祉法人　ジェイエイみえ会</v>
          </cell>
          <cell r="E266" t="str">
            <v>3190005004454</v>
          </cell>
        </row>
        <row r="267">
          <cell r="D267" t="str">
            <v>社会福祉法人　鈴生会</v>
          </cell>
          <cell r="E267" t="str">
            <v>3190005004479</v>
          </cell>
        </row>
        <row r="268">
          <cell r="D268" t="str">
            <v>社会福祉法人　鈴鹿市社会福祉協議会</v>
          </cell>
          <cell r="E268" t="str">
            <v>4190005004065</v>
          </cell>
        </row>
        <row r="269">
          <cell r="D269" t="str">
            <v>社会福祉法人　野町福祉会</v>
          </cell>
          <cell r="E269" t="str">
            <v>4190005004073</v>
          </cell>
        </row>
        <row r="270">
          <cell r="D270" t="str">
            <v>社会福祉法人　陽光会</v>
          </cell>
          <cell r="E270" t="str">
            <v>4190005004081</v>
          </cell>
        </row>
        <row r="271">
          <cell r="D271" t="str">
            <v>社会福祉法人　白鳩会</v>
          </cell>
          <cell r="E271" t="str">
            <v>5190005004064</v>
          </cell>
        </row>
        <row r="272">
          <cell r="D272" t="str">
            <v>社会福祉法人　天年会</v>
          </cell>
          <cell r="E272" t="str">
            <v>5190005004072</v>
          </cell>
        </row>
        <row r="273">
          <cell r="D273" t="str">
            <v>社会福祉法人　博愛会</v>
          </cell>
          <cell r="E273" t="str">
            <v>5190005004080</v>
          </cell>
        </row>
        <row r="274">
          <cell r="D274" t="str">
            <v>社会福祉法人　和順会</v>
          </cell>
          <cell r="E274" t="str">
            <v>6190005004071</v>
          </cell>
        </row>
        <row r="275">
          <cell r="D275" t="str">
            <v>社会福祉法人　サムス会</v>
          </cell>
          <cell r="E275" t="str">
            <v>6190005010565</v>
          </cell>
        </row>
        <row r="276">
          <cell r="D276" t="str">
            <v>社会福祉法人　いそやま会</v>
          </cell>
          <cell r="E276" t="str">
            <v>7190005004062</v>
          </cell>
        </row>
        <row r="277">
          <cell r="D277" t="str">
            <v>社会福祉法人　鈴山会</v>
          </cell>
          <cell r="E277" t="str">
            <v>7190005004070</v>
          </cell>
        </row>
        <row r="278">
          <cell r="D278" t="str">
            <v>社会福祉法人　あおい会</v>
          </cell>
          <cell r="E278" t="str">
            <v>8190005004061</v>
          </cell>
        </row>
        <row r="279">
          <cell r="D279" t="str">
            <v>社会福祉法人　鈴鹿福祉会</v>
          </cell>
          <cell r="E279" t="str">
            <v>8190005004078</v>
          </cell>
        </row>
        <row r="280">
          <cell r="D280" t="str">
            <v>社会福祉法人　楊柳会</v>
          </cell>
          <cell r="E280" t="str">
            <v>8190005004425</v>
          </cell>
        </row>
        <row r="281">
          <cell r="D281" t="str">
            <v>社会福祉法人　かみの福祉会</v>
          </cell>
          <cell r="E281" t="str">
            <v>8190005004441</v>
          </cell>
        </row>
        <row r="282">
          <cell r="D282" t="str">
            <v>社会福祉法人　愛児の会</v>
          </cell>
          <cell r="E282" t="str">
            <v>9190005004060</v>
          </cell>
        </row>
        <row r="283">
          <cell r="D283" t="str">
            <v>社会福祉法人　法輪会</v>
          </cell>
          <cell r="E283" t="str">
            <v>9190005004069</v>
          </cell>
        </row>
        <row r="284">
          <cell r="D284" t="str">
            <v>社会福祉法人　伊勢湾福祉会</v>
          </cell>
          <cell r="E284" t="str">
            <v>9190005004077</v>
          </cell>
        </row>
        <row r="285">
          <cell r="D285" t="str">
            <v>社会福祉法人　緑和福祉会</v>
          </cell>
          <cell r="E285" t="str">
            <v>9190005004457</v>
          </cell>
        </row>
        <row r="286">
          <cell r="D286" t="str">
            <v>社会福祉法人　優の森山鹿会</v>
          </cell>
          <cell r="E286" t="str">
            <v>9190005009869</v>
          </cell>
        </row>
        <row r="287">
          <cell r="D287" t="str">
            <v>社会福祉法人　名張市社会福祉協議会</v>
          </cell>
          <cell r="E287" t="str">
            <v>2190005006261</v>
          </cell>
        </row>
        <row r="288">
          <cell r="D288" t="str">
            <v>社会福祉法人　よさみ福祉会</v>
          </cell>
          <cell r="E288" t="str">
            <v>2190005006443</v>
          </cell>
        </row>
        <row r="289">
          <cell r="D289" t="str">
            <v>社会福祉法人　東海宏和福祉会</v>
          </cell>
          <cell r="E289" t="str">
            <v>2190005006476</v>
          </cell>
        </row>
        <row r="290">
          <cell r="D290" t="str">
            <v>社会福祉法人　つつじ会</v>
          </cell>
          <cell r="E290" t="str">
            <v>4190005019030</v>
          </cell>
        </row>
        <row r="291">
          <cell r="D291" t="str">
            <v>社会福祉法人　おきつも福祉会</v>
          </cell>
          <cell r="E291" t="str">
            <v>6190005011043</v>
          </cell>
        </row>
        <row r="292">
          <cell r="D292" t="str">
            <v>社会福祉法人　こもはら福祉会</v>
          </cell>
          <cell r="E292" t="str">
            <v>9190005006379</v>
          </cell>
        </row>
        <row r="293">
          <cell r="D293" t="str">
            <v>社会福祉法人　鶯鳴会</v>
          </cell>
          <cell r="E293" t="str">
            <v>9190005006420</v>
          </cell>
        </row>
        <row r="294">
          <cell r="D294" t="str">
            <v>社会福祉法人　サンフラワー名張</v>
          </cell>
          <cell r="E294" t="str">
            <v>9190005006437</v>
          </cell>
        </row>
        <row r="295">
          <cell r="D295" t="str">
            <v>社会福祉法人　尾鷲市社会福祉協議会</v>
          </cell>
          <cell r="E295" t="str">
            <v>5190005003743</v>
          </cell>
        </row>
        <row r="296">
          <cell r="D296" t="str">
            <v>社会福祉法人　尾鷲民生事業協会</v>
          </cell>
          <cell r="E296" t="str">
            <v>8190005003781</v>
          </cell>
        </row>
        <row r="297">
          <cell r="D297" t="str">
            <v>社会福祉法人　亀山市社会福祉協議会</v>
          </cell>
          <cell r="E297" t="str">
            <v>3190005003200</v>
          </cell>
        </row>
        <row r="298">
          <cell r="D298" t="str">
            <v>社会福祉法人　安全福祉会</v>
          </cell>
          <cell r="E298" t="str">
            <v>4190005003158</v>
          </cell>
        </row>
        <row r="299">
          <cell r="D299" t="str">
            <v>社会福祉法人　ケアフル亀山</v>
          </cell>
          <cell r="E299" t="str">
            <v>4190005003199</v>
          </cell>
        </row>
        <row r="300">
          <cell r="D300" t="str">
            <v>社会福祉法人　なぎ</v>
          </cell>
          <cell r="E300" t="str">
            <v>4190005004577</v>
          </cell>
        </row>
        <row r="301">
          <cell r="D301" t="str">
            <v>社会福祉法人　柊会</v>
          </cell>
          <cell r="E301" t="str">
            <v>5190005003198</v>
          </cell>
        </row>
        <row r="302">
          <cell r="D302" t="str">
            <v>社会福祉法人　里和</v>
          </cell>
          <cell r="E302" t="str">
            <v>5190005010054</v>
          </cell>
        </row>
        <row r="303">
          <cell r="D303" t="str">
            <v>社会福祉法人　希望の里</v>
          </cell>
          <cell r="E303" t="str">
            <v>7190005004582</v>
          </cell>
        </row>
        <row r="304">
          <cell r="D304" t="str">
            <v>社会福祉法人　松風福祉会</v>
          </cell>
          <cell r="E304" t="str">
            <v>9190005003384</v>
          </cell>
        </row>
        <row r="305">
          <cell r="D305" t="str">
            <v>社会福祉法人　エンジョイ福祉会</v>
          </cell>
          <cell r="E305" t="str">
            <v>3190005011962</v>
          </cell>
        </row>
        <row r="306">
          <cell r="D306" t="str">
            <v>社会福祉法人　有明の里</v>
          </cell>
          <cell r="E306" t="str">
            <v>6190005010862</v>
          </cell>
        </row>
        <row r="307">
          <cell r="D307" t="str">
            <v>社会福祉法人　あしたば福祉会</v>
          </cell>
          <cell r="E307" t="str">
            <v>8190005005274</v>
          </cell>
        </row>
        <row r="308">
          <cell r="D308" t="str">
            <v>社会福祉法人　鳥羽市社会福祉協議会</v>
          </cell>
          <cell r="E308" t="str">
            <v>9190005005273</v>
          </cell>
        </row>
        <row r="309">
          <cell r="D309" t="str">
            <v>社会福祉法人　杏南会</v>
          </cell>
          <cell r="E309" t="str">
            <v>1190005003549</v>
          </cell>
        </row>
        <row r="310">
          <cell r="D310" t="str">
            <v>社会福祉法人　紀和会</v>
          </cell>
          <cell r="E310" t="str">
            <v>5190005003594</v>
          </cell>
        </row>
        <row r="311">
          <cell r="D311" t="str">
            <v>社会福祉法人　熊野市社会福祉協議会</v>
          </cell>
          <cell r="E311" t="str">
            <v>6190005003585</v>
          </cell>
        </row>
        <row r="312">
          <cell r="D312" t="str">
            <v>社会福祉法人　ひまわり会</v>
          </cell>
          <cell r="E312" t="str">
            <v>7190005003551</v>
          </cell>
        </row>
        <row r="313">
          <cell r="D313" t="str">
            <v>社会福祉法人　清光会</v>
          </cell>
          <cell r="E313" t="str">
            <v>8190005003550</v>
          </cell>
        </row>
        <row r="314">
          <cell r="D314" t="str">
            <v>社会福祉法人　光風会</v>
          </cell>
          <cell r="E314" t="str">
            <v>1190005007863</v>
          </cell>
        </row>
        <row r="315">
          <cell r="D315" t="str">
            <v>社会福祉法人　六永会</v>
          </cell>
          <cell r="E315" t="str">
            <v>1190005010074</v>
          </cell>
        </row>
        <row r="316">
          <cell r="D316" t="str">
            <v>社会福祉法人　モモ</v>
          </cell>
          <cell r="E316" t="str">
            <v>1190005010330</v>
          </cell>
        </row>
        <row r="317">
          <cell r="D317" t="str">
            <v>社会福祉法人　翠明院</v>
          </cell>
          <cell r="E317" t="str">
            <v>3190005007861</v>
          </cell>
        </row>
        <row r="318">
          <cell r="D318" t="str">
            <v>社会福祉法人　いなべ市社会福祉協議会</v>
          </cell>
          <cell r="E318" t="str">
            <v>3190005008422</v>
          </cell>
        </row>
        <row r="319">
          <cell r="D319" t="str">
            <v>社会福祉法人　竜岳福祉会</v>
          </cell>
          <cell r="E319" t="str">
            <v>6190005007867</v>
          </cell>
        </row>
        <row r="320">
          <cell r="D320" t="str">
            <v>社会福祉法人　あじさいの家</v>
          </cell>
          <cell r="E320" t="str">
            <v>6190005008535</v>
          </cell>
        </row>
        <row r="321">
          <cell r="D321" t="str">
            <v>社会福祉法人　晴山会</v>
          </cell>
          <cell r="E321" t="str">
            <v>7190005007866</v>
          </cell>
        </row>
        <row r="322">
          <cell r="D322" t="str">
            <v>社会福祉法人　百楽の会</v>
          </cell>
          <cell r="E322" t="str">
            <v>4190005005609</v>
          </cell>
        </row>
        <row r="323">
          <cell r="D323" t="str">
            <v>社会福祉法人　志摩市社会福祉協議会</v>
          </cell>
          <cell r="E323" t="str">
            <v>5190005005574</v>
          </cell>
        </row>
        <row r="324">
          <cell r="D324" t="str">
            <v>社会福祉法人　真心の会</v>
          </cell>
          <cell r="E324" t="str">
            <v>6190005005598</v>
          </cell>
        </row>
        <row r="325">
          <cell r="D325" t="str">
            <v>社会福祉法人　伊賀市社会事業協会</v>
          </cell>
          <cell r="E325" t="str">
            <v>2190005005635</v>
          </cell>
        </row>
        <row r="326">
          <cell r="D326" t="str">
            <v>社会福祉法人　伊賀昴会</v>
          </cell>
          <cell r="E326" t="str">
            <v>2190005005940</v>
          </cell>
        </row>
        <row r="327">
          <cell r="D327" t="str">
            <v>社会福祉法人　伊賀市社会福祉協議会</v>
          </cell>
          <cell r="E327" t="str">
            <v>2190005006096</v>
          </cell>
        </row>
        <row r="328">
          <cell r="D328" t="str">
            <v>社会福祉法人　恵成会</v>
          </cell>
          <cell r="E328" t="str">
            <v>3190005005956</v>
          </cell>
        </row>
        <row r="329">
          <cell r="D329" t="str">
            <v>社会福祉法人　いがほくぶ</v>
          </cell>
          <cell r="E329" t="str">
            <v>4190005005641</v>
          </cell>
        </row>
        <row r="330">
          <cell r="D330" t="str">
            <v>社会福祉法人　維雅幸育会</v>
          </cell>
          <cell r="E330" t="str">
            <v>5190005005640</v>
          </cell>
        </row>
        <row r="331">
          <cell r="D331" t="str">
            <v>社会福祉法人　あやまユートピア</v>
          </cell>
          <cell r="E331" t="str">
            <v>6190005006092</v>
          </cell>
        </row>
        <row r="332">
          <cell r="D332" t="str">
            <v>社会福祉法人　青山福祉会</v>
          </cell>
          <cell r="E332" t="str">
            <v>6190005006118</v>
          </cell>
        </row>
        <row r="333">
          <cell r="D333" t="str">
            <v>社会福祉法人　福寿会</v>
          </cell>
          <cell r="E333" t="str">
            <v>8190005005638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等名簿_直接修正"/>
      <sheetName val="法人一覧"/>
    </sheetNames>
    <sheetDataSet>
      <sheetData sheetId="0" refreshError="1"/>
      <sheetData sheetId="1">
        <row r="4">
          <cell r="D4" t="str">
            <v>社会福祉法人　アイ・ティ・オー福祉会</v>
          </cell>
          <cell r="E4" t="str">
            <v>1190005000141</v>
          </cell>
        </row>
        <row r="5">
          <cell r="D5" t="str">
            <v>社会福祉法人　絆</v>
          </cell>
          <cell r="E5" t="str">
            <v>1190005003383</v>
          </cell>
        </row>
        <row r="6">
          <cell r="D6" t="str">
            <v>社会福祉法人　みどり自由学園</v>
          </cell>
          <cell r="E6" t="str">
            <v>3190005000107</v>
          </cell>
        </row>
        <row r="7">
          <cell r="D7" t="str">
            <v>社会福祉法人　喜楽里</v>
          </cell>
          <cell r="E7" t="str">
            <v>3190005001179</v>
          </cell>
        </row>
        <row r="8">
          <cell r="D8" t="str">
            <v>社会福祉法人　ウェルケア</v>
          </cell>
          <cell r="E8" t="str">
            <v>4190005000130</v>
          </cell>
        </row>
        <row r="9">
          <cell r="D9" t="str">
            <v>社会福祉法人　豊津児童福祉会</v>
          </cell>
          <cell r="E9" t="str">
            <v>4190005000139</v>
          </cell>
        </row>
        <row r="10">
          <cell r="D10" t="str">
            <v>社会福祉法人　三重県共同募金会</v>
          </cell>
          <cell r="E10" t="str">
            <v>5190005000105</v>
          </cell>
        </row>
        <row r="11">
          <cell r="D11" t="str">
            <v>社会福祉法人　三重県厚生事業団</v>
          </cell>
          <cell r="E11" t="str">
            <v>5190005000113</v>
          </cell>
        </row>
        <row r="12">
          <cell r="D12" t="str">
            <v>社会福祉法人　三重ベタニヤ</v>
          </cell>
          <cell r="E12" t="str">
            <v>5190005003082</v>
          </cell>
        </row>
        <row r="13">
          <cell r="D13" t="str">
            <v>社会福祉法人　三重県社会福祉協議会</v>
          </cell>
          <cell r="E13" t="str">
            <v>6190005000104</v>
          </cell>
        </row>
        <row r="14">
          <cell r="D14" t="str">
            <v>社会福祉法人　洗心福祉会</v>
          </cell>
          <cell r="E14" t="str">
            <v>6190005000129</v>
          </cell>
        </row>
        <row r="15">
          <cell r="D15" t="str">
            <v>社会福祉法人　里山学院</v>
          </cell>
          <cell r="E15" t="str">
            <v>6190005000137</v>
          </cell>
        </row>
        <row r="16">
          <cell r="D16" t="str">
            <v>社会福祉法人　敬峰会</v>
          </cell>
          <cell r="E16" t="str">
            <v>6190005010292</v>
          </cell>
        </row>
        <row r="17">
          <cell r="D17" t="str">
            <v>社会福祉法人　三重県視覚障害者協会</v>
          </cell>
          <cell r="E17" t="str">
            <v>7190005000111</v>
          </cell>
        </row>
        <row r="18">
          <cell r="D18" t="str">
            <v>社会福祉法人　サンフラワークラブ</v>
          </cell>
          <cell r="E18" t="str">
            <v>7190005000136</v>
          </cell>
        </row>
        <row r="19">
          <cell r="D19" t="str">
            <v>社会福祉法人　あけあい会</v>
          </cell>
          <cell r="E19" t="str">
            <v>7190005000144</v>
          </cell>
        </row>
        <row r="20">
          <cell r="D20" t="str">
            <v>社会福祉法人　聖マッテヤ会</v>
          </cell>
          <cell r="E20" t="str">
            <v>9190005000101</v>
          </cell>
        </row>
        <row r="21">
          <cell r="D21" t="str">
            <v>社会福祉法人　青山里会</v>
          </cell>
          <cell r="E21" t="str">
            <v>1190005008837</v>
          </cell>
        </row>
        <row r="22">
          <cell r="D22" t="str">
            <v>社会福祉法人　四季の里</v>
          </cell>
          <cell r="E22" t="str">
            <v>3190005008851</v>
          </cell>
        </row>
        <row r="23">
          <cell r="D23" t="str">
            <v>社会福祉法人　日の本福祉会</v>
          </cell>
          <cell r="E23" t="str">
            <v>3190005009759</v>
          </cell>
        </row>
        <row r="24">
          <cell r="D24" t="str">
            <v>社会福祉法人　悠和会</v>
          </cell>
          <cell r="E24" t="str">
            <v>5190005009303</v>
          </cell>
        </row>
        <row r="25">
          <cell r="D25" t="str">
            <v>社会福祉法人　宏育会</v>
          </cell>
          <cell r="E25" t="str">
            <v>7190005008848</v>
          </cell>
        </row>
        <row r="26">
          <cell r="D26" t="str">
            <v>社会福祉法人　徳寿会</v>
          </cell>
          <cell r="E26" t="str">
            <v>7190005008856</v>
          </cell>
        </row>
        <row r="27">
          <cell r="D27" t="str">
            <v>社会福祉法人　三重福祉会</v>
          </cell>
          <cell r="E27" t="str">
            <v>9190005008862</v>
          </cell>
        </row>
        <row r="28">
          <cell r="D28" t="str">
            <v>社会福祉法人　むげんのかのうせい</v>
          </cell>
          <cell r="E28" t="str">
            <v>1190005005405</v>
          </cell>
        </row>
        <row r="29">
          <cell r="D29" t="str">
            <v>社会福祉法人　三重済美学院</v>
          </cell>
          <cell r="E29" t="str">
            <v>7190005005036</v>
          </cell>
        </row>
        <row r="30">
          <cell r="D30" t="str">
            <v>社会福祉法人　カトリック三重カリタス会</v>
          </cell>
          <cell r="E30" t="str">
            <v>2190005007549</v>
          </cell>
        </row>
        <row r="31">
          <cell r="D31" t="str">
            <v>社会福祉法人　愛恵会</v>
          </cell>
          <cell r="E31" t="str">
            <v>3190005006649</v>
          </cell>
        </row>
        <row r="32">
          <cell r="D32" t="str">
            <v>社会福祉法人　清翠会</v>
          </cell>
          <cell r="E32" t="str">
            <v>9190005006643</v>
          </cell>
        </row>
        <row r="33">
          <cell r="D33" t="str">
            <v>社会福祉法人　耕逸山児童福祉協会</v>
          </cell>
          <cell r="E33" t="str">
            <v>5190005007802</v>
          </cell>
        </row>
        <row r="34">
          <cell r="D34" t="str">
            <v>社会福祉法人　アパティア福祉会</v>
          </cell>
          <cell r="E34" t="str">
            <v>9180305003515</v>
          </cell>
        </row>
        <row r="35">
          <cell r="D35" t="str">
            <v>社会福祉法人　三鈴会</v>
          </cell>
          <cell r="E35" t="str">
            <v>1190005004076</v>
          </cell>
        </row>
        <row r="36">
          <cell r="D36" t="str">
            <v>社会福祉法人　伊勢亀鈴会</v>
          </cell>
          <cell r="E36" t="str">
            <v>2190005004075</v>
          </cell>
        </row>
        <row r="37">
          <cell r="D37" t="str">
            <v>社会福祉法人　久間田福祉会</v>
          </cell>
          <cell r="E37" t="str">
            <v>2190005004439</v>
          </cell>
        </row>
        <row r="38">
          <cell r="D38" t="str">
            <v>社会福祉法人　鈴風会</v>
          </cell>
          <cell r="E38" t="str">
            <v>4190005004429</v>
          </cell>
        </row>
        <row r="39">
          <cell r="D39" t="str">
            <v>社会福祉法人　微笑会</v>
          </cell>
          <cell r="E39" t="str">
            <v>6190005004063</v>
          </cell>
        </row>
        <row r="40">
          <cell r="D40" t="str">
            <v>社会福祉法人　微笑福祉会</v>
          </cell>
          <cell r="E40" t="str">
            <v>6190005004501</v>
          </cell>
        </row>
        <row r="41">
          <cell r="D41" t="str">
            <v>社会福祉法人　志生会</v>
          </cell>
          <cell r="E41" t="str">
            <v>7190005004442</v>
          </cell>
        </row>
        <row r="42">
          <cell r="D42" t="str">
            <v>社会福祉法人　名張厚生協会</v>
          </cell>
          <cell r="E42" t="str">
            <v>1190005006262</v>
          </cell>
        </row>
        <row r="43">
          <cell r="D43" t="str">
            <v>社会福祉法人　名張育成会</v>
          </cell>
          <cell r="E43" t="str">
            <v>3190005006260</v>
          </cell>
        </row>
        <row r="44">
          <cell r="D44" t="str">
            <v>社会福祉法人　弘仁会</v>
          </cell>
          <cell r="E44" t="str">
            <v>9190005006263</v>
          </cell>
        </row>
        <row r="45">
          <cell r="D45" t="str">
            <v>社会福祉法人　任天会</v>
          </cell>
          <cell r="E45" t="str">
            <v>9190005006453</v>
          </cell>
        </row>
        <row r="46">
          <cell r="D46" t="str">
            <v>社会福祉法人　長茂会</v>
          </cell>
          <cell r="E46" t="str">
            <v>7190005003782</v>
          </cell>
        </row>
        <row r="47">
          <cell r="D47" t="str">
            <v>社会福祉法人　愛友会</v>
          </cell>
          <cell r="E47" t="str">
            <v>8190005003930</v>
          </cell>
        </row>
        <row r="48">
          <cell r="D48" t="str">
            <v>社会福祉法人　いなべ福祉会</v>
          </cell>
          <cell r="E48" t="str">
            <v>7190005008501</v>
          </cell>
        </row>
        <row r="49">
          <cell r="D49" t="str">
            <v>社会福祉法人　恒心福祉会</v>
          </cell>
          <cell r="E49" t="str">
            <v>2190005009751</v>
          </cell>
        </row>
        <row r="50">
          <cell r="D50" t="str">
            <v>社会福祉法人　グリーンセンター福祉会</v>
          </cell>
          <cell r="E50" t="str">
            <v>1190005006403</v>
          </cell>
        </row>
        <row r="51">
          <cell r="D51" t="str">
            <v>社会福祉法人　明光会</v>
          </cell>
          <cell r="E51" t="str">
            <v>6190005002109</v>
          </cell>
        </row>
        <row r="52">
          <cell r="D52" t="str">
            <v>社会福祉法人　敬親会</v>
          </cell>
          <cell r="E52" t="str">
            <v>9190005005942</v>
          </cell>
        </row>
        <row r="53">
          <cell r="D53" t="str">
            <v>社会福祉法人　慈幸会</v>
          </cell>
          <cell r="E53" t="str">
            <v>4190005008388</v>
          </cell>
        </row>
        <row r="54">
          <cell r="D54" t="str">
            <v>社会福祉法人　木曽岬町社会福祉協議会</v>
          </cell>
          <cell r="E54" t="str">
            <v>9190005007823</v>
          </cell>
        </row>
        <row r="55">
          <cell r="D55" t="str">
            <v>社会福祉法人　東員町社会福祉協議会</v>
          </cell>
          <cell r="E55" t="str">
            <v>1190005007871</v>
          </cell>
        </row>
        <row r="56">
          <cell r="D56" t="str">
            <v>社会福祉法人　健和会</v>
          </cell>
          <cell r="E56" t="str">
            <v>2190005007870</v>
          </cell>
        </row>
        <row r="57">
          <cell r="D57" t="str">
            <v>社会福祉法人　いずみ</v>
          </cell>
          <cell r="E57" t="str">
            <v>4190005007869</v>
          </cell>
        </row>
        <row r="58">
          <cell r="D58" t="str">
            <v>社会福祉法人　檜の里</v>
          </cell>
          <cell r="E58" t="str">
            <v>1190005009455</v>
          </cell>
        </row>
        <row r="59">
          <cell r="D59" t="str">
            <v>社会福祉法人　菰野陽気園</v>
          </cell>
          <cell r="E59" t="str">
            <v>2190005009454</v>
          </cell>
        </row>
        <row r="60">
          <cell r="D60" t="str">
            <v>社会福祉法人　森の風学舎</v>
          </cell>
          <cell r="E60" t="str">
            <v>2190005011435</v>
          </cell>
        </row>
        <row r="61">
          <cell r="D61" t="str">
            <v>社会福祉法人　菰野町社会福祉協議会</v>
          </cell>
          <cell r="E61" t="str">
            <v>3190005009453</v>
          </cell>
        </row>
        <row r="62">
          <cell r="D62" t="str">
            <v>社会福祉法人　三和福祉会</v>
          </cell>
          <cell r="E62" t="str">
            <v>7190005009458</v>
          </cell>
        </row>
        <row r="63">
          <cell r="D63" t="str">
            <v>社会福祉法人　明健福祉会</v>
          </cell>
          <cell r="E63" t="str">
            <v>7190005011546</v>
          </cell>
        </row>
        <row r="64">
          <cell r="D64" t="str">
            <v>社会福祉法人　千草きらら会</v>
          </cell>
          <cell r="E64" t="str">
            <v>8190005009457</v>
          </cell>
        </row>
        <row r="65">
          <cell r="D65" t="str">
            <v>社会福祉法人　鈴鹿聖十字会</v>
          </cell>
          <cell r="E65" t="str">
            <v>9190005009456</v>
          </cell>
        </row>
        <row r="66">
          <cell r="D66" t="str">
            <v>社会福祉法人　朝日町社会福祉協議会</v>
          </cell>
          <cell r="E66" t="str">
            <v>6190005008840</v>
          </cell>
        </row>
        <row r="67">
          <cell r="D67" t="str">
            <v>社会福祉法人　三重健寿会</v>
          </cell>
          <cell r="E67" t="str">
            <v>8190005009556</v>
          </cell>
        </row>
        <row r="68">
          <cell r="D68" t="str">
            <v>社会福祉法人　ほほえみ福祉会</v>
          </cell>
          <cell r="E68" t="str">
            <v>1190005009793</v>
          </cell>
        </row>
        <row r="69">
          <cell r="D69" t="str">
            <v>社会福祉法人　よつば会</v>
          </cell>
          <cell r="E69" t="str">
            <v>6190005009616</v>
          </cell>
        </row>
        <row r="70">
          <cell r="D70" t="str">
            <v>社会福祉法人　川越町社会福祉協議会</v>
          </cell>
          <cell r="E70" t="str">
            <v>9190005008846</v>
          </cell>
        </row>
        <row r="71">
          <cell r="D71" t="str">
            <v>社会福祉法人　育心会</v>
          </cell>
          <cell r="E71" t="str">
            <v>1190005007186</v>
          </cell>
        </row>
        <row r="72">
          <cell r="D72" t="str">
            <v>社会福祉法人　敬真福祉会</v>
          </cell>
          <cell r="E72" t="str">
            <v>2190005006641</v>
          </cell>
        </row>
        <row r="73">
          <cell r="D73" t="str">
            <v>社会福祉法人　多気町社会福祉協議会</v>
          </cell>
          <cell r="E73" t="str">
            <v>2190005007508</v>
          </cell>
        </row>
        <row r="74">
          <cell r="D74" t="str">
            <v>社会福祉法人　笠木御所桜会</v>
          </cell>
          <cell r="E74" t="str">
            <v>5190005007620</v>
          </cell>
        </row>
        <row r="75">
          <cell r="D75" t="str">
            <v>社会福祉法人　聖和福祉会</v>
          </cell>
          <cell r="E75" t="str">
            <v>5190005009807</v>
          </cell>
        </row>
        <row r="76">
          <cell r="D76" t="str">
            <v>社会福祉法人　斎宮会</v>
          </cell>
          <cell r="E76" t="str">
            <v>8190005006652</v>
          </cell>
        </row>
        <row r="77">
          <cell r="D77" t="str">
            <v>社会福祉法人　ウェルハート厚生会</v>
          </cell>
          <cell r="E77" t="str">
            <v>2190005010016</v>
          </cell>
        </row>
        <row r="78">
          <cell r="D78" t="str">
            <v>社会福祉法人　明和町社会福祉協議会</v>
          </cell>
          <cell r="E78" t="str">
            <v>5190005006639</v>
          </cell>
        </row>
        <row r="79">
          <cell r="D79" t="str">
            <v>社会福祉法人　キングスガーデン三重</v>
          </cell>
          <cell r="E79" t="str">
            <v>1190005007285</v>
          </cell>
        </row>
        <row r="80">
          <cell r="D80" t="str">
            <v>社会福祉法人　大台町社会福祉協議会</v>
          </cell>
          <cell r="E80" t="str">
            <v>1190005007509</v>
          </cell>
        </row>
        <row r="81">
          <cell r="D81" t="str">
            <v>社会福祉法人　司会</v>
          </cell>
          <cell r="E81" t="str">
            <v>8190005005027</v>
          </cell>
        </row>
        <row r="82">
          <cell r="D82" t="str">
            <v>社会福祉法人　玉城町社会福祉協議会</v>
          </cell>
          <cell r="E82" t="str">
            <v>9190005005026</v>
          </cell>
        </row>
        <row r="83">
          <cell r="D83" t="str">
            <v>社会福祉法人　ゆり</v>
          </cell>
          <cell r="E83" t="str">
            <v>9190005005117</v>
          </cell>
        </row>
        <row r="84">
          <cell r="D84" t="str">
            <v>社会福祉法人　三重豊生会</v>
          </cell>
          <cell r="E84" t="str">
            <v>1190005004596</v>
          </cell>
        </row>
        <row r="85">
          <cell r="D85" t="str">
            <v>社会福祉法人　吉清会</v>
          </cell>
          <cell r="E85" t="str">
            <v>1190005005388</v>
          </cell>
        </row>
        <row r="86">
          <cell r="D86" t="str">
            <v>社会福祉法人　度会町社会福祉協議会</v>
          </cell>
          <cell r="E86" t="str">
            <v>2190005005040</v>
          </cell>
        </row>
        <row r="87">
          <cell r="D87" t="str">
            <v>社会福祉法人　仁成会</v>
          </cell>
          <cell r="E87" t="str">
            <v>3190005007283</v>
          </cell>
        </row>
        <row r="88">
          <cell r="D88" t="str">
            <v>社会福祉法人　大紀町社会福祉協議会</v>
          </cell>
          <cell r="E88" t="str">
            <v>4190005007489</v>
          </cell>
        </row>
        <row r="89">
          <cell r="D89" t="str">
            <v>社会福祉法人　北斗会</v>
          </cell>
          <cell r="E89" t="str">
            <v>5190005007281</v>
          </cell>
        </row>
        <row r="90">
          <cell r="D90" t="str">
            <v>社会福祉法人　おおすぎ</v>
          </cell>
          <cell r="E90" t="str">
            <v>6190005007280</v>
          </cell>
        </row>
        <row r="91">
          <cell r="D91" t="str">
            <v>社会福祉法人　南伊勢町社会福祉協議会</v>
          </cell>
          <cell r="E91" t="str">
            <v>3190005005345</v>
          </cell>
        </row>
        <row r="92">
          <cell r="D92" t="str">
            <v>社会福祉法人　南勢聖福会</v>
          </cell>
          <cell r="E92" t="str">
            <v>6190005005276</v>
          </cell>
        </row>
        <row r="93">
          <cell r="D93" t="str">
            <v>社会福祉法人　南勢かえで福祉会</v>
          </cell>
          <cell r="E93" t="str">
            <v>7190005005135</v>
          </cell>
        </row>
        <row r="94">
          <cell r="D94" t="str">
            <v>社会福祉法人　秀嶺福祉会</v>
          </cell>
          <cell r="E94" t="str">
            <v>8190005010547</v>
          </cell>
        </row>
        <row r="95">
          <cell r="D95" t="str">
            <v>社会福祉法人　清潮会</v>
          </cell>
          <cell r="E95" t="str">
            <v>8190005010563</v>
          </cell>
        </row>
        <row r="96">
          <cell r="D96" t="str">
            <v>社会福祉法人　菊寿会</v>
          </cell>
          <cell r="E96" t="str">
            <v>1190005003870</v>
          </cell>
        </row>
        <row r="97">
          <cell r="D97" t="str">
            <v>社会福祉法人　ひがし保育園</v>
          </cell>
          <cell r="E97" t="str">
            <v>1190005003895</v>
          </cell>
        </row>
        <row r="98">
          <cell r="D98" t="str">
            <v>社会福祉法人　照心会</v>
          </cell>
          <cell r="E98" t="str">
            <v>2190005003894</v>
          </cell>
        </row>
        <row r="99">
          <cell r="D99" t="str">
            <v>社会福祉法人　上里福祉会</v>
          </cell>
          <cell r="E99" t="str">
            <v>3190005003869</v>
          </cell>
        </row>
        <row r="100">
          <cell r="D100" t="str">
            <v>社会福祉法人　相賀社会福祉事業協会</v>
          </cell>
          <cell r="E100" t="str">
            <v>4190005003868</v>
          </cell>
        </row>
        <row r="101">
          <cell r="D101" t="str">
            <v>社会福祉法人　紀北町社会福祉協議会</v>
          </cell>
          <cell r="E101" t="str">
            <v>4190005003942</v>
          </cell>
        </row>
        <row r="102">
          <cell r="D102" t="str">
            <v>社会福祉法人　三浦児童福祉協会</v>
          </cell>
          <cell r="E102" t="str">
            <v>8190005003897</v>
          </cell>
        </row>
        <row r="103">
          <cell r="D103" t="str">
            <v>社会福祉法人　慈徳会</v>
          </cell>
          <cell r="E103" t="str">
            <v>8190005003947</v>
          </cell>
        </row>
        <row r="104">
          <cell r="D104" t="str">
            <v>社会福祉法人　ふらここ保育園</v>
          </cell>
          <cell r="E104" t="str">
            <v>9190005003896</v>
          </cell>
        </row>
        <row r="105">
          <cell r="D105" t="str">
            <v>社会福祉法人　御浜町社会福祉協議会</v>
          </cell>
          <cell r="E105" t="str">
            <v>4190005003637</v>
          </cell>
        </row>
        <row r="106">
          <cell r="D106" t="str">
            <v>社会福祉法人　エイジハウス</v>
          </cell>
          <cell r="E106" t="str">
            <v>6190005003635</v>
          </cell>
        </row>
        <row r="107">
          <cell r="D107" t="str">
            <v>社会福祉法人　紀宝町社会福祉協議会</v>
          </cell>
          <cell r="E107" t="str">
            <v>5190005003586</v>
          </cell>
        </row>
        <row r="108">
          <cell r="D108" t="str">
            <v>社会福祉法人　敬愛会</v>
          </cell>
          <cell r="E108" t="str">
            <v>1190005000100</v>
          </cell>
        </row>
        <row r="109">
          <cell r="D109" t="str">
            <v>社会福祉法人　ぼだいじ福祉会</v>
          </cell>
          <cell r="E109" t="str">
            <v>1190005000109</v>
          </cell>
        </row>
        <row r="110">
          <cell r="D110" t="str">
            <v>社会福祉法人　泉福祉会</v>
          </cell>
          <cell r="E110" t="str">
            <v>1190005000117</v>
          </cell>
        </row>
        <row r="111">
          <cell r="D111" t="str">
            <v>社会福祉法人　上浜福祉会</v>
          </cell>
          <cell r="E111" t="str">
            <v>1190005000125</v>
          </cell>
        </row>
        <row r="112">
          <cell r="D112" t="str">
            <v>社会福祉法人　自由学苑福祉会</v>
          </cell>
          <cell r="E112" t="str">
            <v>1190005003012</v>
          </cell>
        </row>
        <row r="113">
          <cell r="D113" t="str">
            <v>社会福祉法人　友睦</v>
          </cell>
          <cell r="E113" t="str">
            <v>1190005003053</v>
          </cell>
        </row>
        <row r="114">
          <cell r="D114" t="str">
            <v>社会福祉法人　桃郷福祉会</v>
          </cell>
          <cell r="E114" t="str">
            <v>2190005000116</v>
          </cell>
        </row>
        <row r="115">
          <cell r="D115" t="str">
            <v>社会福祉法人　三重清暉会</v>
          </cell>
          <cell r="E115" t="str">
            <v>2190005000124</v>
          </cell>
        </row>
        <row r="116">
          <cell r="D116" t="str">
            <v>社会福祉法人　白壽会</v>
          </cell>
          <cell r="E116" t="str">
            <v>2190005000132</v>
          </cell>
        </row>
        <row r="117">
          <cell r="D117" t="str">
            <v>社会福祉法人　津市社会福祉協議会</v>
          </cell>
          <cell r="E117" t="str">
            <v>2190005003119</v>
          </cell>
        </row>
        <row r="118">
          <cell r="D118" t="str">
            <v>社会福祉法人　あいうえお</v>
          </cell>
          <cell r="E118" t="str">
            <v>2190005011906</v>
          </cell>
        </row>
        <row r="119">
          <cell r="D119" t="str">
            <v>社会福祉法人　鈴の木会</v>
          </cell>
          <cell r="E119" t="str">
            <v>3190005000115</v>
          </cell>
        </row>
        <row r="120">
          <cell r="D120" t="str">
            <v>社会福祉法人　藤水福祉会</v>
          </cell>
          <cell r="E120" t="str">
            <v>3190005000123</v>
          </cell>
        </row>
        <row r="121">
          <cell r="D121" t="str">
            <v>社会福祉法人　夢の郷</v>
          </cell>
          <cell r="E121" t="str">
            <v>3190005000131</v>
          </cell>
        </row>
        <row r="122">
          <cell r="D122" t="str">
            <v>社会福祉法人　ちどり会</v>
          </cell>
          <cell r="E122" t="str">
            <v>3190005001170</v>
          </cell>
        </row>
        <row r="123">
          <cell r="D123" t="str">
            <v>社会福祉法人　憩いの汀</v>
          </cell>
          <cell r="E123" t="str">
            <v>3190005011450</v>
          </cell>
        </row>
        <row r="124">
          <cell r="D124" t="str">
            <v>社会福祉法人　津市社会福祉事業団</v>
          </cell>
          <cell r="E124" t="str">
            <v>4190005000122</v>
          </cell>
        </row>
        <row r="125">
          <cell r="D125" t="str">
            <v>社会福祉法人　いろどり福祉会</v>
          </cell>
          <cell r="E125" t="str">
            <v>4190005000147</v>
          </cell>
        </row>
        <row r="126">
          <cell r="D126" t="str">
            <v>社会福祉法人　どんど</v>
          </cell>
          <cell r="E126" t="str">
            <v>4190005011417</v>
          </cell>
        </row>
        <row r="127">
          <cell r="D127" t="str">
            <v>社会福祉法人　安濃津福祉会</v>
          </cell>
          <cell r="E127" t="str">
            <v>4190005011516</v>
          </cell>
        </row>
        <row r="128">
          <cell r="D128" t="str">
            <v>社会福祉法人　あゆみ</v>
          </cell>
          <cell r="E128" t="str">
            <v>5190005009889</v>
          </cell>
        </row>
        <row r="129">
          <cell r="D129" t="str">
            <v>社会福祉法人　清泉福祉会</v>
          </cell>
          <cell r="E129" t="str">
            <v>6190005000112</v>
          </cell>
        </row>
        <row r="130">
          <cell r="D130" t="str">
            <v>社会福祉法人　寿泉会</v>
          </cell>
          <cell r="E130" t="str">
            <v>6190005000120</v>
          </cell>
        </row>
        <row r="131">
          <cell r="D131" t="str">
            <v>社会福祉法人　結の会</v>
          </cell>
          <cell r="E131" t="str">
            <v>6190005003065</v>
          </cell>
        </row>
        <row r="132">
          <cell r="D132" t="str">
            <v>社会福祉法人　サザンコート</v>
          </cell>
          <cell r="E132" t="str">
            <v>6190005011811</v>
          </cell>
        </row>
        <row r="133">
          <cell r="D133" t="str">
            <v>社会福祉法人　高田福祉事業協会</v>
          </cell>
          <cell r="E133" t="str">
            <v>7190005000103</v>
          </cell>
        </row>
        <row r="134">
          <cell r="D134" t="str">
            <v>社会福祉法人　こしば福祉会</v>
          </cell>
          <cell r="E134" t="str">
            <v>7190005000128</v>
          </cell>
        </row>
        <row r="135">
          <cell r="D135" t="str">
            <v>社会福祉法人　青松園</v>
          </cell>
          <cell r="E135" t="str">
            <v>8190005000102</v>
          </cell>
        </row>
        <row r="136">
          <cell r="D136" t="str">
            <v>社会福祉法人　白蓮福祉会</v>
          </cell>
          <cell r="E136" t="str">
            <v>8190005000110</v>
          </cell>
        </row>
        <row r="137">
          <cell r="D137" t="str">
            <v>社会福祉法人　若草福祉会</v>
          </cell>
          <cell r="E137" t="str">
            <v>8190005000119</v>
          </cell>
        </row>
        <row r="138">
          <cell r="D138" t="str">
            <v>社会福祉法人　津福祉会</v>
          </cell>
          <cell r="E138" t="str">
            <v>8190005000127</v>
          </cell>
        </row>
        <row r="139">
          <cell r="D139" t="str">
            <v>社会福祉法人　素問会</v>
          </cell>
          <cell r="E139" t="str">
            <v>8190005000135</v>
          </cell>
        </row>
        <row r="140">
          <cell r="D140" t="str">
            <v>社会福祉法人　聖フランシスコ会</v>
          </cell>
          <cell r="E140" t="str">
            <v>8190005000143</v>
          </cell>
        </row>
        <row r="141">
          <cell r="D141" t="str">
            <v>社会福祉法人　津栄社会福祉事業協会</v>
          </cell>
          <cell r="E141" t="str">
            <v>9190005000118</v>
          </cell>
        </row>
        <row r="142">
          <cell r="D142" t="str">
            <v>社会福祉法人　高田真善会</v>
          </cell>
          <cell r="E142" t="str">
            <v>9190005000126</v>
          </cell>
        </row>
        <row r="143">
          <cell r="D143" t="str">
            <v>社会福祉法人　すぎのこ福祉会</v>
          </cell>
          <cell r="E143" t="str">
            <v>9190005000134</v>
          </cell>
        </row>
        <row r="144">
          <cell r="D144" t="str">
            <v>社会福祉法人　真盛学園</v>
          </cell>
          <cell r="E144" t="str">
            <v>9190005000142</v>
          </cell>
        </row>
        <row r="145">
          <cell r="D145" t="str">
            <v>社会福祉法人　はまゆう会</v>
          </cell>
          <cell r="E145" t="str">
            <v>9190005000150</v>
          </cell>
        </row>
        <row r="146">
          <cell r="D146" t="str">
            <v>社会福祉法人　正寿会</v>
          </cell>
          <cell r="E146" t="str">
            <v>9190005001181</v>
          </cell>
        </row>
        <row r="147">
          <cell r="D147" t="str">
            <v>社会福祉法人　実践</v>
          </cell>
          <cell r="E147" t="str">
            <v>9190005003046</v>
          </cell>
        </row>
        <row r="148">
          <cell r="D148" t="str">
            <v>社会福祉法人　諦聴会</v>
          </cell>
          <cell r="E148" t="str">
            <v>9190005003079</v>
          </cell>
        </row>
        <row r="149">
          <cell r="D149" t="str">
            <v>社会福祉法人　星たる</v>
          </cell>
          <cell r="E149" t="str">
            <v>9190005009844</v>
          </cell>
        </row>
        <row r="150">
          <cell r="D150" t="str">
            <v>社会福祉法人　風薫会</v>
          </cell>
          <cell r="E150" t="str">
            <v>1190005008845</v>
          </cell>
        </row>
        <row r="151">
          <cell r="D151" t="str">
            <v>社会福祉法人　平成福祉会</v>
          </cell>
          <cell r="E151" t="str">
            <v>1190005008853</v>
          </cell>
        </row>
        <row r="152">
          <cell r="D152" t="str">
            <v>社会福祉法人　放光福祉会</v>
          </cell>
          <cell r="E152" t="str">
            <v>1190005008861</v>
          </cell>
        </row>
        <row r="153">
          <cell r="D153" t="str">
            <v>社会福祉法人　鐘和</v>
          </cell>
          <cell r="E153" t="str">
            <v>1190005009298</v>
          </cell>
        </row>
        <row r="154">
          <cell r="D154" t="str">
            <v>社会福祉法人　愛育会</v>
          </cell>
          <cell r="E154" t="str">
            <v>2190005008836</v>
          </cell>
        </row>
        <row r="155">
          <cell r="D155" t="str">
            <v>社会福祉法人　川島福祉会</v>
          </cell>
          <cell r="E155" t="str">
            <v>2190005008844</v>
          </cell>
        </row>
        <row r="156">
          <cell r="D156" t="str">
            <v>社会福祉法人　清和会</v>
          </cell>
          <cell r="E156" t="str">
            <v>2190005008852</v>
          </cell>
        </row>
        <row r="157">
          <cell r="D157" t="str">
            <v>社会福祉法人　フジ福祉会</v>
          </cell>
          <cell r="E157" t="str">
            <v>2190005008860</v>
          </cell>
        </row>
        <row r="158">
          <cell r="D158" t="str">
            <v>社会福祉法人　四日市福祉会</v>
          </cell>
          <cell r="E158" t="str">
            <v>2190005008869</v>
          </cell>
        </row>
        <row r="159">
          <cell r="D159" t="str">
            <v>社会福祉法人　来福</v>
          </cell>
          <cell r="E159" t="str">
            <v>2190005011063</v>
          </cell>
        </row>
        <row r="160">
          <cell r="D160" t="str">
            <v>社会福祉法人　永甲会</v>
          </cell>
          <cell r="E160" t="str">
            <v>4190005008842</v>
          </cell>
        </row>
        <row r="161">
          <cell r="D161" t="str">
            <v>社会福祉法人　四恩園</v>
          </cell>
          <cell r="E161" t="str">
            <v>4190005008850</v>
          </cell>
        </row>
        <row r="162">
          <cell r="D162" t="str">
            <v>社会福祉法人　四日市市社会福祉協議会</v>
          </cell>
          <cell r="E162" t="str">
            <v>4190005008867</v>
          </cell>
        </row>
        <row r="163">
          <cell r="D163" t="str">
            <v>社会福祉法人　桜コミュニティ</v>
          </cell>
          <cell r="E163" t="str">
            <v>4190005011045</v>
          </cell>
        </row>
        <row r="164">
          <cell r="D164" t="str">
            <v>社会福祉法人　英水会</v>
          </cell>
          <cell r="E164" t="str">
            <v>5190005008841</v>
          </cell>
        </row>
        <row r="165">
          <cell r="D165" t="str">
            <v>社会福祉法人　ひよこ会</v>
          </cell>
          <cell r="E165" t="str">
            <v>5190005008858</v>
          </cell>
        </row>
        <row r="166">
          <cell r="D166" t="str">
            <v>社会福祉法人　四日市厚生会</v>
          </cell>
          <cell r="E166" t="str">
            <v>5190005008866</v>
          </cell>
        </row>
        <row r="167">
          <cell r="D167" t="str">
            <v>社会福祉法人　博秀会</v>
          </cell>
          <cell r="E167" t="str">
            <v>5190005009559</v>
          </cell>
        </row>
        <row r="168">
          <cell r="D168" t="str">
            <v>社会福祉法人　双和福祉会</v>
          </cell>
          <cell r="E168" t="str">
            <v>5190005011705</v>
          </cell>
        </row>
        <row r="169">
          <cell r="D169" t="str">
            <v>社会福祉法人　佐々木児童福祉会</v>
          </cell>
          <cell r="E169" t="str">
            <v>6190005008849</v>
          </cell>
        </row>
        <row r="170">
          <cell r="D170" t="str">
            <v>社会福祉法人　一二三会</v>
          </cell>
          <cell r="E170" t="str">
            <v>6190005008857</v>
          </cell>
        </row>
        <row r="171">
          <cell r="D171" t="str">
            <v>社会福祉法人　ユートピア</v>
          </cell>
          <cell r="E171" t="str">
            <v>6190005008865</v>
          </cell>
        </row>
        <row r="172">
          <cell r="D172" t="str">
            <v>社会福祉法人　あいプロジェクト</v>
          </cell>
          <cell r="E172" t="str">
            <v>6190005009657</v>
          </cell>
        </row>
        <row r="173">
          <cell r="D173" t="str">
            <v>社会福祉法人　三重ワイエムシイエイ福祉会</v>
          </cell>
          <cell r="E173" t="str">
            <v>7190005008864</v>
          </cell>
        </row>
        <row r="174">
          <cell r="D174" t="str">
            <v>社会福祉法人　すずらん福祉会</v>
          </cell>
          <cell r="E174" t="str">
            <v>7190005009375</v>
          </cell>
        </row>
        <row r="175">
          <cell r="D175" t="str">
            <v>社会福祉法人　あがた福祉の会</v>
          </cell>
          <cell r="E175" t="str">
            <v>8190005008839</v>
          </cell>
        </row>
        <row r="176">
          <cell r="D176" t="str">
            <v>社会福祉法人　富田浜福祉会</v>
          </cell>
          <cell r="E176" t="str">
            <v>8190005008855</v>
          </cell>
        </row>
        <row r="177">
          <cell r="D177" t="str">
            <v>社会福祉法人　海山会</v>
          </cell>
          <cell r="E177" t="str">
            <v>8190005008863</v>
          </cell>
        </row>
        <row r="178">
          <cell r="D178" t="str">
            <v>社会福祉法人　大和会</v>
          </cell>
          <cell r="E178" t="str">
            <v>8190005011280</v>
          </cell>
        </row>
        <row r="179">
          <cell r="D179" t="str">
            <v>社会福祉法人　あがた福祉会</v>
          </cell>
          <cell r="E179" t="str">
            <v>9190005008838</v>
          </cell>
        </row>
        <row r="180">
          <cell r="D180" t="str">
            <v>社会福祉法人　聖母の家</v>
          </cell>
          <cell r="E180" t="str">
            <v>9190005008854</v>
          </cell>
        </row>
        <row r="181">
          <cell r="D181" t="str">
            <v>社会福祉法人　わかたけ</v>
          </cell>
          <cell r="E181" t="str">
            <v>9190005008870</v>
          </cell>
        </row>
        <row r="182">
          <cell r="D182" t="str">
            <v>社会福祉法人　ぬくもり結の里</v>
          </cell>
          <cell r="E182" t="str">
            <v>9190005009588</v>
          </cell>
        </row>
        <row r="183">
          <cell r="D183" t="str">
            <v>社会福祉法人　慈恵会</v>
          </cell>
          <cell r="E183" t="str">
            <v>1190005005025</v>
          </cell>
        </row>
        <row r="184">
          <cell r="D184" t="str">
            <v>社会福祉法人　福徳会</v>
          </cell>
          <cell r="E184" t="str">
            <v>1190005005033</v>
          </cell>
        </row>
        <row r="185">
          <cell r="D185" t="str">
            <v>社会福祉法人　伊勢市社会福祉協議会</v>
          </cell>
          <cell r="E185" t="str">
            <v>1190005005347</v>
          </cell>
        </row>
        <row r="186">
          <cell r="D186" t="str">
            <v>社会福祉法人　伊勢ふるさと会</v>
          </cell>
          <cell r="E186" t="str">
            <v>1190005009843</v>
          </cell>
        </row>
        <row r="187">
          <cell r="D187" t="str">
            <v>社会福祉法人　東大淀福祉会</v>
          </cell>
          <cell r="E187" t="str">
            <v>2190005005032</v>
          </cell>
        </row>
        <row r="188">
          <cell r="D188" t="str">
            <v>社会福祉法人　大湊福祉会</v>
          </cell>
          <cell r="E188" t="str">
            <v>3190005005023</v>
          </cell>
        </row>
        <row r="189">
          <cell r="D189" t="str">
            <v>社会福祉法人　一色福祉会</v>
          </cell>
          <cell r="E189" t="str">
            <v>4190005005022</v>
          </cell>
        </row>
        <row r="190">
          <cell r="D190" t="str">
            <v>社会福祉法人　南勢福祉会</v>
          </cell>
          <cell r="E190" t="str">
            <v>4190005005030</v>
          </cell>
        </row>
        <row r="191">
          <cell r="D191" t="str">
            <v>社会福祉法人　山際福祉会</v>
          </cell>
          <cell r="E191" t="str">
            <v>4190005005039</v>
          </cell>
        </row>
        <row r="192">
          <cell r="D192" t="str">
            <v>社会福祉法人　一宇郷福祉会</v>
          </cell>
          <cell r="E192" t="str">
            <v>5190005005021</v>
          </cell>
        </row>
        <row r="193">
          <cell r="D193" t="str">
            <v>社会福祉法人　明照浄済会</v>
          </cell>
          <cell r="E193" t="str">
            <v>5190005005038</v>
          </cell>
        </row>
        <row r="194">
          <cell r="D194" t="str">
            <v>社会福祉法人　五十鈴会</v>
          </cell>
          <cell r="E194" t="str">
            <v>5190005005137</v>
          </cell>
        </row>
        <row r="195">
          <cell r="D195" t="str">
            <v>社会福祉法人　賀集会</v>
          </cell>
          <cell r="E195" t="str">
            <v>5190005005343</v>
          </cell>
        </row>
        <row r="196">
          <cell r="D196" t="str">
            <v>社会福祉法人　豊浜西福祉会</v>
          </cell>
          <cell r="E196" t="str">
            <v>6190005005029</v>
          </cell>
        </row>
        <row r="197">
          <cell r="D197" t="str">
            <v>社会福祉法人　瑞穂福祉会</v>
          </cell>
          <cell r="E197" t="str">
            <v>6190005005037</v>
          </cell>
        </row>
        <row r="198">
          <cell r="D198" t="str">
            <v>社会福祉法人　まほろばの里</v>
          </cell>
          <cell r="E198" t="str">
            <v>6190005005111</v>
          </cell>
        </row>
        <row r="199">
          <cell r="D199" t="str">
            <v>社会福祉法人　徳風会</v>
          </cell>
          <cell r="E199" t="str">
            <v>7190005005028</v>
          </cell>
        </row>
        <row r="200">
          <cell r="D200" t="str">
            <v>社会福祉法人　伊勢医心会</v>
          </cell>
          <cell r="E200" t="str">
            <v>8190005005019</v>
          </cell>
        </row>
        <row r="201">
          <cell r="D201" t="str">
            <v>社会福祉法人　邦栄会</v>
          </cell>
          <cell r="E201" t="str">
            <v>8190005005035</v>
          </cell>
        </row>
        <row r="202">
          <cell r="D202" t="str">
            <v>社会福祉法人　宮山</v>
          </cell>
          <cell r="E202" t="str">
            <v>8190005005134</v>
          </cell>
        </row>
        <row r="203">
          <cell r="D203" t="str">
            <v>社会福祉法人　こころ</v>
          </cell>
          <cell r="E203" t="str">
            <v>8190005010258</v>
          </cell>
        </row>
        <row r="204">
          <cell r="D204" t="str">
            <v>社会福祉法人　佐八福祉会</v>
          </cell>
          <cell r="E204" t="str">
            <v>9190005004589</v>
          </cell>
        </row>
        <row r="205">
          <cell r="D205" t="str">
            <v>社会福祉法人　有滝福祉会</v>
          </cell>
          <cell r="E205" t="str">
            <v>9190005005018</v>
          </cell>
        </row>
        <row r="206">
          <cell r="D206" t="str">
            <v>社会福祉法人　つくし福祉会</v>
          </cell>
          <cell r="E206" t="str">
            <v>1190005006634</v>
          </cell>
        </row>
        <row r="207">
          <cell r="D207" t="str">
            <v>社会福祉法人　山室山福祉会</v>
          </cell>
          <cell r="E207" t="str">
            <v>1190005006642</v>
          </cell>
        </row>
        <row r="208">
          <cell r="D208" t="str">
            <v>社会福祉法人　明佑会</v>
          </cell>
          <cell r="E208" t="str">
            <v>1190005006650</v>
          </cell>
        </row>
        <row r="209">
          <cell r="D209" t="str">
            <v>社会福祉法人　三央会</v>
          </cell>
          <cell r="E209" t="str">
            <v>1190005007211</v>
          </cell>
        </row>
        <row r="210">
          <cell r="D210" t="str">
            <v>社会福祉法人　慈宝会</v>
          </cell>
          <cell r="E210" t="str">
            <v>1190005007608</v>
          </cell>
        </row>
        <row r="211">
          <cell r="D211" t="str">
            <v>社会福祉法人　みどり福祉会</v>
          </cell>
          <cell r="E211" t="str">
            <v>2190005006633</v>
          </cell>
        </row>
        <row r="212">
          <cell r="D212" t="str">
            <v>社会福祉法人　べテスタ</v>
          </cell>
          <cell r="E212" t="str">
            <v>2190005007185</v>
          </cell>
        </row>
        <row r="213">
          <cell r="D213" t="str">
            <v>社会福祉法人　若葉福祉会</v>
          </cell>
          <cell r="E213" t="str">
            <v>2190005007615</v>
          </cell>
        </row>
        <row r="214">
          <cell r="D214" t="str">
            <v>社会福祉法人　松潤会</v>
          </cell>
          <cell r="E214" t="str">
            <v>2190005011550</v>
          </cell>
        </row>
        <row r="215">
          <cell r="D215" t="str">
            <v>社会福祉法人　有徳会</v>
          </cell>
          <cell r="E215" t="str">
            <v>3190005007275</v>
          </cell>
        </row>
        <row r="216">
          <cell r="D216" t="str">
            <v>社会福祉法人　徳和福祉会</v>
          </cell>
          <cell r="E216" t="str">
            <v>3190005007614</v>
          </cell>
        </row>
        <row r="217">
          <cell r="D217" t="str">
            <v>社会福祉法人　松阪仏教愛護園</v>
          </cell>
          <cell r="E217" t="str">
            <v>4190005006631</v>
          </cell>
        </row>
        <row r="218">
          <cell r="D218" t="str">
            <v>社会福祉法人　むつみ福祉会</v>
          </cell>
          <cell r="E218" t="str">
            <v>4190005007191</v>
          </cell>
        </row>
        <row r="219">
          <cell r="D219" t="str">
            <v>社会福祉法人　つぼみ福祉会</v>
          </cell>
          <cell r="E219" t="str">
            <v>4190005007613</v>
          </cell>
        </row>
        <row r="220">
          <cell r="D220" t="str">
            <v>社会福祉法人　まつさか福祉会</v>
          </cell>
          <cell r="E220" t="str">
            <v>5190005006647</v>
          </cell>
        </row>
        <row r="221">
          <cell r="D221" t="str">
            <v>社会福祉法人　あおば会</v>
          </cell>
          <cell r="E221" t="str">
            <v>5190005007174</v>
          </cell>
        </row>
        <row r="222">
          <cell r="D222" t="str">
            <v>社会福祉法人　鈴の音会</v>
          </cell>
          <cell r="E222" t="str">
            <v>6190005006646</v>
          </cell>
        </row>
        <row r="223">
          <cell r="D223" t="str">
            <v>社会福祉法人　太陽の里</v>
          </cell>
          <cell r="E223" t="str">
            <v>6190005006654</v>
          </cell>
        </row>
        <row r="224">
          <cell r="D224" t="str">
            <v>社会福祉法人　フレンド</v>
          </cell>
          <cell r="E224" t="str">
            <v>6190005007504</v>
          </cell>
        </row>
        <row r="225">
          <cell r="D225" t="str">
            <v>社会福祉法人　長寿の森</v>
          </cell>
          <cell r="E225" t="str">
            <v>6190005007561</v>
          </cell>
        </row>
        <row r="226">
          <cell r="D226" t="str">
            <v>社会福祉法人　久保福祉会</v>
          </cell>
          <cell r="E226" t="str">
            <v>7190005006637</v>
          </cell>
        </row>
        <row r="227">
          <cell r="D227" t="str">
            <v>社会福祉法人　長寿会</v>
          </cell>
          <cell r="E227" t="str">
            <v>7190005006653</v>
          </cell>
        </row>
        <row r="228">
          <cell r="D228" t="str">
            <v>社会福祉法人　三重高齢者福祉会</v>
          </cell>
          <cell r="E228" t="str">
            <v>7190005007172</v>
          </cell>
        </row>
        <row r="229">
          <cell r="D229" t="str">
            <v>社会福祉法人　松阪市社会福祉協議会</v>
          </cell>
          <cell r="E229" t="str">
            <v>7190005007486</v>
          </cell>
        </row>
        <row r="230">
          <cell r="D230" t="str">
            <v>社会福祉法人　松阪清泉福祉会</v>
          </cell>
          <cell r="E230" t="str">
            <v>7190005011686</v>
          </cell>
        </row>
        <row r="231">
          <cell r="D231" t="str">
            <v>社会福祉法人　すみれ会</v>
          </cell>
          <cell r="E231" t="str">
            <v>8190005006644</v>
          </cell>
        </row>
        <row r="232">
          <cell r="D232" t="str">
            <v>社会福祉法人　神戸福祉会</v>
          </cell>
          <cell r="E232" t="str">
            <v>9190005006635</v>
          </cell>
        </row>
        <row r="233">
          <cell r="D233" t="str">
            <v>社会福祉法人　聖ヨゼフ会松阪</v>
          </cell>
          <cell r="E233" t="str">
            <v>9190005006651</v>
          </cell>
        </row>
        <row r="234">
          <cell r="D234" t="str">
            <v>社会福祉法人　九華福祉会</v>
          </cell>
          <cell r="E234" t="str">
            <v>1190005007698</v>
          </cell>
        </row>
        <row r="235">
          <cell r="D235" t="str">
            <v>社会福祉法人　憲甚会</v>
          </cell>
          <cell r="E235" t="str">
            <v>1190005008374</v>
          </cell>
        </row>
        <row r="236">
          <cell r="D236" t="str">
            <v>社会福祉法人　自立共生会</v>
          </cell>
          <cell r="E236" t="str">
            <v>1190005008399</v>
          </cell>
        </row>
        <row r="237">
          <cell r="D237" t="str">
            <v>社会福祉法人　蓮華会</v>
          </cell>
          <cell r="E237" t="str">
            <v>1190005011394</v>
          </cell>
        </row>
        <row r="238">
          <cell r="D238" t="str">
            <v>社会福祉法人　憩</v>
          </cell>
          <cell r="E238" t="str">
            <v>2190005007697</v>
          </cell>
        </row>
        <row r="239">
          <cell r="D239" t="str">
            <v>社会福祉法人　あけぼの福祉会</v>
          </cell>
          <cell r="E239" t="str">
            <v>3190005007696</v>
          </cell>
        </row>
        <row r="240">
          <cell r="D240" t="str">
            <v>社会福祉法人　幼成福祉会</v>
          </cell>
          <cell r="E240" t="str">
            <v>4190005007704</v>
          </cell>
        </row>
        <row r="241">
          <cell r="D241" t="str">
            <v>社会福祉法人　柚井児童福祉会</v>
          </cell>
          <cell r="E241" t="str">
            <v>4190005007803</v>
          </cell>
        </row>
        <row r="242">
          <cell r="D242" t="str">
            <v>社会福祉法人　桑名市社会福祉協議会</v>
          </cell>
          <cell r="E242" t="str">
            <v>4190005008446</v>
          </cell>
        </row>
        <row r="243">
          <cell r="D243" t="str">
            <v>社会福祉法人　町屋福祉会</v>
          </cell>
          <cell r="E243" t="str">
            <v>5190005007703</v>
          </cell>
        </row>
        <row r="244">
          <cell r="D244" t="str">
            <v>社会福祉法人　桑名すずらん福祉会</v>
          </cell>
          <cell r="E244" t="str">
            <v>5190005011440</v>
          </cell>
        </row>
        <row r="245">
          <cell r="D245" t="str">
            <v>社会福祉法人　日の出福祉会</v>
          </cell>
          <cell r="E245" t="str">
            <v>6190005007702</v>
          </cell>
        </row>
        <row r="246">
          <cell r="D246" t="str">
            <v>社会福祉法人　誠真会</v>
          </cell>
          <cell r="E246" t="str">
            <v>6190005010268</v>
          </cell>
        </row>
        <row r="247">
          <cell r="D247" t="str">
            <v>社会福祉法人　花園福祉会</v>
          </cell>
          <cell r="E247" t="str">
            <v>7190005007701</v>
          </cell>
        </row>
        <row r="248">
          <cell r="D248" t="str">
            <v>社会福祉法人　星川福祉会</v>
          </cell>
          <cell r="E248" t="str">
            <v>7190005008385</v>
          </cell>
        </row>
        <row r="249">
          <cell r="D249" t="str">
            <v>社会福祉法人　七和福祉会</v>
          </cell>
          <cell r="E249" t="str">
            <v>8190005007700</v>
          </cell>
        </row>
        <row r="250">
          <cell r="D250" t="str">
            <v>社会福祉法人　桑名みどり福祉会</v>
          </cell>
          <cell r="E250" t="str">
            <v>9190005007699</v>
          </cell>
        </row>
        <row r="251">
          <cell r="D251" t="str">
            <v>社会福祉法人　のぞみの里</v>
          </cell>
          <cell r="E251" t="str">
            <v>9190005008417</v>
          </cell>
        </row>
        <row r="252">
          <cell r="D252" t="str">
            <v>社会福祉法人　朋友</v>
          </cell>
          <cell r="E252" t="str">
            <v>1190005003986</v>
          </cell>
        </row>
        <row r="253">
          <cell r="D253" t="str">
            <v>社会福祉法人　花園会</v>
          </cell>
          <cell r="E253" t="str">
            <v>1190005004068</v>
          </cell>
        </row>
        <row r="254">
          <cell r="D254" t="str">
            <v>社会福祉法人　長冨会</v>
          </cell>
          <cell r="E254" t="str">
            <v>2190005004067</v>
          </cell>
        </row>
        <row r="255">
          <cell r="D255" t="str">
            <v>社会福祉法人　けやき福祉会</v>
          </cell>
          <cell r="E255" t="str">
            <v>2190005004083</v>
          </cell>
        </row>
        <row r="256">
          <cell r="D256" t="str">
            <v>社会福祉法人　夏秀会</v>
          </cell>
          <cell r="E256" t="str">
            <v>2190005011138</v>
          </cell>
        </row>
        <row r="257">
          <cell r="D257" t="str">
            <v>社会福祉法人　誠鈴福祉会</v>
          </cell>
          <cell r="E257" t="str">
            <v>3190005004066</v>
          </cell>
        </row>
        <row r="258">
          <cell r="D258" t="str">
            <v>社会福祉法人　慈童会</v>
          </cell>
          <cell r="E258" t="str">
            <v>3190005004074</v>
          </cell>
        </row>
        <row r="259">
          <cell r="D259" t="str">
            <v>社会福祉法人　ながさわ保育会</v>
          </cell>
          <cell r="E259" t="str">
            <v>3190005004082</v>
          </cell>
        </row>
        <row r="260">
          <cell r="D260" t="str">
            <v>社会福祉法人　ジェイエイみえ会</v>
          </cell>
          <cell r="E260" t="str">
            <v>3190005004454</v>
          </cell>
        </row>
        <row r="261">
          <cell r="D261" t="str">
            <v>社会福祉法人　鈴生会</v>
          </cell>
          <cell r="E261" t="str">
            <v>3190005004479</v>
          </cell>
        </row>
        <row r="262">
          <cell r="D262" t="str">
            <v>社会福祉法人　鈴鹿市社会福祉協議会</v>
          </cell>
          <cell r="E262" t="str">
            <v>4190005004065</v>
          </cell>
        </row>
        <row r="263">
          <cell r="D263" t="str">
            <v>社会福祉法人　野町福祉会</v>
          </cell>
          <cell r="E263" t="str">
            <v>4190005004073</v>
          </cell>
        </row>
        <row r="264">
          <cell r="D264" t="str">
            <v>社会福祉法人　陽光会</v>
          </cell>
          <cell r="E264" t="str">
            <v>4190005004081</v>
          </cell>
        </row>
        <row r="265">
          <cell r="D265" t="str">
            <v>社会福祉法人　白鳩会</v>
          </cell>
          <cell r="E265" t="str">
            <v>5190005004064</v>
          </cell>
        </row>
        <row r="266">
          <cell r="D266" t="str">
            <v>社会福祉法人　天年会</v>
          </cell>
          <cell r="E266" t="str">
            <v>5190005004072</v>
          </cell>
        </row>
        <row r="267">
          <cell r="D267" t="str">
            <v>社会福祉法人　博愛会</v>
          </cell>
          <cell r="E267" t="str">
            <v>5190005004080</v>
          </cell>
        </row>
        <row r="268">
          <cell r="D268" t="str">
            <v>社会福祉法人　和順会</v>
          </cell>
          <cell r="E268" t="str">
            <v>6190005004071</v>
          </cell>
        </row>
        <row r="269">
          <cell r="D269" t="str">
            <v>社会福祉法人　サムス会</v>
          </cell>
          <cell r="E269" t="str">
            <v>6190005010565</v>
          </cell>
        </row>
        <row r="270">
          <cell r="D270" t="str">
            <v>社会福祉法人　いそやま会</v>
          </cell>
          <cell r="E270" t="str">
            <v>7190005004062</v>
          </cell>
        </row>
        <row r="271">
          <cell r="D271" t="str">
            <v>社会福祉法人　鈴山会</v>
          </cell>
          <cell r="E271" t="str">
            <v>7190005004070</v>
          </cell>
        </row>
        <row r="272">
          <cell r="D272" t="str">
            <v>社会福祉法人　あおい会</v>
          </cell>
          <cell r="E272" t="str">
            <v>8190005004061</v>
          </cell>
        </row>
        <row r="273">
          <cell r="D273" t="str">
            <v>社会福祉法人　鈴鹿福祉会</v>
          </cell>
          <cell r="E273" t="str">
            <v>8190005004078</v>
          </cell>
        </row>
        <row r="274">
          <cell r="D274" t="str">
            <v>社会福祉法人　楊柳会</v>
          </cell>
          <cell r="E274" t="str">
            <v>8190005004425</v>
          </cell>
        </row>
        <row r="275">
          <cell r="D275" t="str">
            <v>社会福祉法人　かみの福祉会</v>
          </cell>
          <cell r="E275" t="str">
            <v>8190005004441</v>
          </cell>
        </row>
        <row r="276">
          <cell r="D276" t="str">
            <v>社会福祉法人　愛児の会</v>
          </cell>
          <cell r="E276" t="str">
            <v>9190005004060</v>
          </cell>
        </row>
        <row r="277">
          <cell r="D277" t="str">
            <v>社会福祉法人　法輪会</v>
          </cell>
          <cell r="E277" t="str">
            <v>9190005004069</v>
          </cell>
        </row>
        <row r="278">
          <cell r="D278" t="str">
            <v>社会福祉法人　伊勢湾福祉会</v>
          </cell>
          <cell r="E278" t="str">
            <v>9190005004077</v>
          </cell>
        </row>
        <row r="279">
          <cell r="D279" t="str">
            <v>社会福祉法人　緑和福祉会</v>
          </cell>
          <cell r="E279" t="str">
            <v>9190005004457</v>
          </cell>
        </row>
        <row r="280">
          <cell r="D280" t="str">
            <v>社会福祉法人　優の森山鹿会</v>
          </cell>
          <cell r="E280" t="str">
            <v>9190005009869</v>
          </cell>
        </row>
        <row r="281">
          <cell r="D281" t="str">
            <v>社会福祉法人　名張市社会福祉協議会</v>
          </cell>
          <cell r="E281" t="str">
            <v>2190005006261</v>
          </cell>
        </row>
        <row r="282">
          <cell r="D282" t="str">
            <v>社会福祉法人　よさみ福祉会</v>
          </cell>
          <cell r="E282" t="str">
            <v>2190005006443</v>
          </cell>
        </row>
        <row r="283">
          <cell r="D283" t="str">
            <v>社会福祉法人　東海宏和福祉会</v>
          </cell>
          <cell r="E283" t="str">
            <v>2190005006476</v>
          </cell>
        </row>
        <row r="284">
          <cell r="D284" t="str">
            <v>社会福祉法人　つつじ会</v>
          </cell>
          <cell r="E284" t="str">
            <v>4190005019030</v>
          </cell>
        </row>
        <row r="285">
          <cell r="D285" t="str">
            <v>社会福祉法人　おきつも福祉会</v>
          </cell>
          <cell r="E285" t="str">
            <v>6190005011043</v>
          </cell>
        </row>
        <row r="286">
          <cell r="D286" t="str">
            <v>社会福祉法人　こもはら福祉会</v>
          </cell>
          <cell r="E286" t="str">
            <v>9190005006379</v>
          </cell>
        </row>
        <row r="287">
          <cell r="D287" t="str">
            <v>社会福祉法人　鶯鳴会</v>
          </cell>
          <cell r="E287" t="str">
            <v>9190005006420</v>
          </cell>
        </row>
        <row r="288">
          <cell r="D288" t="str">
            <v>社会福祉法人　サンフラワー名張</v>
          </cell>
          <cell r="E288" t="str">
            <v>9190005006437</v>
          </cell>
        </row>
        <row r="289">
          <cell r="D289" t="str">
            <v>社会福祉法人　尾鷲市社会福祉協議会</v>
          </cell>
          <cell r="E289" t="str">
            <v>5190005003743</v>
          </cell>
        </row>
        <row r="290">
          <cell r="D290" t="str">
            <v>社会福祉法人　尾鷲民生事業協会</v>
          </cell>
          <cell r="E290" t="str">
            <v>8190005003781</v>
          </cell>
        </row>
        <row r="291">
          <cell r="D291" t="str">
            <v>社会福祉法人　亀山市社会福祉協議会</v>
          </cell>
          <cell r="E291" t="str">
            <v>3190005003200</v>
          </cell>
        </row>
        <row r="292">
          <cell r="D292" t="str">
            <v>社会福祉法人　安全福祉会</v>
          </cell>
          <cell r="E292" t="str">
            <v>4190005003158</v>
          </cell>
        </row>
        <row r="293">
          <cell r="D293" t="str">
            <v>社会福祉法人　ケアフル亀山</v>
          </cell>
          <cell r="E293" t="str">
            <v>4190005003199</v>
          </cell>
        </row>
        <row r="294">
          <cell r="D294" t="str">
            <v>社会福祉法人　なぎ</v>
          </cell>
          <cell r="E294" t="str">
            <v>4190005004577</v>
          </cell>
        </row>
        <row r="295">
          <cell r="D295" t="str">
            <v>社会福祉法人　柊会</v>
          </cell>
          <cell r="E295" t="str">
            <v>5190005003198</v>
          </cell>
        </row>
        <row r="296">
          <cell r="D296" t="str">
            <v>社会福祉法人　里和</v>
          </cell>
          <cell r="E296" t="str">
            <v>5190005010054</v>
          </cell>
        </row>
        <row r="297">
          <cell r="D297" t="str">
            <v>社会福祉法人　希望の里</v>
          </cell>
          <cell r="E297" t="str">
            <v>7190005004582</v>
          </cell>
        </row>
        <row r="298">
          <cell r="D298" t="str">
            <v>社会福祉法人　松風福祉会</v>
          </cell>
          <cell r="E298" t="str">
            <v>9190005003384</v>
          </cell>
        </row>
        <row r="299">
          <cell r="D299" t="str">
            <v>社会福祉法人　有明の里</v>
          </cell>
          <cell r="E299" t="str">
            <v>6190005010862</v>
          </cell>
        </row>
        <row r="300">
          <cell r="D300" t="str">
            <v>社会福祉法人　あしたば福祉会</v>
          </cell>
          <cell r="E300" t="str">
            <v>8190005005274</v>
          </cell>
        </row>
        <row r="301">
          <cell r="D301" t="str">
            <v>社会福祉法人　鳥羽市社会福祉協議会</v>
          </cell>
          <cell r="E301" t="str">
            <v>9190005005273</v>
          </cell>
        </row>
        <row r="302">
          <cell r="D302" t="str">
            <v>社会福祉法人　杏南会</v>
          </cell>
          <cell r="E302" t="str">
            <v>1190005003549</v>
          </cell>
        </row>
        <row r="303">
          <cell r="D303" t="str">
            <v>社会福祉法人　紀和会</v>
          </cell>
          <cell r="E303" t="str">
            <v>5190005003594</v>
          </cell>
        </row>
        <row r="304">
          <cell r="D304" t="str">
            <v>社会福祉法人　熊野市社会福祉協議会</v>
          </cell>
          <cell r="E304" t="str">
            <v>6190005003585</v>
          </cell>
        </row>
        <row r="305">
          <cell r="D305" t="str">
            <v>社会福祉法人　ひまわり会</v>
          </cell>
          <cell r="E305" t="str">
            <v>7190005003551</v>
          </cell>
        </row>
        <row r="306">
          <cell r="D306" t="str">
            <v>社会福祉法人　清光会</v>
          </cell>
          <cell r="E306" t="str">
            <v>8190005003550</v>
          </cell>
        </row>
        <row r="307">
          <cell r="D307" t="str">
            <v>社会福祉法人　光風会</v>
          </cell>
          <cell r="E307" t="str">
            <v>1190005007863</v>
          </cell>
        </row>
        <row r="308">
          <cell r="D308" t="str">
            <v>社会福祉法人　六永会</v>
          </cell>
          <cell r="E308" t="str">
            <v>1190005010074</v>
          </cell>
        </row>
        <row r="309">
          <cell r="D309" t="str">
            <v>社会福祉法人　モモ</v>
          </cell>
          <cell r="E309" t="str">
            <v>1190005010330</v>
          </cell>
        </row>
        <row r="310">
          <cell r="D310" t="str">
            <v>社会福祉法人　翠明院</v>
          </cell>
          <cell r="E310" t="str">
            <v>3190005007861</v>
          </cell>
        </row>
        <row r="311">
          <cell r="D311" t="str">
            <v>社会福祉法人　いなべ市社会福祉協議会</v>
          </cell>
          <cell r="E311" t="str">
            <v>3190005008422</v>
          </cell>
        </row>
        <row r="312">
          <cell r="D312" t="str">
            <v>社会福祉法人　竜岳福祉会</v>
          </cell>
          <cell r="E312" t="str">
            <v>6190005007867</v>
          </cell>
        </row>
        <row r="313">
          <cell r="D313" t="str">
            <v>社会福祉法人　あじさいの家</v>
          </cell>
          <cell r="E313" t="str">
            <v>6190005008535</v>
          </cell>
        </row>
        <row r="314">
          <cell r="D314" t="str">
            <v>社会福祉法人　晴山会</v>
          </cell>
          <cell r="E314" t="str">
            <v>7190005007866</v>
          </cell>
        </row>
        <row r="315">
          <cell r="D315" t="str">
            <v>社会福祉法人　百楽の会</v>
          </cell>
          <cell r="E315" t="str">
            <v>4190005005609</v>
          </cell>
        </row>
        <row r="316">
          <cell r="D316" t="str">
            <v>社会福祉法人　志摩市社会福祉協議会</v>
          </cell>
          <cell r="E316" t="str">
            <v>5190005005574</v>
          </cell>
        </row>
        <row r="317">
          <cell r="D317" t="str">
            <v>社会福祉法人　真心の会</v>
          </cell>
          <cell r="E317" t="str">
            <v>6190005005598</v>
          </cell>
        </row>
        <row r="318">
          <cell r="D318" t="str">
            <v>社会福祉法人　伊賀市社会事業協会</v>
          </cell>
          <cell r="E318" t="str">
            <v>2190005005635</v>
          </cell>
        </row>
        <row r="319">
          <cell r="D319" t="str">
            <v>社会福祉法人　伊賀昴会</v>
          </cell>
          <cell r="E319" t="str">
            <v>2190005005940</v>
          </cell>
        </row>
        <row r="320">
          <cell r="D320" t="str">
            <v>社会福祉法人　伊賀市社会福祉協議会</v>
          </cell>
          <cell r="E320" t="str">
            <v>2190005006096</v>
          </cell>
        </row>
        <row r="321">
          <cell r="D321" t="str">
            <v>社会福祉法人　恵成会</v>
          </cell>
          <cell r="E321" t="str">
            <v>3190005005956</v>
          </cell>
        </row>
        <row r="322">
          <cell r="D322" t="str">
            <v>社会福祉法人　いがほくぶ</v>
          </cell>
          <cell r="E322" t="str">
            <v>4190005005641</v>
          </cell>
        </row>
        <row r="323">
          <cell r="D323" t="str">
            <v>社会福祉法人　維雅幸育会</v>
          </cell>
          <cell r="E323" t="str">
            <v>5190005005640</v>
          </cell>
        </row>
        <row r="324">
          <cell r="D324" t="str">
            <v>社会福祉法人　あやまユートピア</v>
          </cell>
          <cell r="E324" t="str">
            <v>6190005006092</v>
          </cell>
        </row>
        <row r="325">
          <cell r="D325" t="str">
            <v>社会福祉法人　青山福祉会</v>
          </cell>
          <cell r="E325" t="str">
            <v>6190005006118</v>
          </cell>
        </row>
        <row r="326">
          <cell r="D326" t="str">
            <v>社会福祉法人　福寿会</v>
          </cell>
          <cell r="E326" t="str">
            <v>8190005005638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等名簿_直接修正 (貼り付け用)"/>
      <sheetName val="施設等名簿_直接修正"/>
      <sheetName val="法人一覧"/>
    </sheetNames>
    <sheetDataSet>
      <sheetData sheetId="0"/>
      <sheetData sheetId="1"/>
      <sheetData sheetId="2">
        <row r="4">
          <cell r="D4" t="str">
            <v>社会福祉法人　アイ・ティ・オー福祉会</v>
          </cell>
          <cell r="E4" t="str">
            <v>1190005000141</v>
          </cell>
        </row>
        <row r="5">
          <cell r="D5" t="str">
            <v>社会福祉法人　絆</v>
          </cell>
          <cell r="E5" t="str">
            <v>1190005003383</v>
          </cell>
        </row>
        <row r="6">
          <cell r="D6" t="str">
            <v>社会福祉法人　みどり自由学園</v>
          </cell>
          <cell r="E6" t="str">
            <v>3190005000107</v>
          </cell>
        </row>
        <row r="7">
          <cell r="D7" t="str">
            <v>社会福祉法人　喜楽里</v>
          </cell>
          <cell r="E7" t="str">
            <v>3190005001179</v>
          </cell>
        </row>
        <row r="8">
          <cell r="D8" t="str">
            <v>社会福祉法人　ウェルケア</v>
          </cell>
          <cell r="E8" t="str">
            <v>4190005000130</v>
          </cell>
        </row>
        <row r="9">
          <cell r="D9" t="str">
            <v>社会福祉法人　豊津児童福祉会</v>
          </cell>
          <cell r="E9" t="str">
            <v>4190005000139</v>
          </cell>
        </row>
        <row r="10">
          <cell r="D10" t="str">
            <v>社会福祉法人　三重県共同募金会</v>
          </cell>
          <cell r="E10" t="str">
            <v>5190005000105</v>
          </cell>
        </row>
        <row r="11">
          <cell r="D11" t="str">
            <v>社会福祉法人　三重県厚生事業団</v>
          </cell>
          <cell r="E11" t="str">
            <v>5190005000113</v>
          </cell>
        </row>
        <row r="12">
          <cell r="D12" t="str">
            <v>社会福祉法人　三重ベタニヤ</v>
          </cell>
          <cell r="E12" t="str">
            <v>5190005003082</v>
          </cell>
        </row>
        <row r="13">
          <cell r="D13" t="str">
            <v>社会福祉法人　三重県社会福祉協議会</v>
          </cell>
          <cell r="E13" t="str">
            <v>6190005000104</v>
          </cell>
        </row>
        <row r="14">
          <cell r="D14" t="str">
            <v>社会福祉法人　洗心福祉会</v>
          </cell>
          <cell r="E14" t="str">
            <v>6190005000129</v>
          </cell>
        </row>
        <row r="15">
          <cell r="D15" t="str">
            <v>社会福祉法人　里山学院</v>
          </cell>
          <cell r="E15" t="str">
            <v>6190005000137</v>
          </cell>
        </row>
        <row r="16">
          <cell r="D16" t="str">
            <v>社会福祉法人　敬峰会</v>
          </cell>
          <cell r="E16" t="str">
            <v>6190005010292</v>
          </cell>
        </row>
        <row r="17">
          <cell r="D17" t="str">
            <v>社会福祉法人　三重県視覚障害者協会</v>
          </cell>
          <cell r="E17" t="str">
            <v>7190005000111</v>
          </cell>
        </row>
        <row r="18">
          <cell r="D18" t="str">
            <v>社会福祉法人　サンフラワークラブ</v>
          </cell>
          <cell r="E18" t="str">
            <v>7190005000136</v>
          </cell>
        </row>
        <row r="19">
          <cell r="D19" t="str">
            <v>社会福祉法人　あけあい会</v>
          </cell>
          <cell r="E19" t="str">
            <v>7190005000144</v>
          </cell>
        </row>
        <row r="20">
          <cell r="D20" t="str">
            <v>社会福祉法人　聖マッテヤ会</v>
          </cell>
          <cell r="E20" t="str">
            <v>9190005000101</v>
          </cell>
        </row>
        <row r="21">
          <cell r="D21" t="str">
            <v>社会福祉法人　青山里会</v>
          </cell>
          <cell r="E21" t="str">
            <v>1190005008837</v>
          </cell>
        </row>
        <row r="22">
          <cell r="D22" t="str">
            <v>社会福祉法人　四季の里</v>
          </cell>
          <cell r="E22" t="str">
            <v>3190005008851</v>
          </cell>
        </row>
        <row r="23">
          <cell r="D23" t="str">
            <v>社会福祉法人　日の本福祉会</v>
          </cell>
          <cell r="E23" t="str">
            <v>3190005009759</v>
          </cell>
        </row>
        <row r="24">
          <cell r="D24" t="str">
            <v>社会福祉法人　悠和会</v>
          </cell>
          <cell r="E24" t="str">
            <v>5190005009303</v>
          </cell>
        </row>
        <row r="25">
          <cell r="D25" t="str">
            <v>社会福祉法人　宏育会</v>
          </cell>
          <cell r="E25" t="str">
            <v>7190005008848</v>
          </cell>
        </row>
        <row r="26">
          <cell r="D26" t="str">
            <v>社会福祉法人　徳寿会</v>
          </cell>
          <cell r="E26" t="str">
            <v>7190005008856</v>
          </cell>
        </row>
        <row r="27">
          <cell r="D27" t="str">
            <v>社会福祉法人　三重福祉会</v>
          </cell>
          <cell r="E27" t="str">
            <v>9190005008862</v>
          </cell>
        </row>
        <row r="28">
          <cell r="D28" t="str">
            <v>社会福祉法人　むげんのかのうせい</v>
          </cell>
          <cell r="E28" t="str">
            <v>1190005005405</v>
          </cell>
        </row>
        <row r="29">
          <cell r="D29" t="str">
            <v>社会福祉法人　三重済美学院</v>
          </cell>
          <cell r="E29" t="str">
            <v>7190005005036</v>
          </cell>
        </row>
        <row r="30">
          <cell r="D30" t="str">
            <v>社会福祉法人　カトリック三重カリタス会</v>
          </cell>
          <cell r="E30" t="str">
            <v>2190005007549</v>
          </cell>
        </row>
        <row r="31">
          <cell r="D31" t="str">
            <v>社会福祉法人　愛恵会</v>
          </cell>
          <cell r="E31" t="str">
            <v>3190005006649</v>
          </cell>
        </row>
        <row r="32">
          <cell r="D32" t="str">
            <v>社会福祉法人　清翠会</v>
          </cell>
          <cell r="E32" t="str">
            <v>9190005006643</v>
          </cell>
        </row>
        <row r="33">
          <cell r="D33" t="str">
            <v>社会福祉法人　耕逸山児童福祉協会</v>
          </cell>
          <cell r="E33" t="str">
            <v>5190005007802</v>
          </cell>
        </row>
        <row r="34">
          <cell r="D34" t="str">
            <v>社会福祉法人　アパティア福祉会</v>
          </cell>
          <cell r="E34" t="str">
            <v>9180305003515</v>
          </cell>
        </row>
        <row r="35">
          <cell r="D35" t="str">
            <v>社会福祉法人　三鈴会</v>
          </cell>
          <cell r="E35" t="str">
            <v>1190005004076</v>
          </cell>
        </row>
        <row r="36">
          <cell r="D36" t="str">
            <v>社会福祉法人　伊勢亀鈴会</v>
          </cell>
          <cell r="E36" t="str">
            <v>2190005004075</v>
          </cell>
        </row>
        <row r="37">
          <cell r="D37" t="str">
            <v>社会福祉法人　久間田福祉会</v>
          </cell>
          <cell r="E37" t="str">
            <v>2190005004439</v>
          </cell>
        </row>
        <row r="38">
          <cell r="D38" t="str">
            <v>社会福祉法人　鈴風会</v>
          </cell>
          <cell r="E38" t="str">
            <v>4190005004429</v>
          </cell>
        </row>
        <row r="39">
          <cell r="D39" t="str">
            <v>社会福祉法人　微笑会</v>
          </cell>
          <cell r="E39" t="str">
            <v>6190005004063</v>
          </cell>
        </row>
        <row r="40">
          <cell r="D40" t="str">
            <v>社会福祉法人　微笑福祉会</v>
          </cell>
          <cell r="E40" t="str">
            <v>6190005004501</v>
          </cell>
        </row>
        <row r="41">
          <cell r="D41" t="str">
            <v>社会福祉法人　志生会</v>
          </cell>
          <cell r="E41" t="str">
            <v>7190005004442</v>
          </cell>
        </row>
        <row r="42">
          <cell r="D42" t="str">
            <v>社会福祉法人　名張厚生協会</v>
          </cell>
          <cell r="E42" t="str">
            <v>1190005006262</v>
          </cell>
        </row>
        <row r="43">
          <cell r="D43" t="str">
            <v>社会福祉法人　名張育成会</v>
          </cell>
          <cell r="E43" t="str">
            <v>3190005006260</v>
          </cell>
        </row>
        <row r="44">
          <cell r="D44" t="str">
            <v>社会福祉法人　弘仁会</v>
          </cell>
          <cell r="E44" t="str">
            <v>9190005006263</v>
          </cell>
        </row>
        <row r="45">
          <cell r="D45" t="str">
            <v>社会福祉法人　任天会</v>
          </cell>
          <cell r="E45" t="str">
            <v>9190005006453</v>
          </cell>
        </row>
        <row r="46">
          <cell r="D46" t="str">
            <v>社会福祉法人　長茂会</v>
          </cell>
          <cell r="E46" t="str">
            <v>7190005003782</v>
          </cell>
        </row>
        <row r="47">
          <cell r="D47" t="str">
            <v>社会福祉法人　愛友会</v>
          </cell>
          <cell r="E47" t="str">
            <v>8190005003930</v>
          </cell>
        </row>
        <row r="48">
          <cell r="D48" t="str">
            <v>社会福祉法人　いなべ福祉会</v>
          </cell>
          <cell r="E48" t="str">
            <v>7190005008501</v>
          </cell>
        </row>
        <row r="49">
          <cell r="D49" t="str">
            <v>社会福祉法人　恒心福祉会</v>
          </cell>
          <cell r="E49" t="str">
            <v>2190005009751</v>
          </cell>
        </row>
        <row r="50">
          <cell r="D50" t="str">
            <v>社会福祉法人　グリーンセンター福祉会</v>
          </cell>
          <cell r="E50" t="str">
            <v>1190005006403</v>
          </cell>
        </row>
        <row r="51">
          <cell r="D51" t="str">
            <v>社会福祉法人　明光会</v>
          </cell>
          <cell r="E51" t="str">
            <v>6190005002109</v>
          </cell>
        </row>
        <row r="52">
          <cell r="D52" t="str">
            <v>社会福祉法人　敬親会</v>
          </cell>
          <cell r="E52" t="str">
            <v>9190005005942</v>
          </cell>
        </row>
        <row r="53">
          <cell r="D53" t="str">
            <v>社会福祉法人　慈幸会</v>
          </cell>
          <cell r="E53" t="str">
            <v>4190005008388</v>
          </cell>
        </row>
        <row r="54">
          <cell r="D54" t="str">
            <v>社会福祉法人　木曽岬町社会福祉協議会</v>
          </cell>
          <cell r="E54" t="str">
            <v>9190005007823</v>
          </cell>
        </row>
        <row r="55">
          <cell r="D55" t="str">
            <v>社会福祉法人　東員町社会福祉協議会</v>
          </cell>
          <cell r="E55" t="str">
            <v>1190005007871</v>
          </cell>
        </row>
        <row r="56">
          <cell r="D56" t="str">
            <v>社会福祉法人　健和会</v>
          </cell>
          <cell r="E56" t="str">
            <v>2190005007870</v>
          </cell>
        </row>
        <row r="57">
          <cell r="D57" t="str">
            <v>社会福祉法人　いずみ</v>
          </cell>
          <cell r="E57" t="str">
            <v>4190005007869</v>
          </cell>
        </row>
        <row r="58">
          <cell r="D58" t="str">
            <v>社会福祉法人　檜の里</v>
          </cell>
          <cell r="E58" t="str">
            <v>1190005009455</v>
          </cell>
        </row>
        <row r="59">
          <cell r="D59" t="str">
            <v>社会福祉法人　菰野陽気園</v>
          </cell>
          <cell r="E59" t="str">
            <v>2190005009454</v>
          </cell>
        </row>
        <row r="60">
          <cell r="D60" t="str">
            <v>社会福祉法人　森の風学舎</v>
          </cell>
          <cell r="E60" t="str">
            <v>2190005011435</v>
          </cell>
        </row>
        <row r="61">
          <cell r="D61" t="str">
            <v>社会福祉法人　菰野町社会福祉協議会</v>
          </cell>
          <cell r="E61" t="str">
            <v>3190005009453</v>
          </cell>
        </row>
        <row r="62">
          <cell r="D62" t="str">
            <v>社会福祉法人　三和福祉会</v>
          </cell>
          <cell r="E62" t="str">
            <v>7190005009458</v>
          </cell>
        </row>
        <row r="63">
          <cell r="D63" t="str">
            <v>社会福祉法人　明健福祉会</v>
          </cell>
          <cell r="E63" t="str">
            <v>7190005011546</v>
          </cell>
        </row>
        <row r="64">
          <cell r="D64" t="str">
            <v>社会福祉法人　千草きらら会</v>
          </cell>
          <cell r="E64" t="str">
            <v>8190005009457</v>
          </cell>
        </row>
        <row r="65">
          <cell r="D65" t="str">
            <v>社会福祉法人　鈴鹿聖十字会</v>
          </cell>
          <cell r="E65" t="str">
            <v>9190005009456</v>
          </cell>
        </row>
        <row r="66">
          <cell r="D66" t="str">
            <v>社会福祉法人　朝日町社会福祉協議会</v>
          </cell>
          <cell r="E66" t="str">
            <v>6190005008840</v>
          </cell>
        </row>
        <row r="67">
          <cell r="D67" t="str">
            <v>社会福祉法人　三重健寿会</v>
          </cell>
          <cell r="E67" t="str">
            <v>8190005009556</v>
          </cell>
        </row>
        <row r="68">
          <cell r="D68" t="str">
            <v>社会福祉法人　ほほえみ福祉会</v>
          </cell>
          <cell r="E68" t="str">
            <v>1190005009793</v>
          </cell>
        </row>
        <row r="69">
          <cell r="D69" t="str">
            <v>社会福祉法人　よつば会</v>
          </cell>
          <cell r="E69" t="str">
            <v>6190005009616</v>
          </cell>
        </row>
        <row r="70">
          <cell r="D70" t="str">
            <v>社会福祉法人　川越町社会福祉協議会</v>
          </cell>
          <cell r="E70" t="str">
            <v>9190005008846</v>
          </cell>
        </row>
        <row r="71">
          <cell r="D71" t="str">
            <v>社会福祉法人　育心会</v>
          </cell>
          <cell r="E71" t="str">
            <v>1190005007186</v>
          </cell>
        </row>
        <row r="72">
          <cell r="D72" t="str">
            <v>社会福祉法人　敬真福祉会</v>
          </cell>
          <cell r="E72" t="str">
            <v>2190005006641</v>
          </cell>
        </row>
        <row r="73">
          <cell r="D73" t="str">
            <v>社会福祉法人　多気町社会福祉協議会</v>
          </cell>
          <cell r="E73" t="str">
            <v>2190005007508</v>
          </cell>
        </row>
        <row r="74">
          <cell r="D74" t="str">
            <v>社会福祉法人　笠木御所桜会</v>
          </cell>
          <cell r="E74" t="str">
            <v>5190005007620</v>
          </cell>
        </row>
        <row r="75">
          <cell r="D75" t="str">
            <v>社会福祉法人　聖和福祉会</v>
          </cell>
          <cell r="E75" t="str">
            <v>5190005009807</v>
          </cell>
        </row>
        <row r="76">
          <cell r="D76" t="str">
            <v>社会福祉法人　斎宮会</v>
          </cell>
          <cell r="E76" t="str">
            <v>8190005006652</v>
          </cell>
        </row>
        <row r="77">
          <cell r="D77" t="str">
            <v>社会福祉法人　ウェルハート厚生会</v>
          </cell>
          <cell r="E77" t="str">
            <v>2190005010016</v>
          </cell>
        </row>
        <row r="78">
          <cell r="D78" t="str">
            <v>社会福祉法人　明和町社会福祉協議会</v>
          </cell>
          <cell r="E78" t="str">
            <v>5190005006639</v>
          </cell>
        </row>
        <row r="79">
          <cell r="D79" t="str">
            <v>社会福祉法人　キングスガーデン三重</v>
          </cell>
          <cell r="E79" t="str">
            <v>1190005007285</v>
          </cell>
        </row>
        <row r="80">
          <cell r="D80" t="str">
            <v>社会福祉法人　大台町社会福祉協議会</v>
          </cell>
          <cell r="E80" t="str">
            <v>1190005007509</v>
          </cell>
        </row>
        <row r="81">
          <cell r="D81" t="str">
            <v>社会福祉法人　司会</v>
          </cell>
          <cell r="E81" t="str">
            <v>8190005005027</v>
          </cell>
        </row>
        <row r="82">
          <cell r="D82" t="str">
            <v>社会福祉法人　玉城町社会福祉協議会</v>
          </cell>
          <cell r="E82" t="str">
            <v>9190005005026</v>
          </cell>
        </row>
        <row r="83">
          <cell r="D83" t="str">
            <v>社会福祉法人　ゆり</v>
          </cell>
          <cell r="E83" t="str">
            <v>9190005005117</v>
          </cell>
        </row>
        <row r="84">
          <cell r="D84" t="str">
            <v>社会福祉法人　三重豊生会</v>
          </cell>
          <cell r="E84" t="str">
            <v>1190005004596</v>
          </cell>
        </row>
        <row r="85">
          <cell r="D85" t="str">
            <v>社会福祉法人　吉清会</v>
          </cell>
          <cell r="E85" t="str">
            <v>1190005005388</v>
          </cell>
        </row>
        <row r="86">
          <cell r="D86" t="str">
            <v>社会福祉法人　度会町社会福祉協議会</v>
          </cell>
          <cell r="E86" t="str">
            <v>2190005005040</v>
          </cell>
        </row>
        <row r="87">
          <cell r="D87" t="str">
            <v>社会福祉法人　仁成会</v>
          </cell>
          <cell r="E87" t="str">
            <v>3190005007283</v>
          </cell>
        </row>
        <row r="88">
          <cell r="D88" t="str">
            <v>社会福祉法人　大紀町社会福祉協議会</v>
          </cell>
          <cell r="E88" t="str">
            <v>4190005007489</v>
          </cell>
        </row>
        <row r="89">
          <cell r="D89" t="str">
            <v>社会福祉法人　北斗会</v>
          </cell>
          <cell r="E89" t="str">
            <v>5190005007281</v>
          </cell>
        </row>
        <row r="90">
          <cell r="D90" t="str">
            <v>社会福祉法人　おおすぎ</v>
          </cell>
          <cell r="E90" t="str">
            <v>6190005007280</v>
          </cell>
        </row>
        <row r="91">
          <cell r="D91" t="str">
            <v>社会福祉法人　南伊勢町社会福祉協議会</v>
          </cell>
          <cell r="E91" t="str">
            <v>3190005005345</v>
          </cell>
        </row>
        <row r="92">
          <cell r="D92" t="str">
            <v>社会福祉法人　南勢聖福会</v>
          </cell>
          <cell r="E92" t="str">
            <v>6190005005276</v>
          </cell>
        </row>
        <row r="93">
          <cell r="D93" t="str">
            <v>社会福祉法人　南勢かえで福祉会</v>
          </cell>
          <cell r="E93" t="str">
            <v>7190005005135</v>
          </cell>
        </row>
        <row r="94">
          <cell r="D94" t="str">
            <v>社会福祉法人　秀嶺福祉会</v>
          </cell>
          <cell r="E94" t="str">
            <v>8190005010547</v>
          </cell>
        </row>
        <row r="95">
          <cell r="D95" t="str">
            <v>社会福祉法人　清潮会</v>
          </cell>
          <cell r="E95" t="str">
            <v>8190005010563</v>
          </cell>
        </row>
        <row r="96">
          <cell r="D96" t="str">
            <v>社会福祉法人　菊寿会</v>
          </cell>
          <cell r="E96" t="str">
            <v>1190005003870</v>
          </cell>
        </row>
        <row r="97">
          <cell r="D97" t="str">
            <v>社会福祉法人　ひがし保育園</v>
          </cell>
          <cell r="E97" t="str">
            <v>1190005003895</v>
          </cell>
        </row>
        <row r="98">
          <cell r="D98" t="str">
            <v>社会福祉法人　照心会</v>
          </cell>
          <cell r="E98" t="str">
            <v>2190005003894</v>
          </cell>
        </row>
        <row r="99">
          <cell r="D99" t="str">
            <v>社会福祉法人　上里福祉会</v>
          </cell>
          <cell r="E99" t="str">
            <v>3190005003869</v>
          </cell>
        </row>
        <row r="100">
          <cell r="D100" t="str">
            <v>社会福祉法人　相賀社会福祉事業協会</v>
          </cell>
          <cell r="E100" t="str">
            <v>4190005003868</v>
          </cell>
        </row>
        <row r="101">
          <cell r="D101" t="str">
            <v>社会福祉法人　紀北町社会福祉協議会</v>
          </cell>
          <cell r="E101" t="str">
            <v>4190005003942</v>
          </cell>
        </row>
        <row r="102">
          <cell r="D102" t="str">
            <v>社会福祉法人　三浦児童福祉協会</v>
          </cell>
          <cell r="E102" t="str">
            <v>8190005003897</v>
          </cell>
        </row>
        <row r="103">
          <cell r="D103" t="str">
            <v>社会福祉法人　慈徳会</v>
          </cell>
          <cell r="E103" t="str">
            <v>8190005003947</v>
          </cell>
        </row>
        <row r="104">
          <cell r="D104" t="str">
            <v>社会福祉法人　ふらここ保育園</v>
          </cell>
          <cell r="E104" t="str">
            <v>9190005003896</v>
          </cell>
        </row>
        <row r="105">
          <cell r="D105" t="str">
            <v>社会福祉法人　御浜町社会福祉協議会</v>
          </cell>
          <cell r="E105" t="str">
            <v>4190005003637</v>
          </cell>
        </row>
        <row r="106">
          <cell r="D106" t="str">
            <v>社会福祉法人　エイジハウス</v>
          </cell>
          <cell r="E106" t="str">
            <v>6190005003635</v>
          </cell>
        </row>
        <row r="107">
          <cell r="D107" t="str">
            <v>社会福祉法人　紀宝町社会福祉協議会</v>
          </cell>
          <cell r="E107" t="str">
            <v>5190005003586</v>
          </cell>
        </row>
        <row r="108">
          <cell r="D108" t="str">
            <v>社会福祉法人　敬愛会</v>
          </cell>
          <cell r="E108" t="str">
            <v>1190005000100</v>
          </cell>
        </row>
        <row r="109">
          <cell r="D109" t="str">
            <v>社会福祉法人　ぼだいじ福祉会</v>
          </cell>
          <cell r="E109" t="str">
            <v>1190005000109</v>
          </cell>
        </row>
        <row r="110">
          <cell r="D110" t="str">
            <v>社会福祉法人　泉福祉会</v>
          </cell>
          <cell r="E110" t="str">
            <v>1190005000117</v>
          </cell>
        </row>
        <row r="111">
          <cell r="D111" t="str">
            <v>社会福祉法人　上浜福祉会</v>
          </cell>
          <cell r="E111" t="str">
            <v>1190005000125</v>
          </cell>
        </row>
        <row r="112">
          <cell r="D112" t="str">
            <v>社会福祉法人　自由学苑福祉会</v>
          </cell>
          <cell r="E112" t="str">
            <v>1190005003012</v>
          </cell>
        </row>
        <row r="113">
          <cell r="D113" t="str">
            <v>社会福祉法人　友睦</v>
          </cell>
          <cell r="E113" t="str">
            <v>1190005003053</v>
          </cell>
        </row>
        <row r="114">
          <cell r="D114" t="str">
            <v>社会福祉法人　桃郷福祉会</v>
          </cell>
          <cell r="E114" t="str">
            <v>2190005000116</v>
          </cell>
        </row>
        <row r="115">
          <cell r="D115" t="str">
            <v>社会福祉法人　三重清暉会</v>
          </cell>
          <cell r="E115" t="str">
            <v>2190005000124</v>
          </cell>
        </row>
        <row r="116">
          <cell r="D116" t="str">
            <v>社会福祉法人　白壽会</v>
          </cell>
          <cell r="E116" t="str">
            <v>2190005000132</v>
          </cell>
        </row>
        <row r="117">
          <cell r="D117" t="str">
            <v>社会福祉法人　津市社会福祉協議会</v>
          </cell>
          <cell r="E117" t="str">
            <v>2190005003119</v>
          </cell>
        </row>
        <row r="118">
          <cell r="D118" t="str">
            <v>社会福祉法人　あいうえお</v>
          </cell>
          <cell r="E118" t="str">
            <v>2190005011906</v>
          </cell>
        </row>
        <row r="119">
          <cell r="D119" t="str">
            <v>社会福祉法人　鈴の木会</v>
          </cell>
          <cell r="E119" t="str">
            <v>3190005000115</v>
          </cell>
        </row>
        <row r="120">
          <cell r="D120" t="str">
            <v>社会福祉法人　藤水福祉会</v>
          </cell>
          <cell r="E120" t="str">
            <v>3190005000123</v>
          </cell>
        </row>
        <row r="121">
          <cell r="D121" t="str">
            <v>社会福祉法人　夢の郷</v>
          </cell>
          <cell r="E121" t="str">
            <v>3190005000131</v>
          </cell>
        </row>
        <row r="122">
          <cell r="D122" t="str">
            <v>社会福祉法人　ちどり会</v>
          </cell>
          <cell r="E122" t="str">
            <v>3190005001170</v>
          </cell>
        </row>
        <row r="123">
          <cell r="D123" t="str">
            <v>社会福祉法人　憩いの汀</v>
          </cell>
          <cell r="E123" t="str">
            <v>3190005011450</v>
          </cell>
        </row>
        <row r="124">
          <cell r="D124" t="str">
            <v>社会福祉法人　津市社会福祉事業団</v>
          </cell>
          <cell r="E124" t="str">
            <v>4190005000122</v>
          </cell>
        </row>
        <row r="125">
          <cell r="D125" t="str">
            <v>社会福祉法人　いろどり福祉会</v>
          </cell>
          <cell r="E125" t="str">
            <v>4190005000147</v>
          </cell>
        </row>
        <row r="126">
          <cell r="D126" t="str">
            <v>社会福祉法人　どんど</v>
          </cell>
          <cell r="E126" t="str">
            <v>4190005011417</v>
          </cell>
        </row>
        <row r="127">
          <cell r="D127" t="str">
            <v>社会福祉法人　安濃津福祉会</v>
          </cell>
          <cell r="E127" t="str">
            <v>4190005011516</v>
          </cell>
        </row>
        <row r="128">
          <cell r="D128" t="str">
            <v>社会福祉法人　あゆみ</v>
          </cell>
          <cell r="E128" t="str">
            <v>5190005009889</v>
          </cell>
        </row>
        <row r="129">
          <cell r="D129" t="str">
            <v>社会福祉法人　清泉福祉会</v>
          </cell>
          <cell r="E129" t="str">
            <v>6190005000112</v>
          </cell>
        </row>
        <row r="130">
          <cell r="D130" t="str">
            <v>社会福祉法人　寿泉会</v>
          </cell>
          <cell r="E130" t="str">
            <v>6190005000120</v>
          </cell>
        </row>
        <row r="131">
          <cell r="D131" t="str">
            <v>社会福祉法人　結の会</v>
          </cell>
          <cell r="E131" t="str">
            <v>6190005003065</v>
          </cell>
        </row>
        <row r="132">
          <cell r="D132" t="str">
            <v>社会福祉法人　サザンコート</v>
          </cell>
          <cell r="E132" t="str">
            <v>6190005011811</v>
          </cell>
        </row>
        <row r="133">
          <cell r="D133" t="str">
            <v>社会福祉法人　高田福祉事業協会</v>
          </cell>
          <cell r="E133" t="str">
            <v>7190005000103</v>
          </cell>
        </row>
        <row r="134">
          <cell r="D134" t="str">
            <v>社会福祉法人　こしば福祉会</v>
          </cell>
          <cell r="E134" t="str">
            <v>7190005000128</v>
          </cell>
        </row>
        <row r="135">
          <cell r="D135" t="str">
            <v>社会福祉法人　青松園</v>
          </cell>
          <cell r="E135" t="str">
            <v>8190005000102</v>
          </cell>
        </row>
        <row r="136">
          <cell r="D136" t="str">
            <v>社会福祉法人　白蓮福祉会</v>
          </cell>
          <cell r="E136" t="str">
            <v>8190005000110</v>
          </cell>
        </row>
        <row r="137">
          <cell r="D137" t="str">
            <v>社会福祉法人　若草福祉会</v>
          </cell>
          <cell r="E137" t="str">
            <v>8190005000119</v>
          </cell>
        </row>
        <row r="138">
          <cell r="D138" t="str">
            <v>社会福祉法人　津福祉会</v>
          </cell>
          <cell r="E138" t="str">
            <v>8190005000127</v>
          </cell>
        </row>
        <row r="139">
          <cell r="D139" t="str">
            <v>社会福祉法人　素問会</v>
          </cell>
          <cell r="E139" t="str">
            <v>8190005000135</v>
          </cell>
        </row>
        <row r="140">
          <cell r="D140" t="str">
            <v>社会福祉法人　聖フランシスコ会</v>
          </cell>
          <cell r="E140" t="str">
            <v>8190005000143</v>
          </cell>
        </row>
        <row r="141">
          <cell r="D141" t="str">
            <v>社会福祉法人　津栄社会福祉事業協会</v>
          </cell>
          <cell r="E141" t="str">
            <v>9190005000118</v>
          </cell>
        </row>
        <row r="142">
          <cell r="D142" t="str">
            <v>社会福祉法人　高田真善会</v>
          </cell>
          <cell r="E142" t="str">
            <v>9190005000126</v>
          </cell>
        </row>
        <row r="143">
          <cell r="D143" t="str">
            <v>社会福祉法人　すぎのこ福祉会</v>
          </cell>
          <cell r="E143" t="str">
            <v>9190005000134</v>
          </cell>
        </row>
        <row r="144">
          <cell r="D144" t="str">
            <v>社会福祉法人　真盛学園</v>
          </cell>
          <cell r="E144" t="str">
            <v>9190005000142</v>
          </cell>
        </row>
        <row r="145">
          <cell r="D145" t="str">
            <v>社会福祉法人　はまゆう会</v>
          </cell>
          <cell r="E145" t="str">
            <v>9190005000150</v>
          </cell>
        </row>
        <row r="146">
          <cell r="D146" t="str">
            <v>社会福祉法人　正寿会</v>
          </cell>
          <cell r="E146" t="str">
            <v>9190005001181</v>
          </cell>
        </row>
        <row r="147">
          <cell r="D147" t="str">
            <v>社会福祉法人　実践</v>
          </cell>
          <cell r="E147" t="str">
            <v>9190005003046</v>
          </cell>
        </row>
        <row r="148">
          <cell r="D148" t="str">
            <v>社会福祉法人　諦聴会</v>
          </cell>
          <cell r="E148" t="str">
            <v>9190005003079</v>
          </cell>
        </row>
        <row r="149">
          <cell r="D149" t="str">
            <v>社会福祉法人　星たる</v>
          </cell>
          <cell r="E149" t="str">
            <v>9190005009844</v>
          </cell>
        </row>
        <row r="150">
          <cell r="D150" t="str">
            <v>社会福祉法人　風薫会</v>
          </cell>
          <cell r="E150" t="str">
            <v>1190005008845</v>
          </cell>
        </row>
        <row r="151">
          <cell r="D151" t="str">
            <v>社会福祉法人　平成福祉会</v>
          </cell>
          <cell r="E151" t="str">
            <v>1190005008853</v>
          </cell>
        </row>
        <row r="152">
          <cell r="D152" t="str">
            <v>社会福祉法人　放光福祉会</v>
          </cell>
          <cell r="E152" t="str">
            <v>1190005008861</v>
          </cell>
        </row>
        <row r="153">
          <cell r="D153" t="str">
            <v>社会福祉法人　鐘和</v>
          </cell>
          <cell r="E153" t="str">
            <v>1190005009298</v>
          </cell>
        </row>
        <row r="154">
          <cell r="D154" t="str">
            <v>社会福祉法人　愛育会</v>
          </cell>
          <cell r="E154" t="str">
            <v>2190005008836</v>
          </cell>
        </row>
        <row r="155">
          <cell r="D155" t="str">
            <v>社会福祉法人　川島福祉会</v>
          </cell>
          <cell r="E155" t="str">
            <v>2190005008844</v>
          </cell>
        </row>
        <row r="156">
          <cell r="D156" t="str">
            <v>社会福祉法人　清和会</v>
          </cell>
          <cell r="E156" t="str">
            <v>2190005008852</v>
          </cell>
        </row>
        <row r="157">
          <cell r="D157" t="str">
            <v>社会福祉法人　フジ福祉会</v>
          </cell>
          <cell r="E157" t="str">
            <v>2190005008860</v>
          </cell>
        </row>
        <row r="158">
          <cell r="D158" t="str">
            <v>社会福祉法人　四日市福祉会</v>
          </cell>
          <cell r="E158" t="str">
            <v>2190005008869</v>
          </cell>
        </row>
        <row r="159">
          <cell r="D159" t="str">
            <v>社会福祉法人　来福</v>
          </cell>
          <cell r="E159" t="str">
            <v>2190005011063</v>
          </cell>
        </row>
        <row r="160">
          <cell r="D160" t="str">
            <v>社会福祉法人　永甲会</v>
          </cell>
          <cell r="E160" t="str">
            <v>4190005008842</v>
          </cell>
        </row>
        <row r="161">
          <cell r="D161" t="str">
            <v>社会福祉法人　四恩園</v>
          </cell>
          <cell r="E161" t="str">
            <v>4190005008850</v>
          </cell>
        </row>
        <row r="162">
          <cell r="D162" t="str">
            <v>社会福祉法人　四日市市社会福祉協議会</v>
          </cell>
          <cell r="E162" t="str">
            <v>4190005008867</v>
          </cell>
        </row>
        <row r="163">
          <cell r="D163" t="str">
            <v>社会福祉法人　桜コミュニティ</v>
          </cell>
          <cell r="E163" t="str">
            <v>4190005011045</v>
          </cell>
        </row>
        <row r="164">
          <cell r="D164" t="str">
            <v>社会福祉法人　英水会</v>
          </cell>
          <cell r="E164" t="str">
            <v>5190005008841</v>
          </cell>
        </row>
        <row r="165">
          <cell r="D165" t="str">
            <v>社会福祉法人　ひよこ会</v>
          </cell>
          <cell r="E165" t="str">
            <v>5190005008858</v>
          </cell>
        </row>
        <row r="166">
          <cell r="D166" t="str">
            <v>社会福祉法人　四日市厚生会</v>
          </cell>
          <cell r="E166" t="str">
            <v>5190005008866</v>
          </cell>
        </row>
        <row r="167">
          <cell r="D167" t="str">
            <v>社会福祉法人　博秀会</v>
          </cell>
          <cell r="E167" t="str">
            <v>5190005009559</v>
          </cell>
        </row>
        <row r="168">
          <cell r="D168" t="str">
            <v>社会福祉法人　双和福祉会</v>
          </cell>
          <cell r="E168" t="str">
            <v>5190005011705</v>
          </cell>
        </row>
        <row r="169">
          <cell r="D169" t="str">
            <v>社会福祉法人　佐々木児童福祉会</v>
          </cell>
          <cell r="E169" t="str">
            <v>6190005008849</v>
          </cell>
        </row>
        <row r="170">
          <cell r="D170" t="str">
            <v>社会福祉法人　一二三会</v>
          </cell>
          <cell r="E170" t="str">
            <v>6190005008857</v>
          </cell>
        </row>
        <row r="171">
          <cell r="D171" t="str">
            <v>社会福祉法人　ユートピア</v>
          </cell>
          <cell r="E171" t="str">
            <v>6190005008865</v>
          </cell>
        </row>
        <row r="172">
          <cell r="D172" t="str">
            <v>社会福祉法人　あいプロジェクト</v>
          </cell>
          <cell r="E172" t="str">
            <v>6190005009657</v>
          </cell>
        </row>
        <row r="173">
          <cell r="D173" t="str">
            <v>社会福祉法人　三重ワイエムシイエイ福祉会</v>
          </cell>
          <cell r="E173" t="str">
            <v>7190005008864</v>
          </cell>
        </row>
        <row r="174">
          <cell r="D174" t="str">
            <v>社会福祉法人　すずらん福祉会</v>
          </cell>
          <cell r="E174" t="str">
            <v>7190005009375</v>
          </cell>
        </row>
        <row r="175">
          <cell r="D175" t="str">
            <v>社会福祉法人　あがた福祉の会</v>
          </cell>
          <cell r="E175" t="str">
            <v>8190005008839</v>
          </cell>
        </row>
        <row r="176">
          <cell r="D176" t="str">
            <v>社会福祉法人　富田浜福祉会</v>
          </cell>
          <cell r="E176" t="str">
            <v>8190005008855</v>
          </cell>
        </row>
        <row r="177">
          <cell r="D177" t="str">
            <v>社会福祉法人　海山会</v>
          </cell>
          <cell r="E177" t="str">
            <v>8190005008863</v>
          </cell>
        </row>
        <row r="178">
          <cell r="D178" t="str">
            <v>社会福祉法人　大和会</v>
          </cell>
          <cell r="E178" t="str">
            <v>8190005011280</v>
          </cell>
        </row>
        <row r="179">
          <cell r="D179" t="str">
            <v>社会福祉法人　あがた福祉会</v>
          </cell>
          <cell r="E179" t="str">
            <v>9190005008838</v>
          </cell>
        </row>
        <row r="180">
          <cell r="D180" t="str">
            <v>社会福祉法人　聖母の家</v>
          </cell>
          <cell r="E180" t="str">
            <v>9190005008854</v>
          </cell>
        </row>
        <row r="181">
          <cell r="D181" t="str">
            <v>社会福祉法人　わかたけ</v>
          </cell>
          <cell r="E181" t="str">
            <v>9190005008870</v>
          </cell>
        </row>
        <row r="182">
          <cell r="D182" t="str">
            <v>社会福祉法人　ぬくもり結の里</v>
          </cell>
          <cell r="E182" t="str">
            <v>9190005009588</v>
          </cell>
        </row>
        <row r="183">
          <cell r="D183" t="str">
            <v>社会福祉法人　慈恵会</v>
          </cell>
          <cell r="E183" t="str">
            <v>1190005005025</v>
          </cell>
        </row>
        <row r="184">
          <cell r="D184" t="str">
            <v>社会福祉法人　福徳会</v>
          </cell>
          <cell r="E184" t="str">
            <v>1190005005033</v>
          </cell>
        </row>
        <row r="185">
          <cell r="D185" t="str">
            <v>社会福祉法人　伊勢市社会福祉協議会</v>
          </cell>
          <cell r="E185" t="str">
            <v>1190005005347</v>
          </cell>
        </row>
        <row r="186">
          <cell r="D186" t="str">
            <v>社会福祉法人　伊勢ふるさと会</v>
          </cell>
          <cell r="E186" t="str">
            <v>1190005009843</v>
          </cell>
        </row>
        <row r="187">
          <cell r="D187" t="str">
            <v>社会福祉法人　東大淀福祉会</v>
          </cell>
          <cell r="E187" t="str">
            <v>2190005005032</v>
          </cell>
        </row>
        <row r="188">
          <cell r="D188" t="str">
            <v>社会福祉法人　大湊福祉会</v>
          </cell>
          <cell r="E188" t="str">
            <v>3190005005023</v>
          </cell>
        </row>
        <row r="189">
          <cell r="D189" t="str">
            <v>社会福祉法人　一色福祉会</v>
          </cell>
          <cell r="E189" t="str">
            <v>4190005005022</v>
          </cell>
        </row>
        <row r="190">
          <cell r="D190" t="str">
            <v>社会福祉法人　南勢福祉会</v>
          </cell>
          <cell r="E190" t="str">
            <v>4190005005030</v>
          </cell>
        </row>
        <row r="191">
          <cell r="D191" t="str">
            <v>社会福祉法人　山際福祉会</v>
          </cell>
          <cell r="E191" t="str">
            <v>4190005005039</v>
          </cell>
        </row>
        <row r="192">
          <cell r="D192" t="str">
            <v>社会福祉法人　一宇郷福祉会</v>
          </cell>
          <cell r="E192" t="str">
            <v>5190005005021</v>
          </cell>
        </row>
        <row r="193">
          <cell r="D193" t="str">
            <v>社会福祉法人　明照浄済会</v>
          </cell>
          <cell r="E193" t="str">
            <v>5190005005038</v>
          </cell>
        </row>
        <row r="194">
          <cell r="D194" t="str">
            <v>社会福祉法人　五十鈴会</v>
          </cell>
          <cell r="E194" t="str">
            <v>5190005005137</v>
          </cell>
        </row>
        <row r="195">
          <cell r="D195" t="str">
            <v>社会福祉法人　賀集会</v>
          </cell>
          <cell r="E195" t="str">
            <v>5190005005343</v>
          </cell>
        </row>
        <row r="196">
          <cell r="D196" t="str">
            <v>社会福祉法人　豊浜西福祉会</v>
          </cell>
          <cell r="E196" t="str">
            <v>6190005005029</v>
          </cell>
        </row>
        <row r="197">
          <cell r="D197" t="str">
            <v>社会福祉法人　瑞穂福祉会</v>
          </cell>
          <cell r="E197" t="str">
            <v>6190005005037</v>
          </cell>
        </row>
        <row r="198">
          <cell r="D198" t="str">
            <v>社会福祉法人　まほろばの里</v>
          </cell>
          <cell r="E198" t="str">
            <v>6190005005111</v>
          </cell>
        </row>
        <row r="199">
          <cell r="D199" t="str">
            <v>社会福祉法人　徳風会</v>
          </cell>
          <cell r="E199" t="str">
            <v>7190005005028</v>
          </cell>
        </row>
        <row r="200">
          <cell r="D200" t="str">
            <v>社会福祉法人　伊勢医心会</v>
          </cell>
          <cell r="E200" t="str">
            <v>8190005005019</v>
          </cell>
        </row>
        <row r="201">
          <cell r="D201" t="str">
            <v>社会福祉法人　邦栄会</v>
          </cell>
          <cell r="E201" t="str">
            <v>8190005005035</v>
          </cell>
        </row>
        <row r="202">
          <cell r="D202" t="str">
            <v>社会福祉法人　宮山</v>
          </cell>
          <cell r="E202" t="str">
            <v>8190005005134</v>
          </cell>
        </row>
        <row r="203">
          <cell r="D203" t="str">
            <v>社会福祉法人　こころ</v>
          </cell>
          <cell r="E203" t="str">
            <v>8190005010258</v>
          </cell>
        </row>
        <row r="204">
          <cell r="D204" t="str">
            <v>社会福祉法人　佐八福祉会</v>
          </cell>
          <cell r="E204" t="str">
            <v>9190005004589</v>
          </cell>
        </row>
        <row r="205">
          <cell r="D205" t="str">
            <v>社会福祉法人　有滝福祉会</v>
          </cell>
          <cell r="E205" t="str">
            <v>9190005005018</v>
          </cell>
        </row>
        <row r="206">
          <cell r="D206" t="str">
            <v>社会福祉法人　つくし福祉会</v>
          </cell>
          <cell r="E206" t="str">
            <v>1190005006634</v>
          </cell>
        </row>
        <row r="207">
          <cell r="D207" t="str">
            <v>社会福祉法人　山室山福祉会</v>
          </cell>
          <cell r="E207" t="str">
            <v>1190005006642</v>
          </cell>
        </row>
        <row r="208">
          <cell r="D208" t="str">
            <v>社会福祉法人　明佑会</v>
          </cell>
          <cell r="E208" t="str">
            <v>1190005006650</v>
          </cell>
        </row>
        <row r="209">
          <cell r="D209" t="str">
            <v>社会福祉法人　三央会</v>
          </cell>
          <cell r="E209" t="str">
            <v>1190005007211</v>
          </cell>
        </row>
        <row r="210">
          <cell r="D210" t="str">
            <v>社会福祉法人　慈宝会</v>
          </cell>
          <cell r="E210" t="str">
            <v>1190005007608</v>
          </cell>
        </row>
        <row r="211">
          <cell r="D211" t="str">
            <v>社会福祉法人　みどり福祉会</v>
          </cell>
          <cell r="E211" t="str">
            <v>2190005006633</v>
          </cell>
        </row>
        <row r="212">
          <cell r="D212" t="str">
            <v>社会福祉法人　べテスタ</v>
          </cell>
          <cell r="E212" t="str">
            <v>2190005007185</v>
          </cell>
        </row>
        <row r="213">
          <cell r="D213" t="str">
            <v>社会福祉法人　若葉福祉会</v>
          </cell>
          <cell r="E213" t="str">
            <v>2190005007615</v>
          </cell>
        </row>
        <row r="214">
          <cell r="D214" t="str">
            <v>社会福祉法人　松潤会</v>
          </cell>
          <cell r="E214" t="str">
            <v>2190005011550</v>
          </cell>
        </row>
        <row r="215">
          <cell r="D215" t="str">
            <v>社会福祉法人　有徳会</v>
          </cell>
          <cell r="E215" t="str">
            <v>3190005007275</v>
          </cell>
        </row>
        <row r="216">
          <cell r="D216" t="str">
            <v>社会福祉法人　徳和福祉会</v>
          </cell>
          <cell r="E216" t="str">
            <v>3190005007614</v>
          </cell>
        </row>
        <row r="217">
          <cell r="D217" t="str">
            <v>社会福祉法人　松阪仏教愛護園</v>
          </cell>
          <cell r="E217" t="str">
            <v>4190005006631</v>
          </cell>
        </row>
        <row r="218">
          <cell r="D218" t="str">
            <v>社会福祉法人　むつみ福祉会</v>
          </cell>
          <cell r="E218" t="str">
            <v>4190005007191</v>
          </cell>
        </row>
        <row r="219">
          <cell r="D219" t="str">
            <v>社会福祉法人　つぼみ福祉会</v>
          </cell>
          <cell r="E219" t="str">
            <v>4190005007613</v>
          </cell>
        </row>
        <row r="220">
          <cell r="D220" t="str">
            <v>社会福祉法人　まつさか福祉会</v>
          </cell>
          <cell r="E220" t="str">
            <v>5190005006647</v>
          </cell>
        </row>
        <row r="221">
          <cell r="D221" t="str">
            <v>社会福祉法人　あおば会</v>
          </cell>
          <cell r="E221" t="str">
            <v>5190005007174</v>
          </cell>
        </row>
        <row r="222">
          <cell r="D222" t="str">
            <v>社会福祉法人　鈴の音会</v>
          </cell>
          <cell r="E222" t="str">
            <v>6190005006646</v>
          </cell>
        </row>
        <row r="223">
          <cell r="D223" t="str">
            <v>社会福祉法人　太陽の里</v>
          </cell>
          <cell r="E223" t="str">
            <v>6190005006654</v>
          </cell>
        </row>
        <row r="224">
          <cell r="D224" t="str">
            <v>社会福祉法人　フレンド</v>
          </cell>
          <cell r="E224" t="str">
            <v>6190005007504</v>
          </cell>
        </row>
        <row r="225">
          <cell r="D225" t="str">
            <v>社会福祉法人　長寿の森</v>
          </cell>
          <cell r="E225" t="str">
            <v>6190005007561</v>
          </cell>
        </row>
        <row r="226">
          <cell r="D226" t="str">
            <v>社会福祉法人　久保福祉会</v>
          </cell>
          <cell r="E226" t="str">
            <v>7190005006637</v>
          </cell>
        </row>
        <row r="227">
          <cell r="D227" t="str">
            <v>社会福祉法人　長寿会</v>
          </cell>
          <cell r="E227" t="str">
            <v>7190005006653</v>
          </cell>
        </row>
        <row r="228">
          <cell r="D228" t="str">
            <v>社会福祉法人　三重高齢者福祉会</v>
          </cell>
          <cell r="E228" t="str">
            <v>7190005007172</v>
          </cell>
        </row>
        <row r="229">
          <cell r="D229" t="str">
            <v>社会福祉法人　松阪市社会福祉協議会</v>
          </cell>
          <cell r="E229" t="str">
            <v>7190005007486</v>
          </cell>
        </row>
        <row r="230">
          <cell r="D230" t="str">
            <v>社会福祉法人　松阪清泉福祉会</v>
          </cell>
          <cell r="E230" t="str">
            <v>7190005011686</v>
          </cell>
        </row>
        <row r="231">
          <cell r="D231" t="str">
            <v>社会福祉法人　すみれ会</v>
          </cell>
          <cell r="E231" t="str">
            <v>8190005006644</v>
          </cell>
        </row>
        <row r="232">
          <cell r="D232" t="str">
            <v>社会福祉法人　神戸福祉会</v>
          </cell>
          <cell r="E232" t="str">
            <v>9190005006635</v>
          </cell>
        </row>
        <row r="233">
          <cell r="D233" t="str">
            <v>社会福祉法人　聖ヨゼフ会松阪</v>
          </cell>
          <cell r="E233" t="str">
            <v>9190005006651</v>
          </cell>
        </row>
        <row r="234">
          <cell r="D234" t="str">
            <v>社会福祉法人　九華福祉会</v>
          </cell>
          <cell r="E234" t="str">
            <v>1190005007698</v>
          </cell>
        </row>
        <row r="235">
          <cell r="D235" t="str">
            <v>社会福祉法人　憲甚会</v>
          </cell>
          <cell r="E235" t="str">
            <v>1190005008374</v>
          </cell>
        </row>
        <row r="236">
          <cell r="D236" t="str">
            <v>社会福祉法人　自立共生会</v>
          </cell>
          <cell r="E236" t="str">
            <v>1190005008399</v>
          </cell>
        </row>
        <row r="237">
          <cell r="D237" t="str">
            <v>社会福祉法人　蓮華会</v>
          </cell>
          <cell r="E237" t="str">
            <v>1190005011394</v>
          </cell>
        </row>
        <row r="238">
          <cell r="D238" t="str">
            <v>社会福祉法人　憩</v>
          </cell>
          <cell r="E238" t="str">
            <v>2190005007697</v>
          </cell>
        </row>
        <row r="239">
          <cell r="D239" t="str">
            <v>社会福祉法人　あけぼの福祉会</v>
          </cell>
          <cell r="E239" t="str">
            <v>3190005007696</v>
          </cell>
        </row>
        <row r="240">
          <cell r="D240" t="str">
            <v>社会福祉法人　幼成福祉会</v>
          </cell>
          <cell r="E240" t="str">
            <v>4190005007704</v>
          </cell>
        </row>
        <row r="241">
          <cell r="D241" t="str">
            <v>社会福祉法人　柚井児童福祉会</v>
          </cell>
          <cell r="E241" t="str">
            <v>4190005007803</v>
          </cell>
        </row>
        <row r="242">
          <cell r="D242" t="str">
            <v>社会福祉法人　桑名市社会福祉協議会</v>
          </cell>
          <cell r="E242" t="str">
            <v>4190005008446</v>
          </cell>
        </row>
        <row r="243">
          <cell r="D243" t="str">
            <v>社会福祉法人　町屋福祉会</v>
          </cell>
          <cell r="E243" t="str">
            <v>5190005007703</v>
          </cell>
        </row>
        <row r="244">
          <cell r="D244" t="str">
            <v>社会福祉法人　桑名すずらん福祉会</v>
          </cell>
          <cell r="E244" t="str">
            <v>5190005011440</v>
          </cell>
        </row>
        <row r="245">
          <cell r="D245" t="str">
            <v>社会福祉法人　日の出福祉会</v>
          </cell>
          <cell r="E245" t="str">
            <v>6190005007702</v>
          </cell>
        </row>
        <row r="246">
          <cell r="D246" t="str">
            <v>社会福祉法人　誠真会</v>
          </cell>
          <cell r="E246" t="str">
            <v>6190005010268</v>
          </cell>
        </row>
        <row r="247">
          <cell r="D247" t="str">
            <v>社会福祉法人　花園福祉会</v>
          </cell>
          <cell r="E247" t="str">
            <v>7190005007701</v>
          </cell>
        </row>
        <row r="248">
          <cell r="D248" t="str">
            <v>社会福祉法人　星川福祉会</v>
          </cell>
          <cell r="E248" t="str">
            <v>7190005008385</v>
          </cell>
        </row>
        <row r="249">
          <cell r="D249" t="str">
            <v>社会福祉法人　七和福祉会</v>
          </cell>
          <cell r="E249" t="str">
            <v>8190005007700</v>
          </cell>
        </row>
        <row r="250">
          <cell r="D250" t="str">
            <v>社会福祉法人　桑名みどり福祉会</v>
          </cell>
          <cell r="E250" t="str">
            <v>9190005007699</v>
          </cell>
        </row>
        <row r="251">
          <cell r="D251" t="str">
            <v>社会福祉法人　のぞみの里</v>
          </cell>
          <cell r="E251" t="str">
            <v>9190005008417</v>
          </cell>
        </row>
        <row r="252">
          <cell r="D252" t="str">
            <v>社会福祉法人　朋友</v>
          </cell>
          <cell r="E252" t="str">
            <v>1190005003986</v>
          </cell>
        </row>
        <row r="253">
          <cell r="D253" t="str">
            <v>社会福祉法人　花園会</v>
          </cell>
          <cell r="E253" t="str">
            <v>1190005004068</v>
          </cell>
        </row>
        <row r="254">
          <cell r="D254" t="str">
            <v>社会福祉法人　長冨会</v>
          </cell>
          <cell r="E254" t="str">
            <v>2190005004067</v>
          </cell>
        </row>
        <row r="255">
          <cell r="D255" t="str">
            <v>社会福祉法人　けやき福祉会</v>
          </cell>
          <cell r="E255" t="str">
            <v>2190005004083</v>
          </cell>
        </row>
        <row r="256">
          <cell r="D256" t="str">
            <v>社会福祉法人　夏秀会</v>
          </cell>
          <cell r="E256" t="str">
            <v>2190005011138</v>
          </cell>
        </row>
        <row r="257">
          <cell r="D257" t="str">
            <v>社会福祉法人　誠鈴福祉会</v>
          </cell>
          <cell r="E257" t="str">
            <v>3190005004066</v>
          </cell>
        </row>
        <row r="258">
          <cell r="D258" t="str">
            <v>社会福祉法人　慈童会</v>
          </cell>
          <cell r="E258" t="str">
            <v>3190005004074</v>
          </cell>
        </row>
        <row r="259">
          <cell r="D259" t="str">
            <v>社会福祉法人　ながさわ保育会</v>
          </cell>
          <cell r="E259" t="str">
            <v>3190005004082</v>
          </cell>
        </row>
        <row r="260">
          <cell r="D260" t="str">
            <v>社会福祉法人　ジェイエイみえ会</v>
          </cell>
          <cell r="E260" t="str">
            <v>3190005004454</v>
          </cell>
        </row>
        <row r="261">
          <cell r="D261" t="str">
            <v>社会福祉法人　鈴生会</v>
          </cell>
          <cell r="E261" t="str">
            <v>3190005004479</v>
          </cell>
        </row>
        <row r="262">
          <cell r="D262" t="str">
            <v>社会福祉法人　鈴鹿市社会福祉協議会</v>
          </cell>
          <cell r="E262" t="str">
            <v>4190005004065</v>
          </cell>
        </row>
        <row r="263">
          <cell r="D263" t="str">
            <v>社会福祉法人　野町福祉会</v>
          </cell>
          <cell r="E263" t="str">
            <v>4190005004073</v>
          </cell>
        </row>
        <row r="264">
          <cell r="D264" t="str">
            <v>社会福祉法人　陽光会</v>
          </cell>
          <cell r="E264" t="str">
            <v>4190005004081</v>
          </cell>
        </row>
        <row r="265">
          <cell r="D265" t="str">
            <v>社会福祉法人　白鳩会</v>
          </cell>
          <cell r="E265" t="str">
            <v>5190005004064</v>
          </cell>
        </row>
        <row r="266">
          <cell r="D266" t="str">
            <v>社会福祉法人　天年会</v>
          </cell>
          <cell r="E266" t="str">
            <v>5190005004072</v>
          </cell>
        </row>
        <row r="267">
          <cell r="D267" t="str">
            <v>社会福祉法人　博愛会</v>
          </cell>
          <cell r="E267" t="str">
            <v>5190005004080</v>
          </cell>
        </row>
        <row r="268">
          <cell r="D268" t="str">
            <v>社会福祉法人　和順会</v>
          </cell>
          <cell r="E268" t="str">
            <v>6190005004071</v>
          </cell>
        </row>
        <row r="269">
          <cell r="D269" t="str">
            <v>社会福祉法人　サムス会</v>
          </cell>
          <cell r="E269" t="str">
            <v>6190005010565</v>
          </cell>
        </row>
        <row r="270">
          <cell r="D270" t="str">
            <v>社会福祉法人　いそやま会</v>
          </cell>
          <cell r="E270" t="str">
            <v>7190005004062</v>
          </cell>
        </row>
        <row r="271">
          <cell r="D271" t="str">
            <v>社会福祉法人　鈴山会</v>
          </cell>
          <cell r="E271" t="str">
            <v>7190005004070</v>
          </cell>
        </row>
        <row r="272">
          <cell r="D272" t="str">
            <v>社会福祉法人　あおい会</v>
          </cell>
          <cell r="E272" t="str">
            <v>8190005004061</v>
          </cell>
        </row>
        <row r="273">
          <cell r="D273" t="str">
            <v>社会福祉法人　鈴鹿福祉会</v>
          </cell>
          <cell r="E273" t="str">
            <v>8190005004078</v>
          </cell>
        </row>
        <row r="274">
          <cell r="D274" t="str">
            <v>社会福祉法人　楊柳会</v>
          </cell>
          <cell r="E274" t="str">
            <v>8190005004425</v>
          </cell>
        </row>
        <row r="275">
          <cell r="D275" t="str">
            <v>社会福祉法人　かみの福祉会</v>
          </cell>
          <cell r="E275" t="str">
            <v>8190005004441</v>
          </cell>
        </row>
        <row r="276">
          <cell r="D276" t="str">
            <v>社会福祉法人　愛児の会</v>
          </cell>
          <cell r="E276" t="str">
            <v>9190005004060</v>
          </cell>
        </row>
        <row r="277">
          <cell r="D277" t="str">
            <v>社会福祉法人　法輪会</v>
          </cell>
          <cell r="E277" t="str">
            <v>9190005004069</v>
          </cell>
        </row>
        <row r="278">
          <cell r="D278" t="str">
            <v>社会福祉法人　伊勢湾福祉会</v>
          </cell>
          <cell r="E278" t="str">
            <v>9190005004077</v>
          </cell>
        </row>
        <row r="279">
          <cell r="D279" t="str">
            <v>社会福祉法人　緑和福祉会</v>
          </cell>
          <cell r="E279" t="str">
            <v>9190005004457</v>
          </cell>
        </row>
        <row r="280">
          <cell r="D280" t="str">
            <v>社会福祉法人　優の森山鹿会</v>
          </cell>
          <cell r="E280" t="str">
            <v>9190005009869</v>
          </cell>
        </row>
        <row r="281">
          <cell r="D281" t="str">
            <v>社会福祉法人　名張市社会福祉協議会</v>
          </cell>
          <cell r="E281" t="str">
            <v>2190005006261</v>
          </cell>
        </row>
        <row r="282">
          <cell r="D282" t="str">
            <v>社会福祉法人　よさみ福祉会</v>
          </cell>
          <cell r="E282" t="str">
            <v>2190005006443</v>
          </cell>
        </row>
        <row r="283">
          <cell r="D283" t="str">
            <v>社会福祉法人　東海宏和福祉会</v>
          </cell>
          <cell r="E283" t="str">
            <v>2190005006476</v>
          </cell>
        </row>
        <row r="284">
          <cell r="D284" t="str">
            <v>社会福祉法人　つつじ会</v>
          </cell>
          <cell r="E284" t="str">
            <v>4190005019030</v>
          </cell>
        </row>
        <row r="285">
          <cell r="D285" t="str">
            <v>社会福祉法人　おきつも福祉会</v>
          </cell>
          <cell r="E285" t="str">
            <v>6190005011043</v>
          </cell>
        </row>
        <row r="286">
          <cell r="D286" t="str">
            <v>社会福祉法人　こもはら福祉会</v>
          </cell>
          <cell r="E286" t="str">
            <v>9190005006379</v>
          </cell>
        </row>
        <row r="287">
          <cell r="D287" t="str">
            <v>社会福祉法人　鶯鳴会</v>
          </cell>
          <cell r="E287" t="str">
            <v>9190005006420</v>
          </cell>
        </row>
        <row r="288">
          <cell r="D288" t="str">
            <v>社会福祉法人　サンフラワー名張</v>
          </cell>
          <cell r="E288" t="str">
            <v>9190005006437</v>
          </cell>
        </row>
        <row r="289">
          <cell r="D289" t="str">
            <v>社会福祉法人　尾鷲市社会福祉協議会</v>
          </cell>
          <cell r="E289" t="str">
            <v>5190005003743</v>
          </cell>
        </row>
        <row r="290">
          <cell r="D290" t="str">
            <v>社会福祉法人　尾鷲民生事業協会</v>
          </cell>
          <cell r="E290" t="str">
            <v>8190005003781</v>
          </cell>
        </row>
        <row r="291">
          <cell r="D291" t="str">
            <v>社会福祉法人　亀山市社会福祉協議会</v>
          </cell>
          <cell r="E291" t="str">
            <v>3190005003200</v>
          </cell>
        </row>
        <row r="292">
          <cell r="D292" t="str">
            <v>社会福祉法人　安全福祉会</v>
          </cell>
          <cell r="E292" t="str">
            <v>4190005003158</v>
          </cell>
        </row>
        <row r="293">
          <cell r="D293" t="str">
            <v>社会福祉法人　ケアフル亀山</v>
          </cell>
          <cell r="E293" t="str">
            <v>4190005003199</v>
          </cell>
        </row>
        <row r="294">
          <cell r="D294" t="str">
            <v>社会福祉法人　なぎ</v>
          </cell>
          <cell r="E294" t="str">
            <v>4190005004577</v>
          </cell>
        </row>
        <row r="295">
          <cell r="D295" t="str">
            <v>社会福祉法人　柊会</v>
          </cell>
          <cell r="E295" t="str">
            <v>5190005003198</v>
          </cell>
        </row>
        <row r="296">
          <cell r="D296" t="str">
            <v>社会福祉法人　里和</v>
          </cell>
          <cell r="E296" t="str">
            <v>5190005010054</v>
          </cell>
        </row>
        <row r="297">
          <cell r="D297" t="str">
            <v>社会福祉法人　希望の里</v>
          </cell>
          <cell r="E297" t="str">
            <v>7190005004582</v>
          </cell>
        </row>
        <row r="298">
          <cell r="D298" t="str">
            <v>社会福祉法人　松風福祉会</v>
          </cell>
          <cell r="E298" t="str">
            <v>9190005003384</v>
          </cell>
        </row>
        <row r="299">
          <cell r="D299" t="str">
            <v>社会福祉法人　有明の里</v>
          </cell>
          <cell r="E299" t="str">
            <v>6190005010862</v>
          </cell>
        </row>
        <row r="300">
          <cell r="D300" t="str">
            <v>社会福祉法人　あしたば福祉会</v>
          </cell>
          <cell r="E300" t="str">
            <v>8190005005274</v>
          </cell>
        </row>
        <row r="301">
          <cell r="D301" t="str">
            <v>社会福祉法人　鳥羽市社会福祉協議会</v>
          </cell>
          <cell r="E301" t="str">
            <v>9190005005273</v>
          </cell>
        </row>
        <row r="302">
          <cell r="D302" t="str">
            <v>社会福祉法人　杏南会</v>
          </cell>
          <cell r="E302" t="str">
            <v>1190005003549</v>
          </cell>
        </row>
        <row r="303">
          <cell r="D303" t="str">
            <v>社会福祉法人　紀和会</v>
          </cell>
          <cell r="E303" t="str">
            <v>5190005003594</v>
          </cell>
        </row>
        <row r="304">
          <cell r="D304" t="str">
            <v>社会福祉法人　熊野市社会福祉協議会</v>
          </cell>
          <cell r="E304" t="str">
            <v>6190005003585</v>
          </cell>
        </row>
        <row r="305">
          <cell r="D305" t="str">
            <v>社会福祉法人　ひまわり会</v>
          </cell>
          <cell r="E305" t="str">
            <v>7190005003551</v>
          </cell>
        </row>
        <row r="306">
          <cell r="D306" t="str">
            <v>社会福祉法人　清光会</v>
          </cell>
          <cell r="E306" t="str">
            <v>8190005003550</v>
          </cell>
        </row>
        <row r="307">
          <cell r="D307" t="str">
            <v>社会福祉法人　光風会</v>
          </cell>
          <cell r="E307" t="str">
            <v>1190005007863</v>
          </cell>
        </row>
        <row r="308">
          <cell r="D308" t="str">
            <v>社会福祉法人　六永会</v>
          </cell>
          <cell r="E308" t="str">
            <v>1190005010074</v>
          </cell>
        </row>
        <row r="309">
          <cell r="D309" t="str">
            <v>社会福祉法人　モモ</v>
          </cell>
          <cell r="E309" t="str">
            <v>1190005010330</v>
          </cell>
        </row>
        <row r="310">
          <cell r="D310" t="str">
            <v>社会福祉法人　翠明院</v>
          </cell>
          <cell r="E310" t="str">
            <v>3190005007861</v>
          </cell>
        </row>
        <row r="311">
          <cell r="D311" t="str">
            <v>社会福祉法人　いなべ市社会福祉協議会</v>
          </cell>
          <cell r="E311" t="str">
            <v>3190005008422</v>
          </cell>
        </row>
        <row r="312">
          <cell r="D312" t="str">
            <v>社会福祉法人　竜岳福祉会</v>
          </cell>
          <cell r="E312" t="str">
            <v>6190005007867</v>
          </cell>
        </row>
        <row r="313">
          <cell r="D313" t="str">
            <v>社会福祉法人　あじさいの家</v>
          </cell>
          <cell r="E313" t="str">
            <v>6190005008535</v>
          </cell>
        </row>
        <row r="314">
          <cell r="D314" t="str">
            <v>社会福祉法人　晴山会</v>
          </cell>
          <cell r="E314" t="str">
            <v>7190005007866</v>
          </cell>
        </row>
        <row r="315">
          <cell r="D315" t="str">
            <v>社会福祉法人　百楽の会</v>
          </cell>
          <cell r="E315" t="str">
            <v>4190005005609</v>
          </cell>
        </row>
        <row r="316">
          <cell r="D316" t="str">
            <v>社会福祉法人　志摩市社会福祉協議会</v>
          </cell>
          <cell r="E316" t="str">
            <v>5190005005574</v>
          </cell>
        </row>
        <row r="317">
          <cell r="D317" t="str">
            <v>社会福祉法人　真心の会</v>
          </cell>
          <cell r="E317" t="str">
            <v>6190005005598</v>
          </cell>
        </row>
        <row r="318">
          <cell r="D318" t="str">
            <v>社会福祉法人　伊賀市社会事業協会</v>
          </cell>
          <cell r="E318" t="str">
            <v>2190005005635</v>
          </cell>
        </row>
        <row r="319">
          <cell r="D319" t="str">
            <v>社会福祉法人　伊賀昴会</v>
          </cell>
          <cell r="E319" t="str">
            <v>2190005005940</v>
          </cell>
        </row>
        <row r="320">
          <cell r="D320" t="str">
            <v>社会福祉法人　伊賀市社会福祉協議会</v>
          </cell>
          <cell r="E320" t="str">
            <v>2190005006096</v>
          </cell>
        </row>
        <row r="321">
          <cell r="D321" t="str">
            <v>社会福祉法人　恵成会</v>
          </cell>
          <cell r="E321" t="str">
            <v>3190005005956</v>
          </cell>
        </row>
        <row r="322">
          <cell r="D322" t="str">
            <v>社会福祉法人　いがほくぶ</v>
          </cell>
          <cell r="E322" t="str">
            <v>4190005005641</v>
          </cell>
        </row>
        <row r="323">
          <cell r="D323" t="str">
            <v>社会福祉法人　維雅幸育会</v>
          </cell>
          <cell r="E323" t="str">
            <v>5190005005640</v>
          </cell>
        </row>
        <row r="324">
          <cell r="D324" t="str">
            <v>社会福祉法人　あやまユートピア</v>
          </cell>
          <cell r="E324" t="str">
            <v>6190005006092</v>
          </cell>
        </row>
        <row r="325">
          <cell r="D325" t="str">
            <v>社会福祉法人　青山福祉会</v>
          </cell>
          <cell r="E325" t="str">
            <v>6190005006118</v>
          </cell>
        </row>
        <row r="326">
          <cell r="D326" t="str">
            <v>社会福祉法人　福寿会</v>
          </cell>
          <cell r="E326" t="str">
            <v>8190005005638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等名簿_直接修正"/>
      <sheetName val="法人一覧"/>
    </sheetNames>
    <sheetDataSet>
      <sheetData sheetId="0" refreshError="1"/>
      <sheetData sheetId="1">
        <row r="4">
          <cell r="D4" t="str">
            <v>社会福祉法人　アイ・ティ・オー福祉会</v>
          </cell>
          <cell r="E4" t="str">
            <v>1190005000141</v>
          </cell>
        </row>
        <row r="5">
          <cell r="D5" t="str">
            <v>社会福祉法人　絆</v>
          </cell>
          <cell r="E5" t="str">
            <v>1190005003383</v>
          </cell>
        </row>
        <row r="6">
          <cell r="D6" t="str">
            <v>社会福祉法人　みどり自由学園</v>
          </cell>
          <cell r="E6" t="str">
            <v>3190005000107</v>
          </cell>
        </row>
        <row r="7">
          <cell r="D7" t="str">
            <v>社会福祉法人　喜楽里</v>
          </cell>
          <cell r="E7" t="str">
            <v>3190005001179</v>
          </cell>
        </row>
        <row r="8">
          <cell r="D8" t="str">
            <v>社会福祉法人　ウェルケア</v>
          </cell>
          <cell r="E8" t="str">
            <v>4190005000130</v>
          </cell>
        </row>
        <row r="9">
          <cell r="D9" t="str">
            <v>社会福祉法人　豊津児童福祉会</v>
          </cell>
          <cell r="E9" t="str">
            <v>4190005000139</v>
          </cell>
        </row>
        <row r="10">
          <cell r="D10" t="str">
            <v>社会福祉法人　三重県共同募金会</v>
          </cell>
          <cell r="E10" t="str">
            <v>5190005000105</v>
          </cell>
        </row>
        <row r="11">
          <cell r="D11" t="str">
            <v>社会福祉法人　三重県厚生事業団</v>
          </cell>
          <cell r="E11" t="str">
            <v>5190005000113</v>
          </cell>
        </row>
        <row r="12">
          <cell r="D12" t="str">
            <v>社会福祉法人　三重ベタニヤ</v>
          </cell>
          <cell r="E12" t="str">
            <v>5190005003082</v>
          </cell>
        </row>
        <row r="13">
          <cell r="D13" t="str">
            <v>社会福祉法人　三重県社会福祉協議会</v>
          </cell>
          <cell r="E13" t="str">
            <v>6190005000104</v>
          </cell>
        </row>
        <row r="14">
          <cell r="D14" t="str">
            <v>社会福祉法人　洗心福祉会</v>
          </cell>
          <cell r="E14" t="str">
            <v>6190005000129</v>
          </cell>
        </row>
        <row r="15">
          <cell r="D15" t="str">
            <v>社会福祉法人　里山学院</v>
          </cell>
          <cell r="E15" t="str">
            <v>6190005000137</v>
          </cell>
        </row>
        <row r="16">
          <cell r="D16" t="str">
            <v>社会福祉法人　敬峰会</v>
          </cell>
          <cell r="E16" t="str">
            <v>6190005010292</v>
          </cell>
        </row>
        <row r="17">
          <cell r="D17" t="str">
            <v>社会福祉法人　三重県視覚障害者協会</v>
          </cell>
          <cell r="E17" t="str">
            <v>7190005000111</v>
          </cell>
        </row>
        <row r="18">
          <cell r="D18" t="str">
            <v>社会福祉法人　サンフラワークラブ</v>
          </cell>
          <cell r="E18" t="str">
            <v>7190005000136</v>
          </cell>
        </row>
        <row r="19">
          <cell r="D19" t="str">
            <v>社会福祉法人　あけあい会</v>
          </cell>
          <cell r="E19" t="str">
            <v>7190005000144</v>
          </cell>
        </row>
        <row r="20">
          <cell r="D20" t="str">
            <v>社会福祉法人　聖マッテヤ会</v>
          </cell>
          <cell r="E20" t="str">
            <v>9190005000101</v>
          </cell>
        </row>
        <row r="21">
          <cell r="D21" t="str">
            <v>社会福祉法人　青山里会</v>
          </cell>
          <cell r="E21" t="str">
            <v>1190005008837</v>
          </cell>
        </row>
        <row r="22">
          <cell r="D22" t="str">
            <v>社会福祉法人　四季の里</v>
          </cell>
          <cell r="E22" t="str">
            <v>3190005008851</v>
          </cell>
        </row>
        <row r="23">
          <cell r="D23" t="str">
            <v>社会福祉法人　日の本福祉会</v>
          </cell>
          <cell r="E23" t="str">
            <v>3190005009759</v>
          </cell>
        </row>
        <row r="24">
          <cell r="D24" t="str">
            <v>社会福祉法人　悠和会</v>
          </cell>
          <cell r="E24" t="str">
            <v>5190005009303</v>
          </cell>
        </row>
        <row r="25">
          <cell r="D25" t="str">
            <v>社会福祉法人　宏育会</v>
          </cell>
          <cell r="E25" t="str">
            <v>7190005008848</v>
          </cell>
        </row>
        <row r="26">
          <cell r="D26" t="str">
            <v>社会福祉法人　徳寿会</v>
          </cell>
          <cell r="E26" t="str">
            <v>7190005008856</v>
          </cell>
        </row>
        <row r="27">
          <cell r="D27" t="str">
            <v>社会福祉法人　三重福祉会</v>
          </cell>
          <cell r="E27" t="str">
            <v>9190005008862</v>
          </cell>
        </row>
        <row r="28">
          <cell r="D28" t="str">
            <v>社会福祉法人　むげんのかのうせい</v>
          </cell>
          <cell r="E28" t="str">
            <v>1190005005405</v>
          </cell>
        </row>
        <row r="29">
          <cell r="D29" t="str">
            <v>社会福祉法人　三重済美学院</v>
          </cell>
          <cell r="E29" t="str">
            <v>7190005005036</v>
          </cell>
        </row>
        <row r="30">
          <cell r="D30" t="str">
            <v>社会福祉法人　カトリック三重カリタス会</v>
          </cell>
          <cell r="E30" t="str">
            <v>2190005007549</v>
          </cell>
        </row>
        <row r="31">
          <cell r="D31" t="str">
            <v>社会福祉法人　愛恵会</v>
          </cell>
          <cell r="E31" t="str">
            <v>3190005006649</v>
          </cell>
        </row>
        <row r="32">
          <cell r="D32" t="str">
            <v>社会福祉法人　清翠会</v>
          </cell>
          <cell r="E32" t="str">
            <v>9190005006643</v>
          </cell>
        </row>
        <row r="33">
          <cell r="D33" t="str">
            <v>社会福祉法人　耕逸山児童福祉協会</v>
          </cell>
          <cell r="E33" t="str">
            <v>5190005007802</v>
          </cell>
        </row>
        <row r="34">
          <cell r="D34" t="str">
            <v>社会福祉法人　アパティア福祉会</v>
          </cell>
          <cell r="E34" t="str">
            <v>9180305003515</v>
          </cell>
        </row>
        <row r="35">
          <cell r="D35" t="str">
            <v>社会福祉法人　三鈴会</v>
          </cell>
          <cell r="E35" t="str">
            <v>1190005004076</v>
          </cell>
        </row>
        <row r="36">
          <cell r="D36" t="str">
            <v>社会福祉法人　伊勢亀鈴会</v>
          </cell>
          <cell r="E36" t="str">
            <v>2190005004075</v>
          </cell>
        </row>
        <row r="37">
          <cell r="D37" t="str">
            <v>社会福祉法人　久間田福祉会</v>
          </cell>
          <cell r="E37" t="str">
            <v>2190005004439</v>
          </cell>
        </row>
        <row r="38">
          <cell r="D38" t="str">
            <v>社会福祉法人　鈴風会</v>
          </cell>
          <cell r="E38" t="str">
            <v>4190005004429</v>
          </cell>
        </row>
        <row r="39">
          <cell r="D39" t="str">
            <v>社会福祉法人　微笑会</v>
          </cell>
          <cell r="E39" t="str">
            <v>6190005004063</v>
          </cell>
        </row>
        <row r="40">
          <cell r="D40" t="str">
            <v>社会福祉法人　微笑福祉会</v>
          </cell>
          <cell r="E40" t="str">
            <v>6190005004501</v>
          </cell>
        </row>
        <row r="41">
          <cell r="D41" t="str">
            <v>社会福祉法人　志生会</v>
          </cell>
          <cell r="E41" t="str">
            <v>7190005004442</v>
          </cell>
        </row>
        <row r="42">
          <cell r="D42" t="str">
            <v>社会福祉法人　名張厚生協会</v>
          </cell>
          <cell r="E42" t="str">
            <v>1190005006262</v>
          </cell>
        </row>
        <row r="43">
          <cell r="D43" t="str">
            <v>社会福祉法人　名張育成会</v>
          </cell>
          <cell r="E43" t="str">
            <v>3190005006260</v>
          </cell>
        </row>
        <row r="44">
          <cell r="D44" t="str">
            <v>社会福祉法人　弘仁会</v>
          </cell>
          <cell r="E44" t="str">
            <v>9190005006263</v>
          </cell>
        </row>
        <row r="45">
          <cell r="D45" t="str">
            <v>社会福祉法人　任天会</v>
          </cell>
          <cell r="E45" t="str">
            <v>9190005006453</v>
          </cell>
        </row>
        <row r="46">
          <cell r="D46" t="str">
            <v>社会福祉法人　長茂会</v>
          </cell>
          <cell r="E46" t="str">
            <v>7190005003782</v>
          </cell>
        </row>
        <row r="47">
          <cell r="D47" t="str">
            <v>社会福祉法人　愛友会</v>
          </cell>
          <cell r="E47" t="str">
            <v>8190005003930</v>
          </cell>
        </row>
        <row r="48">
          <cell r="D48" t="str">
            <v>社会福祉法人　いなべ福祉会</v>
          </cell>
          <cell r="E48" t="str">
            <v>7190005008501</v>
          </cell>
        </row>
        <row r="49">
          <cell r="D49" t="str">
            <v>社会福祉法人　恒心福祉会</v>
          </cell>
          <cell r="E49" t="str">
            <v>2190005009751</v>
          </cell>
        </row>
        <row r="50">
          <cell r="D50" t="str">
            <v>社会福祉法人　グリーンセンター福祉会</v>
          </cell>
          <cell r="E50" t="str">
            <v>1190005006403</v>
          </cell>
        </row>
        <row r="51">
          <cell r="D51" t="str">
            <v>社会福祉法人　明光会</v>
          </cell>
          <cell r="E51" t="str">
            <v>6190005002109</v>
          </cell>
        </row>
        <row r="52">
          <cell r="D52" t="str">
            <v>社会福祉法人　敬親会</v>
          </cell>
          <cell r="E52" t="str">
            <v>9190005005942</v>
          </cell>
        </row>
        <row r="53">
          <cell r="D53" t="str">
            <v>社会福祉法人　慈幸会</v>
          </cell>
          <cell r="E53" t="str">
            <v>4190005008388</v>
          </cell>
        </row>
        <row r="54">
          <cell r="D54" t="str">
            <v>社会福祉法人　木曽岬町社会福祉協議会</v>
          </cell>
          <cell r="E54" t="str">
            <v>9190005007823</v>
          </cell>
        </row>
        <row r="55">
          <cell r="D55" t="str">
            <v>社会福祉法人　東員町社会福祉協議会</v>
          </cell>
          <cell r="E55" t="str">
            <v>1190005007871</v>
          </cell>
        </row>
        <row r="56">
          <cell r="D56" t="str">
            <v>社会福祉法人　健和会</v>
          </cell>
          <cell r="E56" t="str">
            <v>2190005007870</v>
          </cell>
        </row>
        <row r="57">
          <cell r="D57" t="str">
            <v>社会福祉法人　いずみ</v>
          </cell>
          <cell r="E57" t="str">
            <v>4190005007869</v>
          </cell>
        </row>
        <row r="58">
          <cell r="D58" t="str">
            <v>社会福祉法人　檜の里</v>
          </cell>
          <cell r="E58" t="str">
            <v>1190005009455</v>
          </cell>
        </row>
        <row r="59">
          <cell r="D59" t="str">
            <v>社会福祉法人　菰野陽気園</v>
          </cell>
          <cell r="E59" t="str">
            <v>2190005009454</v>
          </cell>
        </row>
        <row r="60">
          <cell r="D60" t="str">
            <v>社会福祉法人　森の風学舎</v>
          </cell>
          <cell r="E60" t="str">
            <v>2190005011435</v>
          </cell>
        </row>
        <row r="61">
          <cell r="D61" t="str">
            <v>社会福祉法人　菰野町社会福祉協議会</v>
          </cell>
          <cell r="E61" t="str">
            <v>3190005009453</v>
          </cell>
        </row>
        <row r="62">
          <cell r="D62" t="str">
            <v>社会福祉法人　三和福祉会</v>
          </cell>
          <cell r="E62" t="str">
            <v>7190005009458</v>
          </cell>
        </row>
        <row r="63">
          <cell r="D63" t="str">
            <v>社会福祉法人　明健福祉会</v>
          </cell>
          <cell r="E63" t="str">
            <v>7190005011546</v>
          </cell>
        </row>
        <row r="64">
          <cell r="D64" t="str">
            <v>社会福祉法人　千草きらら会</v>
          </cell>
          <cell r="E64" t="str">
            <v>8190005009457</v>
          </cell>
        </row>
        <row r="65">
          <cell r="D65" t="str">
            <v>社会福祉法人　鈴鹿聖十字会</v>
          </cell>
          <cell r="E65" t="str">
            <v>9190005009456</v>
          </cell>
        </row>
        <row r="66">
          <cell r="D66" t="str">
            <v>社会福祉法人　朝日町社会福祉協議会</v>
          </cell>
          <cell r="E66" t="str">
            <v>6190005008840</v>
          </cell>
        </row>
        <row r="67">
          <cell r="D67" t="str">
            <v>社会福祉法人　三重健寿会</v>
          </cell>
          <cell r="E67" t="str">
            <v>8190005009556</v>
          </cell>
        </row>
        <row r="68">
          <cell r="D68" t="str">
            <v>社会福祉法人　ほほえみ福祉会</v>
          </cell>
          <cell r="E68" t="str">
            <v>1190005009793</v>
          </cell>
        </row>
        <row r="69">
          <cell r="D69" t="str">
            <v>社会福祉法人　よつば会</v>
          </cell>
          <cell r="E69" t="str">
            <v>6190005009616</v>
          </cell>
        </row>
        <row r="70">
          <cell r="D70" t="str">
            <v>社会福祉法人　川越町社会福祉協議会</v>
          </cell>
          <cell r="E70" t="str">
            <v>9190005008846</v>
          </cell>
        </row>
        <row r="71">
          <cell r="D71" t="str">
            <v>社会福祉法人　育心会</v>
          </cell>
          <cell r="E71" t="str">
            <v>1190005007186</v>
          </cell>
        </row>
        <row r="72">
          <cell r="D72" t="str">
            <v>社会福祉法人　敬真福祉会</v>
          </cell>
          <cell r="E72" t="str">
            <v>2190005006641</v>
          </cell>
        </row>
        <row r="73">
          <cell r="D73" t="str">
            <v>社会福祉法人　多気町社会福祉協議会</v>
          </cell>
          <cell r="E73" t="str">
            <v>2190005007508</v>
          </cell>
        </row>
        <row r="74">
          <cell r="D74" t="str">
            <v>社会福祉法人　笠木御所桜会</v>
          </cell>
          <cell r="E74" t="str">
            <v>5190005007620</v>
          </cell>
        </row>
        <row r="75">
          <cell r="D75" t="str">
            <v>社会福祉法人　聖和福祉会</v>
          </cell>
          <cell r="E75" t="str">
            <v>5190005009807</v>
          </cell>
        </row>
        <row r="76">
          <cell r="D76" t="str">
            <v>社会福祉法人　斎宮会</v>
          </cell>
          <cell r="E76" t="str">
            <v>8190005006652</v>
          </cell>
        </row>
        <row r="77">
          <cell r="D77" t="str">
            <v>社会福祉法人　ウェルハート厚生会</v>
          </cell>
          <cell r="E77" t="str">
            <v>2190005010016</v>
          </cell>
        </row>
        <row r="78">
          <cell r="D78" t="str">
            <v>社会福祉法人　明和町社会福祉協議会</v>
          </cell>
          <cell r="E78" t="str">
            <v>5190005006639</v>
          </cell>
        </row>
        <row r="79">
          <cell r="D79" t="str">
            <v>社会福祉法人　キングスガーデン三重</v>
          </cell>
          <cell r="E79" t="str">
            <v>1190005007285</v>
          </cell>
        </row>
        <row r="80">
          <cell r="D80" t="str">
            <v>社会福祉法人　大台町社会福祉協議会</v>
          </cell>
          <cell r="E80" t="str">
            <v>1190005007509</v>
          </cell>
        </row>
        <row r="81">
          <cell r="D81" t="str">
            <v>社会福祉法人　司会</v>
          </cell>
          <cell r="E81" t="str">
            <v>8190005005027</v>
          </cell>
        </row>
        <row r="82">
          <cell r="D82" t="str">
            <v>社会福祉法人　玉城町社会福祉協議会</v>
          </cell>
          <cell r="E82" t="str">
            <v>9190005005026</v>
          </cell>
        </row>
        <row r="83">
          <cell r="D83" t="str">
            <v>社会福祉法人　ゆり</v>
          </cell>
          <cell r="E83" t="str">
            <v>9190005005117</v>
          </cell>
        </row>
        <row r="84">
          <cell r="D84" t="str">
            <v>社会福祉法人　三重豊生会</v>
          </cell>
          <cell r="E84" t="str">
            <v>1190005004596</v>
          </cell>
        </row>
        <row r="85">
          <cell r="D85" t="str">
            <v>社会福祉法人　吉清会</v>
          </cell>
          <cell r="E85" t="str">
            <v>1190005005388</v>
          </cell>
        </row>
        <row r="86">
          <cell r="D86" t="str">
            <v>社会福祉法人　度会町社会福祉協議会</v>
          </cell>
          <cell r="E86" t="str">
            <v>2190005005040</v>
          </cell>
        </row>
        <row r="87">
          <cell r="D87" t="str">
            <v>社会福祉法人　仁成会</v>
          </cell>
          <cell r="E87" t="str">
            <v>3190005007283</v>
          </cell>
        </row>
        <row r="88">
          <cell r="D88" t="str">
            <v>社会福祉法人　大紀町社会福祉協議会</v>
          </cell>
          <cell r="E88" t="str">
            <v>4190005007489</v>
          </cell>
        </row>
        <row r="89">
          <cell r="D89" t="str">
            <v>社会福祉法人　北斗会</v>
          </cell>
          <cell r="E89" t="str">
            <v>5190005007281</v>
          </cell>
        </row>
        <row r="90">
          <cell r="D90" t="str">
            <v>社会福祉法人　おおすぎ</v>
          </cell>
          <cell r="E90" t="str">
            <v>6190005007280</v>
          </cell>
        </row>
        <row r="91">
          <cell r="D91" t="str">
            <v>社会福祉法人　南伊勢町社会福祉協議会</v>
          </cell>
          <cell r="E91" t="str">
            <v>3190005005345</v>
          </cell>
        </row>
        <row r="92">
          <cell r="D92" t="str">
            <v>社会福祉法人　南勢聖福会</v>
          </cell>
          <cell r="E92" t="str">
            <v>6190005005276</v>
          </cell>
        </row>
        <row r="93">
          <cell r="D93" t="str">
            <v>社会福祉法人　南勢かえで福祉会</v>
          </cell>
          <cell r="E93" t="str">
            <v>7190005005135</v>
          </cell>
        </row>
        <row r="94">
          <cell r="D94" t="str">
            <v>社会福祉法人　秀嶺福祉会</v>
          </cell>
          <cell r="E94" t="str">
            <v>8190005010547</v>
          </cell>
        </row>
        <row r="95">
          <cell r="D95" t="str">
            <v>社会福祉法人　清潮会</v>
          </cell>
          <cell r="E95" t="str">
            <v>8190005010563</v>
          </cell>
        </row>
        <row r="96">
          <cell r="D96" t="str">
            <v>社会福祉法人　菊寿会</v>
          </cell>
          <cell r="E96" t="str">
            <v>1190005003870</v>
          </cell>
        </row>
        <row r="97">
          <cell r="D97" t="str">
            <v>社会福祉法人　ひがし保育園</v>
          </cell>
          <cell r="E97" t="str">
            <v>1190005003895</v>
          </cell>
        </row>
        <row r="98">
          <cell r="D98" t="str">
            <v>社会福祉法人　照心会</v>
          </cell>
          <cell r="E98" t="str">
            <v>2190005003894</v>
          </cell>
        </row>
        <row r="99">
          <cell r="D99" t="str">
            <v>社会福祉法人　上里福祉会</v>
          </cell>
          <cell r="E99" t="str">
            <v>3190005003869</v>
          </cell>
        </row>
        <row r="100">
          <cell r="D100" t="str">
            <v>社会福祉法人　相賀社会福祉事業協会</v>
          </cell>
          <cell r="E100" t="str">
            <v>4190005003868</v>
          </cell>
        </row>
        <row r="101">
          <cell r="D101" t="str">
            <v>社会福祉法人　紀北町社会福祉協議会</v>
          </cell>
          <cell r="E101" t="str">
            <v>4190005003942</v>
          </cell>
        </row>
        <row r="102">
          <cell r="D102" t="str">
            <v>社会福祉法人　三浦児童福祉協会</v>
          </cell>
          <cell r="E102" t="str">
            <v>8190005003897</v>
          </cell>
        </row>
        <row r="103">
          <cell r="D103" t="str">
            <v>社会福祉法人　慈徳会</v>
          </cell>
          <cell r="E103" t="str">
            <v>8190005003947</v>
          </cell>
        </row>
        <row r="104">
          <cell r="D104" t="str">
            <v>社会福祉法人　ふらここ保育園</v>
          </cell>
          <cell r="E104" t="str">
            <v>9190005003896</v>
          </cell>
        </row>
        <row r="105">
          <cell r="D105" t="str">
            <v>社会福祉法人　御浜町社会福祉協議会</v>
          </cell>
          <cell r="E105" t="str">
            <v>4190005003637</v>
          </cell>
        </row>
        <row r="106">
          <cell r="D106" t="str">
            <v>社会福祉法人　エイジハウス</v>
          </cell>
          <cell r="E106" t="str">
            <v>6190005003635</v>
          </cell>
        </row>
        <row r="107">
          <cell r="D107" t="str">
            <v>社会福祉法人　紀宝町社会福祉協議会</v>
          </cell>
          <cell r="E107" t="str">
            <v>5190005003586</v>
          </cell>
        </row>
        <row r="108">
          <cell r="D108" t="str">
            <v>社会福祉法人　敬愛会</v>
          </cell>
          <cell r="E108" t="str">
            <v>1190005000100</v>
          </cell>
        </row>
        <row r="109">
          <cell r="D109" t="str">
            <v>社会福祉法人　ぼだいじ福祉会</v>
          </cell>
          <cell r="E109" t="str">
            <v>1190005000109</v>
          </cell>
        </row>
        <row r="110">
          <cell r="D110" t="str">
            <v>社会福祉法人　泉福祉会</v>
          </cell>
          <cell r="E110" t="str">
            <v>1190005000117</v>
          </cell>
        </row>
        <row r="111">
          <cell r="D111" t="str">
            <v>社会福祉法人　上浜福祉会</v>
          </cell>
          <cell r="E111" t="str">
            <v>1190005000125</v>
          </cell>
        </row>
        <row r="112">
          <cell r="D112" t="str">
            <v>社会福祉法人　自由学苑福祉会</v>
          </cell>
          <cell r="E112" t="str">
            <v>1190005003012</v>
          </cell>
        </row>
        <row r="113">
          <cell r="D113" t="str">
            <v>社会福祉法人　友睦</v>
          </cell>
          <cell r="E113" t="str">
            <v>1190005003053</v>
          </cell>
        </row>
        <row r="114">
          <cell r="D114" t="str">
            <v>社会福祉法人　桃郷福祉会</v>
          </cell>
          <cell r="E114" t="str">
            <v>2190005000116</v>
          </cell>
        </row>
        <row r="115">
          <cell r="D115" t="str">
            <v>社会福祉法人　三重清暉会</v>
          </cell>
          <cell r="E115" t="str">
            <v>2190005000124</v>
          </cell>
        </row>
        <row r="116">
          <cell r="D116" t="str">
            <v>社会福祉法人　白壽会</v>
          </cell>
          <cell r="E116" t="str">
            <v>2190005000132</v>
          </cell>
        </row>
        <row r="117">
          <cell r="D117" t="str">
            <v>社会福祉法人　津市社会福祉協議会</v>
          </cell>
          <cell r="E117" t="str">
            <v>2190005003119</v>
          </cell>
        </row>
        <row r="118">
          <cell r="D118" t="str">
            <v>社会福祉法人　あいうえお</v>
          </cell>
          <cell r="E118" t="str">
            <v>2190005011906</v>
          </cell>
        </row>
        <row r="119">
          <cell r="D119" t="str">
            <v>社会福祉法人　鈴の木会</v>
          </cell>
          <cell r="E119" t="str">
            <v>3190005000115</v>
          </cell>
        </row>
        <row r="120">
          <cell r="D120" t="str">
            <v>社会福祉法人　藤水福祉会</v>
          </cell>
          <cell r="E120" t="str">
            <v>3190005000123</v>
          </cell>
        </row>
        <row r="121">
          <cell r="D121" t="str">
            <v>社会福祉法人　夢の郷</v>
          </cell>
          <cell r="E121" t="str">
            <v>3190005000131</v>
          </cell>
        </row>
        <row r="122">
          <cell r="D122" t="str">
            <v>社会福祉法人　ちどり会</v>
          </cell>
          <cell r="E122" t="str">
            <v>3190005001170</v>
          </cell>
        </row>
        <row r="123">
          <cell r="D123" t="str">
            <v>社会福祉法人　憩いの汀</v>
          </cell>
          <cell r="E123" t="str">
            <v>3190005011450</v>
          </cell>
        </row>
        <row r="124">
          <cell r="D124" t="str">
            <v>社会福祉法人　津市社会福祉事業団</v>
          </cell>
          <cell r="E124" t="str">
            <v>4190005000122</v>
          </cell>
        </row>
        <row r="125">
          <cell r="D125" t="str">
            <v>社会福祉法人　いろどり福祉会</v>
          </cell>
          <cell r="E125" t="str">
            <v>4190005000147</v>
          </cell>
        </row>
        <row r="126">
          <cell r="D126" t="str">
            <v>社会福祉法人　どんど</v>
          </cell>
          <cell r="E126" t="str">
            <v>4190005011417</v>
          </cell>
        </row>
        <row r="127">
          <cell r="D127" t="str">
            <v>社会福祉法人　安濃津福祉会</v>
          </cell>
          <cell r="E127" t="str">
            <v>4190005011516</v>
          </cell>
        </row>
        <row r="128">
          <cell r="D128" t="str">
            <v>社会福祉法人　あゆみ</v>
          </cell>
          <cell r="E128" t="str">
            <v>5190005009889</v>
          </cell>
        </row>
        <row r="129">
          <cell r="D129" t="str">
            <v>社会福祉法人　清泉福祉会</v>
          </cell>
          <cell r="E129" t="str">
            <v>6190005000112</v>
          </cell>
        </row>
        <row r="130">
          <cell r="D130" t="str">
            <v>社会福祉法人　寿泉会</v>
          </cell>
          <cell r="E130" t="str">
            <v>6190005000120</v>
          </cell>
        </row>
        <row r="131">
          <cell r="D131" t="str">
            <v>社会福祉法人　結の会</v>
          </cell>
          <cell r="E131" t="str">
            <v>6190005003065</v>
          </cell>
        </row>
        <row r="132">
          <cell r="D132" t="str">
            <v>社会福祉法人　サザンコート</v>
          </cell>
          <cell r="E132" t="str">
            <v>6190005011811</v>
          </cell>
        </row>
        <row r="133">
          <cell r="D133" t="str">
            <v>社会福祉法人　高田福祉事業協会</v>
          </cell>
          <cell r="E133" t="str">
            <v>7190005000103</v>
          </cell>
        </row>
        <row r="134">
          <cell r="D134" t="str">
            <v>社会福祉法人　こしば福祉会</v>
          </cell>
          <cell r="E134" t="str">
            <v>7190005000128</v>
          </cell>
        </row>
        <row r="135">
          <cell r="D135" t="str">
            <v>社会福祉法人　青松園</v>
          </cell>
          <cell r="E135" t="str">
            <v>8190005000102</v>
          </cell>
        </row>
        <row r="136">
          <cell r="D136" t="str">
            <v>社会福祉法人　白蓮福祉会</v>
          </cell>
          <cell r="E136" t="str">
            <v>8190005000110</v>
          </cell>
        </row>
        <row r="137">
          <cell r="D137" t="str">
            <v>社会福祉法人　若草福祉会</v>
          </cell>
          <cell r="E137" t="str">
            <v>8190005000119</v>
          </cell>
        </row>
        <row r="138">
          <cell r="D138" t="str">
            <v>社会福祉法人　津福祉会</v>
          </cell>
          <cell r="E138" t="str">
            <v>8190005000127</v>
          </cell>
        </row>
        <row r="139">
          <cell r="D139" t="str">
            <v>社会福祉法人　素問会</v>
          </cell>
          <cell r="E139" t="str">
            <v>8190005000135</v>
          </cell>
        </row>
        <row r="140">
          <cell r="D140" t="str">
            <v>社会福祉法人　聖フランシスコ会</v>
          </cell>
          <cell r="E140" t="str">
            <v>8190005000143</v>
          </cell>
        </row>
        <row r="141">
          <cell r="D141" t="str">
            <v>社会福祉法人　津栄社会福祉事業協会</v>
          </cell>
          <cell r="E141" t="str">
            <v>9190005000118</v>
          </cell>
        </row>
        <row r="142">
          <cell r="D142" t="str">
            <v>社会福祉法人　高田真善会</v>
          </cell>
          <cell r="E142" t="str">
            <v>9190005000126</v>
          </cell>
        </row>
        <row r="143">
          <cell r="D143" t="str">
            <v>社会福祉法人　すぎのこ福祉会</v>
          </cell>
          <cell r="E143" t="str">
            <v>9190005000134</v>
          </cell>
        </row>
        <row r="144">
          <cell r="D144" t="str">
            <v>社会福祉法人　真盛学園</v>
          </cell>
          <cell r="E144" t="str">
            <v>9190005000142</v>
          </cell>
        </row>
        <row r="145">
          <cell r="D145" t="str">
            <v>社会福祉法人　はまゆう会</v>
          </cell>
          <cell r="E145" t="str">
            <v>9190005000150</v>
          </cell>
        </row>
        <row r="146">
          <cell r="D146" t="str">
            <v>社会福祉法人　正寿会</v>
          </cell>
          <cell r="E146" t="str">
            <v>9190005001181</v>
          </cell>
        </row>
        <row r="147">
          <cell r="D147" t="str">
            <v>社会福祉法人　実践</v>
          </cell>
          <cell r="E147" t="str">
            <v>9190005003046</v>
          </cell>
        </row>
        <row r="148">
          <cell r="D148" t="str">
            <v>社会福祉法人　諦聴会</v>
          </cell>
          <cell r="E148" t="str">
            <v>9190005003079</v>
          </cell>
        </row>
        <row r="149">
          <cell r="D149" t="str">
            <v>社会福祉法人　星たる</v>
          </cell>
          <cell r="E149" t="str">
            <v>9190005009844</v>
          </cell>
        </row>
        <row r="150">
          <cell r="D150" t="str">
            <v>社会福祉法人　風薫会</v>
          </cell>
          <cell r="E150" t="str">
            <v>1190005008845</v>
          </cell>
        </row>
        <row r="151">
          <cell r="D151" t="str">
            <v>社会福祉法人　平成福祉会</v>
          </cell>
          <cell r="E151" t="str">
            <v>1190005008853</v>
          </cell>
        </row>
        <row r="152">
          <cell r="D152" t="str">
            <v>社会福祉法人　放光福祉会</v>
          </cell>
          <cell r="E152" t="str">
            <v>1190005008861</v>
          </cell>
        </row>
        <row r="153">
          <cell r="D153" t="str">
            <v>社会福祉法人　鐘和</v>
          </cell>
          <cell r="E153" t="str">
            <v>1190005009298</v>
          </cell>
        </row>
        <row r="154">
          <cell r="D154" t="str">
            <v>社会福祉法人　愛育会</v>
          </cell>
          <cell r="E154" t="str">
            <v>2190005008836</v>
          </cell>
        </row>
        <row r="155">
          <cell r="D155" t="str">
            <v>社会福祉法人　川島福祉会</v>
          </cell>
          <cell r="E155" t="str">
            <v>2190005008844</v>
          </cell>
        </row>
        <row r="156">
          <cell r="D156" t="str">
            <v>社会福祉法人　清和会</v>
          </cell>
          <cell r="E156" t="str">
            <v>2190005008852</v>
          </cell>
        </row>
        <row r="157">
          <cell r="D157" t="str">
            <v>社会福祉法人　フジ福祉会</v>
          </cell>
          <cell r="E157" t="str">
            <v>2190005008860</v>
          </cell>
        </row>
        <row r="158">
          <cell r="D158" t="str">
            <v>社会福祉法人　四日市福祉会</v>
          </cell>
          <cell r="E158" t="str">
            <v>2190005008869</v>
          </cell>
        </row>
        <row r="159">
          <cell r="D159" t="str">
            <v>社会福祉法人　来福</v>
          </cell>
          <cell r="E159" t="str">
            <v>2190005011063</v>
          </cell>
        </row>
        <row r="160">
          <cell r="D160" t="str">
            <v>社会福祉法人　永甲会</v>
          </cell>
          <cell r="E160" t="str">
            <v>4190005008842</v>
          </cell>
        </row>
        <row r="161">
          <cell r="D161" t="str">
            <v>社会福祉法人　四恩園</v>
          </cell>
          <cell r="E161" t="str">
            <v>4190005008850</v>
          </cell>
        </row>
        <row r="162">
          <cell r="D162" t="str">
            <v>社会福祉法人　四日市市社会福祉協議会</v>
          </cell>
          <cell r="E162" t="str">
            <v>4190005008867</v>
          </cell>
        </row>
        <row r="163">
          <cell r="D163" t="str">
            <v>社会福祉法人　桜コミュニティ</v>
          </cell>
          <cell r="E163" t="str">
            <v>4190005011045</v>
          </cell>
        </row>
        <row r="164">
          <cell r="D164" t="str">
            <v>社会福祉法人　英水会</v>
          </cell>
          <cell r="E164" t="str">
            <v>5190005008841</v>
          </cell>
        </row>
        <row r="165">
          <cell r="D165" t="str">
            <v>社会福祉法人　ひよこ会</v>
          </cell>
          <cell r="E165" t="str">
            <v>5190005008858</v>
          </cell>
        </row>
        <row r="166">
          <cell r="D166" t="str">
            <v>社会福祉法人　四日市厚生会</v>
          </cell>
          <cell r="E166" t="str">
            <v>5190005008866</v>
          </cell>
        </row>
        <row r="167">
          <cell r="D167" t="str">
            <v>社会福祉法人　博秀会</v>
          </cell>
          <cell r="E167" t="str">
            <v>5190005009559</v>
          </cell>
        </row>
        <row r="168">
          <cell r="D168" t="str">
            <v>社会福祉法人　双和福祉会</v>
          </cell>
          <cell r="E168" t="str">
            <v>5190005011705</v>
          </cell>
        </row>
        <row r="169">
          <cell r="D169" t="str">
            <v>社会福祉法人　佐々木児童福祉会</v>
          </cell>
          <cell r="E169" t="str">
            <v>6190005008849</v>
          </cell>
        </row>
        <row r="170">
          <cell r="D170" t="str">
            <v>社会福祉法人　一二三会</v>
          </cell>
          <cell r="E170" t="str">
            <v>6190005008857</v>
          </cell>
        </row>
        <row r="171">
          <cell r="D171" t="str">
            <v>社会福祉法人　ユートピア</v>
          </cell>
          <cell r="E171" t="str">
            <v>6190005008865</v>
          </cell>
        </row>
        <row r="172">
          <cell r="D172" t="str">
            <v>社会福祉法人　あいプロジェクト</v>
          </cell>
          <cell r="E172" t="str">
            <v>6190005009657</v>
          </cell>
        </row>
        <row r="173">
          <cell r="D173" t="str">
            <v>社会福祉法人　三重ワイエムシイエイ福祉会</v>
          </cell>
          <cell r="E173" t="str">
            <v>7190005008864</v>
          </cell>
        </row>
        <row r="174">
          <cell r="D174" t="str">
            <v>社会福祉法人　すずらん福祉会</v>
          </cell>
          <cell r="E174" t="str">
            <v>7190005009375</v>
          </cell>
        </row>
        <row r="175">
          <cell r="D175" t="str">
            <v>社会福祉法人　あがた福祉の会</v>
          </cell>
          <cell r="E175" t="str">
            <v>8190005008839</v>
          </cell>
        </row>
        <row r="176">
          <cell r="D176" t="str">
            <v>社会福祉法人　富田浜福祉会</v>
          </cell>
          <cell r="E176" t="str">
            <v>8190005008855</v>
          </cell>
        </row>
        <row r="177">
          <cell r="D177" t="str">
            <v>社会福祉法人　海山会</v>
          </cell>
          <cell r="E177" t="str">
            <v>8190005008863</v>
          </cell>
        </row>
        <row r="178">
          <cell r="D178" t="str">
            <v>社会福祉法人　大和会</v>
          </cell>
          <cell r="E178" t="str">
            <v>8190005011280</v>
          </cell>
        </row>
        <row r="179">
          <cell r="D179" t="str">
            <v>社会福祉法人　あがた福祉会</v>
          </cell>
          <cell r="E179" t="str">
            <v>9190005008838</v>
          </cell>
        </row>
        <row r="180">
          <cell r="D180" t="str">
            <v>社会福祉法人　聖母の家</v>
          </cell>
          <cell r="E180" t="str">
            <v>9190005008854</v>
          </cell>
        </row>
        <row r="181">
          <cell r="D181" t="str">
            <v>社会福祉法人　わかたけ</v>
          </cell>
          <cell r="E181" t="str">
            <v>9190005008870</v>
          </cell>
        </row>
        <row r="182">
          <cell r="D182" t="str">
            <v>社会福祉法人　ぬくもり結の里</v>
          </cell>
          <cell r="E182" t="str">
            <v>9190005009588</v>
          </cell>
        </row>
        <row r="183">
          <cell r="D183" t="str">
            <v>社会福祉法人　慈恵会</v>
          </cell>
          <cell r="E183" t="str">
            <v>1190005005025</v>
          </cell>
        </row>
        <row r="184">
          <cell r="D184" t="str">
            <v>社会福祉法人　福徳会</v>
          </cell>
          <cell r="E184" t="str">
            <v>1190005005033</v>
          </cell>
        </row>
        <row r="185">
          <cell r="D185" t="str">
            <v>社会福祉法人　伊勢市社会福祉協議会</v>
          </cell>
          <cell r="E185" t="str">
            <v>1190005005347</v>
          </cell>
        </row>
        <row r="186">
          <cell r="D186" t="str">
            <v>社会福祉法人　伊勢ふるさと会</v>
          </cell>
          <cell r="E186" t="str">
            <v>1190005009843</v>
          </cell>
        </row>
        <row r="187">
          <cell r="D187" t="str">
            <v>社会福祉法人　東大淀福祉会</v>
          </cell>
          <cell r="E187" t="str">
            <v>2190005005032</v>
          </cell>
        </row>
        <row r="188">
          <cell r="D188" t="str">
            <v>社会福祉法人　大湊福祉会</v>
          </cell>
          <cell r="E188" t="str">
            <v>3190005005023</v>
          </cell>
        </row>
        <row r="189">
          <cell r="D189" t="str">
            <v>社会福祉法人　一色福祉会</v>
          </cell>
          <cell r="E189" t="str">
            <v>4190005005022</v>
          </cell>
        </row>
        <row r="190">
          <cell r="D190" t="str">
            <v>社会福祉法人　南勢福祉会</v>
          </cell>
          <cell r="E190" t="str">
            <v>4190005005030</v>
          </cell>
        </row>
        <row r="191">
          <cell r="D191" t="str">
            <v>社会福祉法人　山際福祉会</v>
          </cell>
          <cell r="E191" t="str">
            <v>4190005005039</v>
          </cell>
        </row>
        <row r="192">
          <cell r="D192" t="str">
            <v>社会福祉法人　一宇郷福祉会</v>
          </cell>
          <cell r="E192" t="str">
            <v>5190005005021</v>
          </cell>
        </row>
        <row r="193">
          <cell r="D193" t="str">
            <v>社会福祉法人　明照浄済会</v>
          </cell>
          <cell r="E193" t="str">
            <v>5190005005038</v>
          </cell>
        </row>
        <row r="194">
          <cell r="D194" t="str">
            <v>社会福祉法人　五十鈴会</v>
          </cell>
          <cell r="E194" t="str">
            <v>5190005005137</v>
          </cell>
        </row>
        <row r="195">
          <cell r="D195" t="str">
            <v>社会福祉法人　賀集会</v>
          </cell>
          <cell r="E195" t="str">
            <v>5190005005343</v>
          </cell>
        </row>
        <row r="196">
          <cell r="D196" t="str">
            <v>社会福祉法人　豊浜西福祉会</v>
          </cell>
          <cell r="E196" t="str">
            <v>6190005005029</v>
          </cell>
        </row>
        <row r="197">
          <cell r="D197" t="str">
            <v>社会福祉法人　瑞穂福祉会</v>
          </cell>
          <cell r="E197" t="str">
            <v>6190005005037</v>
          </cell>
        </row>
        <row r="198">
          <cell r="D198" t="str">
            <v>社会福祉法人　まほろばの里</v>
          </cell>
          <cell r="E198" t="str">
            <v>6190005005111</v>
          </cell>
        </row>
        <row r="199">
          <cell r="D199" t="str">
            <v>社会福祉法人　徳風会</v>
          </cell>
          <cell r="E199" t="str">
            <v>7190005005028</v>
          </cell>
        </row>
        <row r="200">
          <cell r="D200" t="str">
            <v>社会福祉法人　伊勢医心会</v>
          </cell>
          <cell r="E200" t="str">
            <v>8190005005019</v>
          </cell>
        </row>
        <row r="201">
          <cell r="D201" t="str">
            <v>社会福祉法人　邦栄会</v>
          </cell>
          <cell r="E201" t="str">
            <v>8190005005035</v>
          </cell>
        </row>
        <row r="202">
          <cell r="D202" t="str">
            <v>社会福祉法人　宮山</v>
          </cell>
          <cell r="E202" t="str">
            <v>8190005005134</v>
          </cell>
        </row>
        <row r="203">
          <cell r="D203" t="str">
            <v>社会福祉法人　こころ</v>
          </cell>
          <cell r="E203" t="str">
            <v>8190005010258</v>
          </cell>
        </row>
        <row r="204">
          <cell r="D204" t="str">
            <v>社会福祉法人　佐八福祉会</v>
          </cell>
          <cell r="E204" t="str">
            <v>9190005004589</v>
          </cell>
        </row>
        <row r="205">
          <cell r="D205" t="str">
            <v>社会福祉法人　有滝福祉会</v>
          </cell>
          <cell r="E205" t="str">
            <v>9190005005018</v>
          </cell>
        </row>
        <row r="206">
          <cell r="D206" t="str">
            <v>社会福祉法人　つくし福祉会</v>
          </cell>
          <cell r="E206" t="str">
            <v>1190005006634</v>
          </cell>
        </row>
        <row r="207">
          <cell r="D207" t="str">
            <v>社会福祉法人　山室山福祉会</v>
          </cell>
          <cell r="E207" t="str">
            <v>1190005006642</v>
          </cell>
        </row>
        <row r="208">
          <cell r="D208" t="str">
            <v>社会福祉法人　明佑会</v>
          </cell>
          <cell r="E208" t="str">
            <v>1190005006650</v>
          </cell>
        </row>
        <row r="209">
          <cell r="D209" t="str">
            <v>社会福祉法人　三央会</v>
          </cell>
          <cell r="E209" t="str">
            <v>1190005007211</v>
          </cell>
        </row>
        <row r="210">
          <cell r="D210" t="str">
            <v>社会福祉法人　慈宝会</v>
          </cell>
          <cell r="E210" t="str">
            <v>1190005007608</v>
          </cell>
        </row>
        <row r="211">
          <cell r="D211" t="str">
            <v>社会福祉法人　みどり福祉会</v>
          </cell>
          <cell r="E211" t="str">
            <v>2190005006633</v>
          </cell>
        </row>
        <row r="212">
          <cell r="D212" t="str">
            <v>社会福祉法人　べテスタ</v>
          </cell>
          <cell r="E212" t="str">
            <v>2190005007185</v>
          </cell>
        </row>
        <row r="213">
          <cell r="D213" t="str">
            <v>社会福祉法人　若葉福祉会</v>
          </cell>
          <cell r="E213" t="str">
            <v>2190005007615</v>
          </cell>
        </row>
        <row r="214">
          <cell r="D214" t="str">
            <v>社会福祉法人　松潤会</v>
          </cell>
          <cell r="E214" t="str">
            <v>2190005011550</v>
          </cell>
        </row>
        <row r="215">
          <cell r="D215" t="str">
            <v>社会福祉法人　有徳会</v>
          </cell>
          <cell r="E215" t="str">
            <v>3190005007275</v>
          </cell>
        </row>
        <row r="216">
          <cell r="D216" t="str">
            <v>社会福祉法人　徳和福祉会</v>
          </cell>
          <cell r="E216" t="str">
            <v>3190005007614</v>
          </cell>
        </row>
        <row r="217">
          <cell r="D217" t="str">
            <v>社会福祉法人　松阪仏教愛護園</v>
          </cell>
          <cell r="E217" t="str">
            <v>4190005006631</v>
          </cell>
        </row>
        <row r="218">
          <cell r="D218" t="str">
            <v>社会福祉法人　むつみ福祉会</v>
          </cell>
          <cell r="E218" t="str">
            <v>4190005007191</v>
          </cell>
        </row>
        <row r="219">
          <cell r="D219" t="str">
            <v>社会福祉法人　つぼみ福祉会</v>
          </cell>
          <cell r="E219" t="str">
            <v>4190005007613</v>
          </cell>
        </row>
        <row r="220">
          <cell r="D220" t="str">
            <v>社会福祉法人　まつさか福祉会</v>
          </cell>
          <cell r="E220" t="str">
            <v>5190005006647</v>
          </cell>
        </row>
        <row r="221">
          <cell r="D221" t="str">
            <v>社会福祉法人　あおば会</v>
          </cell>
          <cell r="E221" t="str">
            <v>5190005007174</v>
          </cell>
        </row>
        <row r="222">
          <cell r="D222" t="str">
            <v>社会福祉法人　鈴の音会</v>
          </cell>
          <cell r="E222" t="str">
            <v>6190005006646</v>
          </cell>
        </row>
        <row r="223">
          <cell r="D223" t="str">
            <v>社会福祉法人　太陽の里</v>
          </cell>
          <cell r="E223" t="str">
            <v>6190005006654</v>
          </cell>
        </row>
        <row r="224">
          <cell r="D224" t="str">
            <v>社会福祉法人　フレンド</v>
          </cell>
          <cell r="E224" t="str">
            <v>6190005007504</v>
          </cell>
        </row>
        <row r="225">
          <cell r="D225" t="str">
            <v>社会福祉法人　長寿の森</v>
          </cell>
          <cell r="E225" t="str">
            <v>6190005007561</v>
          </cell>
        </row>
        <row r="226">
          <cell r="D226" t="str">
            <v>社会福祉法人　久保福祉会</v>
          </cell>
          <cell r="E226" t="str">
            <v>7190005006637</v>
          </cell>
        </row>
        <row r="227">
          <cell r="D227" t="str">
            <v>社会福祉法人　長寿会</v>
          </cell>
          <cell r="E227" t="str">
            <v>7190005006653</v>
          </cell>
        </row>
        <row r="228">
          <cell r="D228" t="str">
            <v>社会福祉法人　三重高齢者福祉会</v>
          </cell>
          <cell r="E228" t="str">
            <v>7190005007172</v>
          </cell>
        </row>
        <row r="229">
          <cell r="D229" t="str">
            <v>社会福祉法人　松阪市社会福祉協議会</v>
          </cell>
          <cell r="E229" t="str">
            <v>7190005007486</v>
          </cell>
        </row>
        <row r="230">
          <cell r="D230" t="str">
            <v>社会福祉法人　松阪清泉福祉会</v>
          </cell>
          <cell r="E230" t="str">
            <v>7190005011686</v>
          </cell>
        </row>
        <row r="231">
          <cell r="D231" t="str">
            <v>社会福祉法人　すみれ会</v>
          </cell>
          <cell r="E231" t="str">
            <v>8190005006644</v>
          </cell>
        </row>
        <row r="232">
          <cell r="D232" t="str">
            <v>社会福祉法人　神戸福祉会</v>
          </cell>
          <cell r="E232" t="str">
            <v>9190005006635</v>
          </cell>
        </row>
        <row r="233">
          <cell r="D233" t="str">
            <v>社会福祉法人　聖ヨゼフ会松阪</v>
          </cell>
          <cell r="E233" t="str">
            <v>9190005006651</v>
          </cell>
        </row>
        <row r="234">
          <cell r="D234" t="str">
            <v>社会福祉法人　九華福祉会</v>
          </cell>
          <cell r="E234" t="str">
            <v>1190005007698</v>
          </cell>
        </row>
        <row r="235">
          <cell r="D235" t="str">
            <v>社会福祉法人　憲甚会</v>
          </cell>
          <cell r="E235" t="str">
            <v>1190005008374</v>
          </cell>
        </row>
        <row r="236">
          <cell r="D236" t="str">
            <v>社会福祉法人　自立共生会</v>
          </cell>
          <cell r="E236" t="str">
            <v>1190005008399</v>
          </cell>
        </row>
        <row r="237">
          <cell r="D237" t="str">
            <v>社会福祉法人　蓮華会</v>
          </cell>
          <cell r="E237" t="str">
            <v>1190005011394</v>
          </cell>
        </row>
        <row r="238">
          <cell r="D238" t="str">
            <v>社会福祉法人　憩</v>
          </cell>
          <cell r="E238" t="str">
            <v>2190005007697</v>
          </cell>
        </row>
        <row r="239">
          <cell r="D239" t="str">
            <v>社会福祉法人　あけぼの福祉会</v>
          </cell>
          <cell r="E239" t="str">
            <v>3190005007696</v>
          </cell>
        </row>
        <row r="240">
          <cell r="D240" t="str">
            <v>社会福祉法人　幼成福祉会</v>
          </cell>
          <cell r="E240" t="str">
            <v>4190005007704</v>
          </cell>
        </row>
        <row r="241">
          <cell r="D241" t="str">
            <v>社会福祉法人　柚井児童福祉会</v>
          </cell>
          <cell r="E241" t="str">
            <v>4190005007803</v>
          </cell>
        </row>
        <row r="242">
          <cell r="D242" t="str">
            <v>社会福祉法人　桑名市社会福祉協議会</v>
          </cell>
          <cell r="E242" t="str">
            <v>4190005008446</v>
          </cell>
        </row>
        <row r="243">
          <cell r="D243" t="str">
            <v>社会福祉法人　町屋福祉会</v>
          </cell>
          <cell r="E243" t="str">
            <v>5190005007703</v>
          </cell>
        </row>
        <row r="244">
          <cell r="D244" t="str">
            <v>社会福祉法人　桑名すずらん福祉会</v>
          </cell>
          <cell r="E244" t="str">
            <v>5190005011440</v>
          </cell>
        </row>
        <row r="245">
          <cell r="D245" t="str">
            <v>社会福祉法人　日の出福祉会</v>
          </cell>
          <cell r="E245" t="str">
            <v>6190005007702</v>
          </cell>
        </row>
        <row r="246">
          <cell r="D246" t="str">
            <v>社会福祉法人　誠真会</v>
          </cell>
          <cell r="E246" t="str">
            <v>6190005010268</v>
          </cell>
        </row>
        <row r="247">
          <cell r="D247" t="str">
            <v>社会福祉法人　花園福祉会</v>
          </cell>
          <cell r="E247" t="str">
            <v>7190005007701</v>
          </cell>
        </row>
        <row r="248">
          <cell r="D248" t="str">
            <v>社会福祉法人　星川福祉会</v>
          </cell>
          <cell r="E248" t="str">
            <v>7190005008385</v>
          </cell>
        </row>
        <row r="249">
          <cell r="D249" t="str">
            <v>社会福祉法人　七和福祉会</v>
          </cell>
          <cell r="E249" t="str">
            <v>8190005007700</v>
          </cell>
        </row>
        <row r="250">
          <cell r="D250" t="str">
            <v>社会福祉法人　桑名みどり福祉会</v>
          </cell>
          <cell r="E250" t="str">
            <v>9190005007699</v>
          </cell>
        </row>
        <row r="251">
          <cell r="D251" t="str">
            <v>社会福祉法人　のぞみの里</v>
          </cell>
          <cell r="E251" t="str">
            <v>9190005008417</v>
          </cell>
        </row>
        <row r="252">
          <cell r="D252" t="str">
            <v>社会福祉法人　朋友</v>
          </cell>
          <cell r="E252" t="str">
            <v>1190005003986</v>
          </cell>
        </row>
        <row r="253">
          <cell r="D253" t="str">
            <v>社会福祉法人　花園会</v>
          </cell>
          <cell r="E253" t="str">
            <v>1190005004068</v>
          </cell>
        </row>
        <row r="254">
          <cell r="D254" t="str">
            <v>社会福祉法人　長冨会</v>
          </cell>
          <cell r="E254" t="str">
            <v>2190005004067</v>
          </cell>
        </row>
        <row r="255">
          <cell r="D255" t="str">
            <v>社会福祉法人　けやき福祉会</v>
          </cell>
          <cell r="E255" t="str">
            <v>2190005004083</v>
          </cell>
        </row>
        <row r="256">
          <cell r="D256" t="str">
            <v>社会福祉法人　夏秀会</v>
          </cell>
          <cell r="E256" t="str">
            <v>2190005011138</v>
          </cell>
        </row>
        <row r="257">
          <cell r="D257" t="str">
            <v>社会福祉法人　誠鈴福祉会</v>
          </cell>
          <cell r="E257" t="str">
            <v>3190005004066</v>
          </cell>
        </row>
        <row r="258">
          <cell r="D258" t="str">
            <v>社会福祉法人　慈童会</v>
          </cell>
          <cell r="E258" t="str">
            <v>3190005004074</v>
          </cell>
        </row>
        <row r="259">
          <cell r="D259" t="str">
            <v>社会福祉法人　ながさわ保育会</v>
          </cell>
          <cell r="E259" t="str">
            <v>3190005004082</v>
          </cell>
        </row>
        <row r="260">
          <cell r="D260" t="str">
            <v>社会福祉法人　ジェイエイみえ会</v>
          </cell>
          <cell r="E260" t="str">
            <v>3190005004454</v>
          </cell>
        </row>
        <row r="261">
          <cell r="D261" t="str">
            <v>社会福祉法人　鈴生会</v>
          </cell>
          <cell r="E261" t="str">
            <v>3190005004479</v>
          </cell>
        </row>
        <row r="262">
          <cell r="D262" t="str">
            <v>社会福祉法人　鈴鹿市社会福祉協議会</v>
          </cell>
          <cell r="E262" t="str">
            <v>4190005004065</v>
          </cell>
        </row>
        <row r="263">
          <cell r="D263" t="str">
            <v>社会福祉法人　野町福祉会</v>
          </cell>
          <cell r="E263" t="str">
            <v>4190005004073</v>
          </cell>
        </row>
        <row r="264">
          <cell r="D264" t="str">
            <v>社会福祉法人　陽光会</v>
          </cell>
          <cell r="E264" t="str">
            <v>4190005004081</v>
          </cell>
        </row>
        <row r="265">
          <cell r="D265" t="str">
            <v>社会福祉法人　白鳩会</v>
          </cell>
          <cell r="E265" t="str">
            <v>5190005004064</v>
          </cell>
        </row>
        <row r="266">
          <cell r="D266" t="str">
            <v>社会福祉法人　天年会</v>
          </cell>
          <cell r="E266" t="str">
            <v>5190005004072</v>
          </cell>
        </row>
        <row r="267">
          <cell r="D267" t="str">
            <v>社会福祉法人　博愛会</v>
          </cell>
          <cell r="E267" t="str">
            <v>5190005004080</v>
          </cell>
        </row>
        <row r="268">
          <cell r="D268" t="str">
            <v>社会福祉法人　和順会</v>
          </cell>
          <cell r="E268" t="str">
            <v>6190005004071</v>
          </cell>
        </row>
        <row r="269">
          <cell r="D269" t="str">
            <v>社会福祉法人　サムス会</v>
          </cell>
          <cell r="E269" t="str">
            <v>6190005010565</v>
          </cell>
        </row>
        <row r="270">
          <cell r="D270" t="str">
            <v>社会福祉法人　いそやま会</v>
          </cell>
          <cell r="E270" t="str">
            <v>7190005004062</v>
          </cell>
        </row>
        <row r="271">
          <cell r="D271" t="str">
            <v>社会福祉法人　鈴山会</v>
          </cell>
          <cell r="E271" t="str">
            <v>7190005004070</v>
          </cell>
        </row>
        <row r="272">
          <cell r="D272" t="str">
            <v>社会福祉法人　あおい会</v>
          </cell>
          <cell r="E272" t="str">
            <v>8190005004061</v>
          </cell>
        </row>
        <row r="273">
          <cell r="D273" t="str">
            <v>社会福祉法人　鈴鹿福祉会</v>
          </cell>
          <cell r="E273" t="str">
            <v>8190005004078</v>
          </cell>
        </row>
        <row r="274">
          <cell r="D274" t="str">
            <v>社会福祉法人　楊柳会</v>
          </cell>
          <cell r="E274" t="str">
            <v>8190005004425</v>
          </cell>
        </row>
        <row r="275">
          <cell r="D275" t="str">
            <v>社会福祉法人　かみの福祉会</v>
          </cell>
          <cell r="E275" t="str">
            <v>8190005004441</v>
          </cell>
        </row>
        <row r="276">
          <cell r="D276" t="str">
            <v>社会福祉法人　愛児の会</v>
          </cell>
          <cell r="E276" t="str">
            <v>9190005004060</v>
          </cell>
        </row>
        <row r="277">
          <cell r="D277" t="str">
            <v>社会福祉法人　法輪会</v>
          </cell>
          <cell r="E277" t="str">
            <v>9190005004069</v>
          </cell>
        </row>
        <row r="278">
          <cell r="D278" t="str">
            <v>社会福祉法人　伊勢湾福祉会</v>
          </cell>
          <cell r="E278" t="str">
            <v>9190005004077</v>
          </cell>
        </row>
        <row r="279">
          <cell r="D279" t="str">
            <v>社会福祉法人　緑和福祉会</v>
          </cell>
          <cell r="E279" t="str">
            <v>9190005004457</v>
          </cell>
        </row>
        <row r="280">
          <cell r="D280" t="str">
            <v>社会福祉法人　優の森山鹿会</v>
          </cell>
          <cell r="E280" t="str">
            <v>9190005009869</v>
          </cell>
        </row>
        <row r="281">
          <cell r="D281" t="str">
            <v>社会福祉法人　名張市社会福祉協議会</v>
          </cell>
          <cell r="E281" t="str">
            <v>2190005006261</v>
          </cell>
        </row>
        <row r="282">
          <cell r="D282" t="str">
            <v>社会福祉法人　よさみ福祉会</v>
          </cell>
          <cell r="E282" t="str">
            <v>2190005006443</v>
          </cell>
        </row>
        <row r="283">
          <cell r="D283" t="str">
            <v>社会福祉法人　東海宏和福祉会</v>
          </cell>
          <cell r="E283" t="str">
            <v>2190005006476</v>
          </cell>
        </row>
        <row r="284">
          <cell r="D284" t="str">
            <v>社会福祉法人　つつじ会</v>
          </cell>
          <cell r="E284" t="str">
            <v>4190005019030</v>
          </cell>
        </row>
        <row r="285">
          <cell r="D285" t="str">
            <v>社会福祉法人　おきつも福祉会</v>
          </cell>
          <cell r="E285" t="str">
            <v>6190005011043</v>
          </cell>
        </row>
        <row r="286">
          <cell r="D286" t="str">
            <v>社会福祉法人　こもはら福祉会</v>
          </cell>
          <cell r="E286" t="str">
            <v>9190005006379</v>
          </cell>
        </row>
        <row r="287">
          <cell r="D287" t="str">
            <v>社会福祉法人　鶯鳴会</v>
          </cell>
          <cell r="E287" t="str">
            <v>9190005006420</v>
          </cell>
        </row>
        <row r="288">
          <cell r="D288" t="str">
            <v>社会福祉法人　サンフラワー名張</v>
          </cell>
          <cell r="E288" t="str">
            <v>9190005006437</v>
          </cell>
        </row>
        <row r="289">
          <cell r="D289" t="str">
            <v>社会福祉法人　尾鷲市社会福祉協議会</v>
          </cell>
          <cell r="E289" t="str">
            <v>5190005003743</v>
          </cell>
        </row>
        <row r="290">
          <cell r="D290" t="str">
            <v>社会福祉法人　尾鷲民生事業協会</v>
          </cell>
          <cell r="E290" t="str">
            <v>8190005003781</v>
          </cell>
        </row>
        <row r="291">
          <cell r="D291" t="str">
            <v>社会福祉法人　亀山市社会福祉協議会</v>
          </cell>
          <cell r="E291" t="str">
            <v>3190005003200</v>
          </cell>
        </row>
        <row r="292">
          <cell r="D292" t="str">
            <v>社会福祉法人　安全福祉会</v>
          </cell>
          <cell r="E292" t="str">
            <v>4190005003158</v>
          </cell>
        </row>
        <row r="293">
          <cell r="D293" t="str">
            <v>社会福祉法人　ケアフル亀山</v>
          </cell>
          <cell r="E293" t="str">
            <v>4190005003199</v>
          </cell>
        </row>
        <row r="294">
          <cell r="D294" t="str">
            <v>社会福祉法人　なぎ</v>
          </cell>
          <cell r="E294" t="str">
            <v>4190005004577</v>
          </cell>
        </row>
        <row r="295">
          <cell r="D295" t="str">
            <v>社会福祉法人　柊会</v>
          </cell>
          <cell r="E295" t="str">
            <v>5190005003198</v>
          </cell>
        </row>
        <row r="296">
          <cell r="D296" t="str">
            <v>社会福祉法人　里和</v>
          </cell>
          <cell r="E296" t="str">
            <v>5190005010054</v>
          </cell>
        </row>
        <row r="297">
          <cell r="D297" t="str">
            <v>社会福祉法人　希望の里</v>
          </cell>
          <cell r="E297" t="str">
            <v>7190005004582</v>
          </cell>
        </row>
        <row r="298">
          <cell r="D298" t="str">
            <v>社会福祉法人　松風福祉会</v>
          </cell>
          <cell r="E298" t="str">
            <v>9190005003384</v>
          </cell>
        </row>
        <row r="299">
          <cell r="D299" t="str">
            <v>社会福祉法人　有明の里</v>
          </cell>
          <cell r="E299" t="str">
            <v>6190005010862</v>
          </cell>
        </row>
        <row r="300">
          <cell r="D300" t="str">
            <v>社会福祉法人　あしたば福祉会</v>
          </cell>
          <cell r="E300" t="str">
            <v>8190005005274</v>
          </cell>
        </row>
        <row r="301">
          <cell r="D301" t="str">
            <v>社会福祉法人　鳥羽市社会福祉協議会</v>
          </cell>
          <cell r="E301" t="str">
            <v>9190005005273</v>
          </cell>
        </row>
        <row r="302">
          <cell r="D302" t="str">
            <v>社会福祉法人　杏南会</v>
          </cell>
          <cell r="E302" t="str">
            <v>1190005003549</v>
          </cell>
        </row>
        <row r="303">
          <cell r="D303" t="str">
            <v>社会福祉法人　紀和会</v>
          </cell>
          <cell r="E303" t="str">
            <v>5190005003594</v>
          </cell>
        </row>
        <row r="304">
          <cell r="D304" t="str">
            <v>社会福祉法人　熊野市社会福祉協議会</v>
          </cell>
          <cell r="E304" t="str">
            <v>6190005003585</v>
          </cell>
        </row>
        <row r="305">
          <cell r="D305" t="str">
            <v>社会福祉法人　ひまわり会</v>
          </cell>
          <cell r="E305" t="str">
            <v>7190005003551</v>
          </cell>
        </row>
        <row r="306">
          <cell r="D306" t="str">
            <v>社会福祉法人　清光会</v>
          </cell>
          <cell r="E306" t="str">
            <v>8190005003550</v>
          </cell>
        </row>
        <row r="307">
          <cell r="D307" t="str">
            <v>社会福祉法人　光風会</v>
          </cell>
          <cell r="E307" t="str">
            <v>1190005007863</v>
          </cell>
        </row>
        <row r="308">
          <cell r="D308" t="str">
            <v>社会福祉法人　六永会</v>
          </cell>
          <cell r="E308" t="str">
            <v>1190005010074</v>
          </cell>
        </row>
        <row r="309">
          <cell r="D309" t="str">
            <v>社会福祉法人　モモ</v>
          </cell>
          <cell r="E309" t="str">
            <v>1190005010330</v>
          </cell>
        </row>
        <row r="310">
          <cell r="D310" t="str">
            <v>社会福祉法人　翠明院</v>
          </cell>
          <cell r="E310" t="str">
            <v>3190005007861</v>
          </cell>
        </row>
        <row r="311">
          <cell r="D311" t="str">
            <v>社会福祉法人　いなべ市社会福祉協議会</v>
          </cell>
          <cell r="E311" t="str">
            <v>3190005008422</v>
          </cell>
        </row>
        <row r="312">
          <cell r="D312" t="str">
            <v>社会福祉法人　竜岳福祉会</v>
          </cell>
          <cell r="E312" t="str">
            <v>6190005007867</v>
          </cell>
        </row>
        <row r="313">
          <cell r="D313" t="str">
            <v>社会福祉法人　あじさいの家</v>
          </cell>
          <cell r="E313" t="str">
            <v>6190005008535</v>
          </cell>
        </row>
        <row r="314">
          <cell r="D314" t="str">
            <v>社会福祉法人　晴山会</v>
          </cell>
          <cell r="E314" t="str">
            <v>7190005007866</v>
          </cell>
        </row>
        <row r="315">
          <cell r="D315" t="str">
            <v>社会福祉法人　百楽の会</v>
          </cell>
          <cell r="E315" t="str">
            <v>4190005005609</v>
          </cell>
        </row>
        <row r="316">
          <cell r="D316" t="str">
            <v>社会福祉法人　志摩市社会福祉協議会</v>
          </cell>
          <cell r="E316" t="str">
            <v>5190005005574</v>
          </cell>
        </row>
        <row r="317">
          <cell r="D317" t="str">
            <v>社会福祉法人　真心の会</v>
          </cell>
          <cell r="E317" t="str">
            <v>6190005005598</v>
          </cell>
        </row>
        <row r="318">
          <cell r="D318" t="str">
            <v>社会福祉法人　伊賀市社会事業協会</v>
          </cell>
          <cell r="E318" t="str">
            <v>2190005005635</v>
          </cell>
        </row>
        <row r="319">
          <cell r="D319" t="str">
            <v>社会福祉法人　伊賀昴会</v>
          </cell>
          <cell r="E319" t="str">
            <v>2190005005940</v>
          </cell>
        </row>
        <row r="320">
          <cell r="D320" t="str">
            <v>社会福祉法人　伊賀市社会福祉協議会</v>
          </cell>
          <cell r="E320" t="str">
            <v>2190005006096</v>
          </cell>
        </row>
        <row r="321">
          <cell r="D321" t="str">
            <v>社会福祉法人　恵成会</v>
          </cell>
          <cell r="E321" t="str">
            <v>3190005005956</v>
          </cell>
        </row>
        <row r="322">
          <cell r="D322" t="str">
            <v>社会福祉法人　いがほくぶ</v>
          </cell>
          <cell r="E322" t="str">
            <v>4190005005641</v>
          </cell>
        </row>
        <row r="323">
          <cell r="D323" t="str">
            <v>社会福祉法人　維雅幸育会</v>
          </cell>
          <cell r="E323" t="str">
            <v>5190005005640</v>
          </cell>
        </row>
        <row r="324">
          <cell r="D324" t="str">
            <v>社会福祉法人　あやまユートピア</v>
          </cell>
          <cell r="E324" t="str">
            <v>6190005006092</v>
          </cell>
        </row>
        <row r="325">
          <cell r="D325" t="str">
            <v>社会福祉法人　青山福祉会</v>
          </cell>
          <cell r="E325" t="str">
            <v>6190005006118</v>
          </cell>
        </row>
        <row r="326">
          <cell r="D326" t="str">
            <v>社会福祉法人　福寿会</v>
          </cell>
          <cell r="E326" t="str">
            <v>8190005005638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等名簿_直接修正"/>
      <sheetName val="法人一覧"/>
    </sheetNames>
    <sheetDataSet>
      <sheetData sheetId="0" refreshError="1"/>
      <sheetData sheetId="1" refreshError="1">
        <row r="4">
          <cell r="D4" t="str">
            <v>社会福祉法人　アイ・ティ・オー福祉会</v>
          </cell>
          <cell r="E4" t="str">
            <v>1190005000141</v>
          </cell>
        </row>
        <row r="5">
          <cell r="D5" t="str">
            <v>社会福祉法人　絆</v>
          </cell>
          <cell r="E5" t="str">
            <v>1190005003383</v>
          </cell>
        </row>
        <row r="6">
          <cell r="D6" t="str">
            <v>社会福祉法人　みどり自由学園</v>
          </cell>
          <cell r="E6" t="str">
            <v>3190005000107</v>
          </cell>
        </row>
        <row r="7">
          <cell r="D7" t="str">
            <v>社会福祉法人　喜楽里</v>
          </cell>
          <cell r="E7" t="str">
            <v>3190005001179</v>
          </cell>
        </row>
        <row r="8">
          <cell r="D8" t="str">
            <v>社会福祉法人　ウェルケア</v>
          </cell>
          <cell r="E8" t="str">
            <v>4190005000130</v>
          </cell>
        </row>
        <row r="9">
          <cell r="D9" t="str">
            <v>社会福祉法人　豊津児童福祉会</v>
          </cell>
          <cell r="E9" t="str">
            <v>4190005000139</v>
          </cell>
        </row>
        <row r="10">
          <cell r="D10" t="str">
            <v>社会福祉法人　三重県共同募金会</v>
          </cell>
          <cell r="E10" t="str">
            <v>5190005000105</v>
          </cell>
        </row>
        <row r="11">
          <cell r="D11" t="str">
            <v>社会福祉法人　三重県厚生事業団</v>
          </cell>
          <cell r="E11" t="str">
            <v>5190005000113</v>
          </cell>
        </row>
        <row r="12">
          <cell r="D12" t="str">
            <v>社会福祉法人　三重ベタニヤ</v>
          </cell>
          <cell r="E12" t="str">
            <v>5190005003082</v>
          </cell>
        </row>
        <row r="13">
          <cell r="D13" t="str">
            <v>社会福祉法人　三重県社会福祉協議会</v>
          </cell>
          <cell r="E13" t="str">
            <v>6190005000104</v>
          </cell>
        </row>
        <row r="14">
          <cell r="D14" t="str">
            <v>社会福祉法人　洗心福祉会</v>
          </cell>
          <cell r="E14" t="str">
            <v>6190005000129</v>
          </cell>
        </row>
        <row r="15">
          <cell r="D15" t="str">
            <v>社会福祉法人　里山学院</v>
          </cell>
          <cell r="E15" t="str">
            <v>6190005000137</v>
          </cell>
        </row>
        <row r="16">
          <cell r="D16" t="str">
            <v>社会福祉法人　敬峰会</v>
          </cell>
          <cell r="E16" t="str">
            <v>6190005010292</v>
          </cell>
        </row>
        <row r="17">
          <cell r="D17" t="str">
            <v>社会福祉法人　三重県視覚障害者協会</v>
          </cell>
          <cell r="E17" t="str">
            <v>7190005000111</v>
          </cell>
        </row>
        <row r="18">
          <cell r="D18" t="str">
            <v>社会福祉法人　サンフラワークラブ</v>
          </cell>
          <cell r="E18" t="str">
            <v>7190005000136</v>
          </cell>
        </row>
        <row r="19">
          <cell r="D19" t="str">
            <v>社会福祉法人　あけあい会</v>
          </cell>
          <cell r="E19" t="str">
            <v>7190005000144</v>
          </cell>
        </row>
        <row r="20">
          <cell r="D20" t="str">
            <v>社会福祉法人　聖マッテヤ会</v>
          </cell>
          <cell r="E20" t="str">
            <v>9190005000101</v>
          </cell>
        </row>
        <row r="21">
          <cell r="D21" t="str">
            <v>社会福祉法人　青山里会</v>
          </cell>
          <cell r="E21" t="str">
            <v>1190005008837</v>
          </cell>
        </row>
        <row r="22">
          <cell r="D22" t="str">
            <v>社会福祉法人　四季の里</v>
          </cell>
          <cell r="E22" t="str">
            <v>3190005008851</v>
          </cell>
        </row>
        <row r="23">
          <cell r="D23" t="str">
            <v>社会福祉法人　日の本福祉会</v>
          </cell>
          <cell r="E23" t="str">
            <v>3190005009759</v>
          </cell>
        </row>
        <row r="24">
          <cell r="D24" t="str">
            <v>社会福祉法人　悠和会</v>
          </cell>
          <cell r="E24" t="str">
            <v>5190005009303</v>
          </cell>
        </row>
        <row r="25">
          <cell r="D25" t="str">
            <v>社会福祉法人　宏育会</v>
          </cell>
          <cell r="E25" t="str">
            <v>7190005008848</v>
          </cell>
        </row>
        <row r="26">
          <cell r="D26" t="str">
            <v>社会福祉法人　徳寿会</v>
          </cell>
          <cell r="E26" t="str">
            <v>7190005008856</v>
          </cell>
        </row>
        <row r="27">
          <cell r="D27" t="str">
            <v>社会福祉法人　三重福祉会</v>
          </cell>
          <cell r="E27" t="str">
            <v>9190005008862</v>
          </cell>
        </row>
        <row r="28">
          <cell r="D28" t="str">
            <v>社会福祉法人　むげんのかのうせい</v>
          </cell>
          <cell r="E28" t="str">
            <v>1190005005405</v>
          </cell>
        </row>
        <row r="29">
          <cell r="D29" t="str">
            <v>社会福祉法人　三重済美学院</v>
          </cell>
          <cell r="E29" t="str">
            <v>7190005005036</v>
          </cell>
        </row>
        <row r="30">
          <cell r="D30" t="str">
            <v>社会福祉法人　カトリック三重カリタス会</v>
          </cell>
          <cell r="E30" t="str">
            <v>2190005007549</v>
          </cell>
        </row>
        <row r="31">
          <cell r="D31" t="str">
            <v>社会福祉法人　愛恵会</v>
          </cell>
          <cell r="E31" t="str">
            <v>3190005006649</v>
          </cell>
        </row>
        <row r="32">
          <cell r="D32" t="str">
            <v>社会福祉法人　清翠会</v>
          </cell>
          <cell r="E32" t="str">
            <v>9190005006643</v>
          </cell>
        </row>
        <row r="33">
          <cell r="D33" t="str">
            <v>社会福祉法人　耕逸山児童福祉協会</v>
          </cell>
          <cell r="E33" t="str">
            <v>5190005007802</v>
          </cell>
        </row>
        <row r="34">
          <cell r="D34" t="str">
            <v>社会福祉法人　アパティア福祉会</v>
          </cell>
          <cell r="E34" t="str">
            <v>9180305003515</v>
          </cell>
        </row>
        <row r="35">
          <cell r="D35" t="str">
            <v>社会福祉法人　三鈴会</v>
          </cell>
          <cell r="E35" t="str">
            <v>1190005004076</v>
          </cell>
        </row>
        <row r="36">
          <cell r="D36" t="str">
            <v>社会福祉法人　伊勢亀鈴会</v>
          </cell>
          <cell r="E36" t="str">
            <v>2190005004075</v>
          </cell>
        </row>
        <row r="37">
          <cell r="D37" t="str">
            <v>社会福祉法人　久間田福祉会</v>
          </cell>
          <cell r="E37" t="str">
            <v>2190005004439</v>
          </cell>
        </row>
        <row r="38">
          <cell r="D38" t="str">
            <v>社会福祉法人　鈴風会</v>
          </cell>
          <cell r="E38" t="str">
            <v>4190005004429</v>
          </cell>
        </row>
        <row r="39">
          <cell r="D39" t="str">
            <v>社会福祉法人　微笑会</v>
          </cell>
          <cell r="E39" t="str">
            <v>6190005004063</v>
          </cell>
        </row>
        <row r="40">
          <cell r="D40" t="str">
            <v>社会福祉法人　微笑福祉会</v>
          </cell>
          <cell r="E40" t="str">
            <v>6190005004501</v>
          </cell>
        </row>
        <row r="41">
          <cell r="D41" t="str">
            <v>社会福祉法人　志生会</v>
          </cell>
          <cell r="E41" t="str">
            <v>7190005004442</v>
          </cell>
        </row>
        <row r="42">
          <cell r="D42" t="str">
            <v>社会福祉法人　名張厚生協会</v>
          </cell>
          <cell r="E42" t="str">
            <v>1190005006262</v>
          </cell>
        </row>
        <row r="43">
          <cell r="D43" t="str">
            <v>社会福祉法人　名張育成会</v>
          </cell>
          <cell r="E43" t="str">
            <v>3190005006260</v>
          </cell>
        </row>
        <row r="44">
          <cell r="D44" t="str">
            <v>社会福祉法人　弘仁会</v>
          </cell>
          <cell r="E44" t="str">
            <v>9190005006263</v>
          </cell>
        </row>
        <row r="45">
          <cell r="D45" t="str">
            <v>社会福祉法人　任天会</v>
          </cell>
          <cell r="E45" t="str">
            <v>9190005006453</v>
          </cell>
        </row>
        <row r="46">
          <cell r="D46" t="str">
            <v>社会福祉法人　長茂会</v>
          </cell>
          <cell r="E46" t="str">
            <v>7190005003782</v>
          </cell>
        </row>
        <row r="47">
          <cell r="D47" t="str">
            <v>社会福祉法人　愛友会</v>
          </cell>
          <cell r="E47" t="str">
            <v>8190005003930</v>
          </cell>
        </row>
        <row r="48">
          <cell r="D48" t="str">
            <v>社会福祉法人　いなべ福祉会</v>
          </cell>
          <cell r="E48" t="str">
            <v>7190005008501</v>
          </cell>
        </row>
        <row r="49">
          <cell r="D49" t="str">
            <v>社会福祉法人　恒心福祉会</v>
          </cell>
          <cell r="E49" t="str">
            <v>2190005009751</v>
          </cell>
        </row>
        <row r="50">
          <cell r="D50" t="str">
            <v>社会福祉法人　グリーンセンター福祉会</v>
          </cell>
          <cell r="E50" t="str">
            <v>1190005006403</v>
          </cell>
        </row>
        <row r="51">
          <cell r="D51" t="str">
            <v>社会福祉法人　明光会</v>
          </cell>
          <cell r="E51" t="str">
            <v>6190005002109</v>
          </cell>
        </row>
        <row r="52">
          <cell r="D52" t="str">
            <v>社会福祉法人　敬親会</v>
          </cell>
          <cell r="E52" t="str">
            <v>9190005005942</v>
          </cell>
        </row>
        <row r="53">
          <cell r="D53" t="str">
            <v>社会福祉法人　慈幸会</v>
          </cell>
          <cell r="E53" t="str">
            <v>4190005008388</v>
          </cell>
        </row>
        <row r="54">
          <cell r="D54" t="str">
            <v>社会福祉法人　木曽岬町社会福祉協議会</v>
          </cell>
          <cell r="E54" t="str">
            <v>9190005007823</v>
          </cell>
        </row>
        <row r="55">
          <cell r="D55" t="str">
            <v>社会福祉法人　東員町社会福祉協議会</v>
          </cell>
          <cell r="E55" t="str">
            <v>1190005007871</v>
          </cell>
        </row>
        <row r="56">
          <cell r="D56" t="str">
            <v>社会福祉法人　健和会</v>
          </cell>
          <cell r="E56" t="str">
            <v>2190005007870</v>
          </cell>
        </row>
        <row r="57">
          <cell r="D57" t="str">
            <v>社会福祉法人　いずみ</v>
          </cell>
          <cell r="E57" t="str">
            <v>4190005007869</v>
          </cell>
        </row>
        <row r="58">
          <cell r="D58" t="str">
            <v>社会福祉法人　檜の里</v>
          </cell>
          <cell r="E58" t="str">
            <v>1190005009455</v>
          </cell>
        </row>
        <row r="59">
          <cell r="D59" t="str">
            <v>社会福祉法人　菰野陽気園</v>
          </cell>
          <cell r="E59" t="str">
            <v>2190005009454</v>
          </cell>
        </row>
        <row r="60">
          <cell r="D60" t="str">
            <v>社会福祉法人　森の風学舎</v>
          </cell>
          <cell r="E60" t="str">
            <v>2190005011435</v>
          </cell>
        </row>
        <row r="61">
          <cell r="D61" t="str">
            <v>社会福祉法人　菰野町社会福祉協議会</v>
          </cell>
          <cell r="E61" t="str">
            <v>3190005009453</v>
          </cell>
        </row>
        <row r="62">
          <cell r="D62" t="str">
            <v>社会福祉法人　三和福祉会</v>
          </cell>
          <cell r="E62" t="str">
            <v>7190005009458</v>
          </cell>
        </row>
        <row r="63">
          <cell r="D63" t="str">
            <v>社会福祉法人　明健福祉会</v>
          </cell>
          <cell r="E63" t="str">
            <v>7190005011546</v>
          </cell>
        </row>
        <row r="64">
          <cell r="D64" t="str">
            <v>社会福祉法人　千草きらら会</v>
          </cell>
          <cell r="E64" t="str">
            <v>8190005009457</v>
          </cell>
        </row>
        <row r="65">
          <cell r="D65" t="str">
            <v>社会福祉法人　鈴鹿聖十字会</v>
          </cell>
          <cell r="E65" t="str">
            <v>9190005009456</v>
          </cell>
        </row>
        <row r="66">
          <cell r="D66" t="str">
            <v>社会福祉法人　朝日町社会福祉協議会</v>
          </cell>
          <cell r="E66" t="str">
            <v>6190005008840</v>
          </cell>
        </row>
        <row r="67">
          <cell r="D67" t="str">
            <v>社会福祉法人　三重健寿会</v>
          </cell>
          <cell r="E67" t="str">
            <v>8190005009556</v>
          </cell>
        </row>
        <row r="68">
          <cell r="D68" t="str">
            <v>社会福祉法人　ほほえみ福祉会</v>
          </cell>
          <cell r="E68" t="str">
            <v>1190005009793</v>
          </cell>
        </row>
        <row r="69">
          <cell r="D69" t="str">
            <v>社会福祉法人　よつば会</v>
          </cell>
          <cell r="E69" t="str">
            <v>6190005009616</v>
          </cell>
        </row>
        <row r="70">
          <cell r="D70" t="str">
            <v>社会福祉法人　川越町社会福祉協議会</v>
          </cell>
          <cell r="E70" t="str">
            <v>9190005008846</v>
          </cell>
        </row>
        <row r="71">
          <cell r="D71" t="str">
            <v>社会福祉法人　育心会</v>
          </cell>
          <cell r="E71" t="str">
            <v>1190005007186</v>
          </cell>
        </row>
        <row r="72">
          <cell r="D72" t="str">
            <v>社会福祉法人　敬真福祉会</v>
          </cell>
          <cell r="E72" t="str">
            <v>2190005006641</v>
          </cell>
        </row>
        <row r="73">
          <cell r="D73" t="str">
            <v>社会福祉法人　多気町社会福祉協議会</v>
          </cell>
          <cell r="E73" t="str">
            <v>2190005007508</v>
          </cell>
        </row>
        <row r="74">
          <cell r="D74" t="str">
            <v>社会福祉法人　笠木御所桜会</v>
          </cell>
          <cell r="E74" t="str">
            <v>5190005007620</v>
          </cell>
        </row>
        <row r="75">
          <cell r="D75" t="str">
            <v>社会福祉法人　聖和福祉会</v>
          </cell>
          <cell r="E75" t="str">
            <v>5190005009807</v>
          </cell>
        </row>
        <row r="76">
          <cell r="D76" t="str">
            <v>社会福祉法人　斎宮会</v>
          </cell>
          <cell r="E76" t="str">
            <v>8190005006652</v>
          </cell>
        </row>
        <row r="77">
          <cell r="D77" t="str">
            <v>社会福祉法人　ウェルハート厚生会</v>
          </cell>
          <cell r="E77" t="str">
            <v>2190005010016</v>
          </cell>
        </row>
        <row r="78">
          <cell r="D78" t="str">
            <v>社会福祉法人　明和町社会福祉協議会</v>
          </cell>
          <cell r="E78" t="str">
            <v>5190005006639</v>
          </cell>
        </row>
        <row r="79">
          <cell r="D79" t="str">
            <v>社会福祉法人　キングスガーデン三重</v>
          </cell>
          <cell r="E79" t="str">
            <v>1190005007285</v>
          </cell>
        </row>
        <row r="80">
          <cell r="D80" t="str">
            <v>社会福祉法人　大台町社会福祉協議会</v>
          </cell>
          <cell r="E80" t="str">
            <v>1190005007509</v>
          </cell>
        </row>
        <row r="81">
          <cell r="D81" t="str">
            <v>社会福祉法人　司会</v>
          </cell>
          <cell r="E81" t="str">
            <v>8190005005027</v>
          </cell>
        </row>
        <row r="82">
          <cell r="D82" t="str">
            <v>社会福祉法人　玉城町社会福祉協議会</v>
          </cell>
          <cell r="E82" t="str">
            <v>9190005005026</v>
          </cell>
        </row>
        <row r="83">
          <cell r="D83" t="str">
            <v>社会福祉法人　ゆり</v>
          </cell>
          <cell r="E83" t="str">
            <v>9190005005117</v>
          </cell>
        </row>
        <row r="84">
          <cell r="D84" t="str">
            <v>社会福祉法人　三重豊生会</v>
          </cell>
          <cell r="E84" t="str">
            <v>1190005004596</v>
          </cell>
        </row>
        <row r="85">
          <cell r="D85" t="str">
            <v>社会福祉法人　吉清会</v>
          </cell>
          <cell r="E85" t="str">
            <v>1190005005388</v>
          </cell>
        </row>
        <row r="86">
          <cell r="D86" t="str">
            <v>社会福祉法人　度会町社会福祉協議会</v>
          </cell>
          <cell r="E86" t="str">
            <v>2190005005040</v>
          </cell>
        </row>
        <row r="87">
          <cell r="D87" t="str">
            <v>社会福祉法人　仁成会</v>
          </cell>
          <cell r="E87" t="str">
            <v>3190005007283</v>
          </cell>
        </row>
        <row r="88">
          <cell r="D88" t="str">
            <v>社会福祉法人　大紀町社会福祉協議会</v>
          </cell>
          <cell r="E88" t="str">
            <v>4190005007489</v>
          </cell>
        </row>
        <row r="89">
          <cell r="D89" t="str">
            <v>社会福祉法人　北斗会</v>
          </cell>
          <cell r="E89" t="str">
            <v>5190005007281</v>
          </cell>
        </row>
        <row r="90">
          <cell r="D90" t="str">
            <v>社会福祉法人　おおすぎ</v>
          </cell>
          <cell r="E90" t="str">
            <v>6190005007280</v>
          </cell>
        </row>
        <row r="91">
          <cell r="D91" t="str">
            <v>社会福祉法人　南伊勢町社会福祉協議会</v>
          </cell>
          <cell r="E91" t="str">
            <v>3190005005345</v>
          </cell>
        </row>
        <row r="92">
          <cell r="D92" t="str">
            <v>社会福祉法人　南勢聖福会</v>
          </cell>
          <cell r="E92" t="str">
            <v>6190005005276</v>
          </cell>
        </row>
        <row r="93">
          <cell r="D93" t="str">
            <v>社会福祉法人　南勢かえで福祉会</v>
          </cell>
          <cell r="E93" t="str">
            <v>7190005005135</v>
          </cell>
        </row>
        <row r="94">
          <cell r="D94" t="str">
            <v>社会福祉法人　秀嶺福祉会</v>
          </cell>
          <cell r="E94" t="str">
            <v>8190005010547</v>
          </cell>
        </row>
        <row r="95">
          <cell r="D95" t="str">
            <v>社会福祉法人　清潮会</v>
          </cell>
          <cell r="E95" t="str">
            <v>8190005010563</v>
          </cell>
        </row>
        <row r="96">
          <cell r="D96" t="str">
            <v>社会福祉法人　菊寿会</v>
          </cell>
          <cell r="E96" t="str">
            <v>1190005003870</v>
          </cell>
        </row>
        <row r="97">
          <cell r="D97" t="str">
            <v>社会福祉法人　ひがし保育園</v>
          </cell>
          <cell r="E97" t="str">
            <v>1190005003895</v>
          </cell>
        </row>
        <row r="98">
          <cell r="D98" t="str">
            <v>社会福祉法人　照心会</v>
          </cell>
          <cell r="E98" t="str">
            <v>2190005003894</v>
          </cell>
        </row>
        <row r="99">
          <cell r="D99" t="str">
            <v>社会福祉法人　上里福祉会</v>
          </cell>
          <cell r="E99" t="str">
            <v>3190005003869</v>
          </cell>
        </row>
        <row r="100">
          <cell r="D100" t="str">
            <v>社会福祉法人　相賀社会福祉事業協会</v>
          </cell>
          <cell r="E100" t="str">
            <v>4190005003868</v>
          </cell>
        </row>
        <row r="101">
          <cell r="D101" t="str">
            <v>社会福祉法人　紀北町社会福祉協議会</v>
          </cell>
          <cell r="E101" t="str">
            <v>4190005003942</v>
          </cell>
        </row>
        <row r="102">
          <cell r="D102" t="str">
            <v>社会福祉法人　三浦児童福祉協会</v>
          </cell>
          <cell r="E102" t="str">
            <v>8190005003897</v>
          </cell>
        </row>
        <row r="103">
          <cell r="D103" t="str">
            <v>社会福祉法人　慈徳会</v>
          </cell>
          <cell r="E103" t="str">
            <v>8190005003947</v>
          </cell>
        </row>
        <row r="104">
          <cell r="D104" t="str">
            <v>社会福祉法人　ふらここ保育園</v>
          </cell>
          <cell r="E104" t="str">
            <v>9190005003896</v>
          </cell>
        </row>
        <row r="105">
          <cell r="D105" t="str">
            <v>社会福祉法人　御浜町社会福祉協議会</v>
          </cell>
          <cell r="E105" t="str">
            <v>4190005003637</v>
          </cell>
        </row>
        <row r="106">
          <cell r="D106" t="str">
            <v>社会福祉法人　エイジハウス</v>
          </cell>
          <cell r="E106" t="str">
            <v>6190005003635</v>
          </cell>
        </row>
        <row r="107">
          <cell r="D107" t="str">
            <v>社会福祉法人　紀宝町社会福祉協議会</v>
          </cell>
          <cell r="E107" t="str">
            <v>5190005003586</v>
          </cell>
        </row>
        <row r="108">
          <cell r="D108" t="str">
            <v>社会福祉法人　敬愛会</v>
          </cell>
          <cell r="E108" t="str">
            <v>1190005000100</v>
          </cell>
        </row>
        <row r="109">
          <cell r="D109" t="str">
            <v>社会福祉法人　ぼだいじ福祉会</v>
          </cell>
          <cell r="E109" t="str">
            <v>1190005000109</v>
          </cell>
        </row>
        <row r="110">
          <cell r="D110" t="str">
            <v>社会福祉法人　泉福祉会</v>
          </cell>
          <cell r="E110" t="str">
            <v>1190005000117</v>
          </cell>
        </row>
        <row r="111">
          <cell r="D111" t="str">
            <v>社会福祉法人　上浜福祉会</v>
          </cell>
          <cell r="E111" t="str">
            <v>1190005000125</v>
          </cell>
        </row>
        <row r="112">
          <cell r="D112" t="str">
            <v>社会福祉法人　自由学苑福祉会</v>
          </cell>
          <cell r="E112" t="str">
            <v>1190005003012</v>
          </cell>
        </row>
        <row r="113">
          <cell r="D113" t="str">
            <v>社会福祉法人　友睦</v>
          </cell>
          <cell r="E113" t="str">
            <v>1190005003053</v>
          </cell>
        </row>
        <row r="114">
          <cell r="D114" t="str">
            <v>社会福祉法人　桃郷福祉会</v>
          </cell>
          <cell r="E114" t="str">
            <v>2190005000116</v>
          </cell>
        </row>
        <row r="115">
          <cell r="D115" t="str">
            <v>社会福祉法人　三重清暉会</v>
          </cell>
          <cell r="E115" t="str">
            <v>2190005000124</v>
          </cell>
        </row>
        <row r="116">
          <cell r="D116" t="str">
            <v>社会福祉法人　白壽会</v>
          </cell>
          <cell r="E116" t="str">
            <v>2190005000132</v>
          </cell>
        </row>
        <row r="117">
          <cell r="D117" t="str">
            <v>社会福祉法人　津市社会福祉協議会</v>
          </cell>
          <cell r="E117" t="str">
            <v>2190005003119</v>
          </cell>
        </row>
        <row r="118">
          <cell r="D118" t="str">
            <v>社会福祉法人　あいうえお</v>
          </cell>
          <cell r="E118" t="str">
            <v>2190005011906</v>
          </cell>
        </row>
        <row r="119">
          <cell r="D119" t="str">
            <v>社会福祉法人　鈴の木会</v>
          </cell>
          <cell r="E119" t="str">
            <v>3190005000115</v>
          </cell>
        </row>
        <row r="120">
          <cell r="D120" t="str">
            <v>社会福祉法人　藤水福祉会</v>
          </cell>
          <cell r="E120" t="str">
            <v>3190005000123</v>
          </cell>
        </row>
        <row r="121">
          <cell r="D121" t="str">
            <v>社会福祉法人　夢の郷</v>
          </cell>
          <cell r="E121" t="str">
            <v>3190005000131</v>
          </cell>
        </row>
        <row r="122">
          <cell r="D122" t="str">
            <v>社会福祉法人　ちどり会</v>
          </cell>
          <cell r="E122" t="str">
            <v>3190005001170</v>
          </cell>
        </row>
        <row r="123">
          <cell r="D123" t="str">
            <v>社会福祉法人　憩いの汀</v>
          </cell>
          <cell r="E123" t="str">
            <v>3190005011450</v>
          </cell>
        </row>
        <row r="124">
          <cell r="D124" t="str">
            <v>社会福祉法人　津市社会福祉事業団</v>
          </cell>
          <cell r="E124" t="str">
            <v>4190005000122</v>
          </cell>
        </row>
        <row r="125">
          <cell r="D125" t="str">
            <v>社会福祉法人　いろどり福祉会</v>
          </cell>
          <cell r="E125" t="str">
            <v>4190005000147</v>
          </cell>
        </row>
        <row r="126">
          <cell r="D126" t="str">
            <v>社会福祉法人　どんど</v>
          </cell>
          <cell r="E126" t="str">
            <v>4190005011417</v>
          </cell>
        </row>
        <row r="127">
          <cell r="D127" t="str">
            <v>社会福祉法人　安濃津福祉会</v>
          </cell>
          <cell r="E127" t="str">
            <v>4190005011516</v>
          </cell>
        </row>
        <row r="128">
          <cell r="D128" t="str">
            <v>社会福祉法人　あゆみ</v>
          </cell>
          <cell r="E128" t="str">
            <v>5190005009889</v>
          </cell>
        </row>
        <row r="129">
          <cell r="D129" t="str">
            <v>社会福祉法人　清泉福祉会</v>
          </cell>
          <cell r="E129" t="str">
            <v>6190005000112</v>
          </cell>
        </row>
        <row r="130">
          <cell r="D130" t="str">
            <v>社会福祉法人　寿泉会</v>
          </cell>
          <cell r="E130" t="str">
            <v>6190005000120</v>
          </cell>
        </row>
        <row r="131">
          <cell r="D131" t="str">
            <v>社会福祉法人　結の会</v>
          </cell>
          <cell r="E131" t="str">
            <v>6190005003065</v>
          </cell>
        </row>
        <row r="132">
          <cell r="D132" t="str">
            <v>社会福祉法人　サザンコート</v>
          </cell>
          <cell r="E132" t="str">
            <v>6190005011811</v>
          </cell>
        </row>
        <row r="133">
          <cell r="D133" t="str">
            <v>社会福祉法人　高田福祉事業協会</v>
          </cell>
          <cell r="E133" t="str">
            <v>7190005000103</v>
          </cell>
        </row>
        <row r="134">
          <cell r="D134" t="str">
            <v>社会福祉法人　こしば福祉会</v>
          </cell>
          <cell r="E134" t="str">
            <v>7190005000128</v>
          </cell>
        </row>
        <row r="135">
          <cell r="D135" t="str">
            <v>社会福祉法人　青松園</v>
          </cell>
          <cell r="E135" t="str">
            <v>8190005000102</v>
          </cell>
        </row>
        <row r="136">
          <cell r="D136" t="str">
            <v>社会福祉法人　白蓮福祉会</v>
          </cell>
          <cell r="E136" t="str">
            <v>8190005000110</v>
          </cell>
        </row>
        <row r="137">
          <cell r="D137" t="str">
            <v>社会福祉法人　若草福祉会</v>
          </cell>
          <cell r="E137" t="str">
            <v>8190005000119</v>
          </cell>
        </row>
        <row r="138">
          <cell r="D138" t="str">
            <v>社会福祉法人　津福祉会</v>
          </cell>
          <cell r="E138" t="str">
            <v>8190005000127</v>
          </cell>
        </row>
        <row r="139">
          <cell r="D139" t="str">
            <v>社会福祉法人　素問会</v>
          </cell>
          <cell r="E139" t="str">
            <v>8190005000135</v>
          </cell>
        </row>
        <row r="140">
          <cell r="D140" t="str">
            <v>社会福祉法人　聖フランシスコ会</v>
          </cell>
          <cell r="E140" t="str">
            <v>8190005000143</v>
          </cell>
        </row>
        <row r="141">
          <cell r="D141" t="str">
            <v>社会福祉法人　津栄社会福祉事業協会</v>
          </cell>
          <cell r="E141" t="str">
            <v>9190005000118</v>
          </cell>
        </row>
        <row r="142">
          <cell r="D142" t="str">
            <v>社会福祉法人　高田真善会</v>
          </cell>
          <cell r="E142" t="str">
            <v>9190005000126</v>
          </cell>
        </row>
        <row r="143">
          <cell r="D143" t="str">
            <v>社会福祉法人　すぎのこ福祉会</v>
          </cell>
          <cell r="E143" t="str">
            <v>9190005000134</v>
          </cell>
        </row>
        <row r="144">
          <cell r="D144" t="str">
            <v>社会福祉法人　真盛学園</v>
          </cell>
          <cell r="E144" t="str">
            <v>9190005000142</v>
          </cell>
        </row>
        <row r="145">
          <cell r="D145" t="str">
            <v>社会福祉法人　はまゆう会</v>
          </cell>
          <cell r="E145" t="str">
            <v>9190005000150</v>
          </cell>
        </row>
        <row r="146">
          <cell r="D146" t="str">
            <v>社会福祉法人　正寿会</v>
          </cell>
          <cell r="E146" t="str">
            <v>9190005001181</v>
          </cell>
        </row>
        <row r="147">
          <cell r="D147" t="str">
            <v>社会福祉法人　実践</v>
          </cell>
          <cell r="E147" t="str">
            <v>9190005003046</v>
          </cell>
        </row>
        <row r="148">
          <cell r="D148" t="str">
            <v>社会福祉法人　諦聴会</v>
          </cell>
          <cell r="E148" t="str">
            <v>9190005003079</v>
          </cell>
        </row>
        <row r="149">
          <cell r="D149" t="str">
            <v>社会福祉法人　星たる</v>
          </cell>
          <cell r="E149" t="str">
            <v>9190005009844</v>
          </cell>
        </row>
        <row r="150">
          <cell r="D150" t="str">
            <v>社会福祉法人　風薫会</v>
          </cell>
          <cell r="E150" t="str">
            <v>1190005008845</v>
          </cell>
        </row>
        <row r="151">
          <cell r="D151" t="str">
            <v>社会福祉法人　平成福祉会</v>
          </cell>
          <cell r="E151" t="str">
            <v>1190005008853</v>
          </cell>
        </row>
        <row r="152">
          <cell r="D152" t="str">
            <v>社会福祉法人　放光福祉会</v>
          </cell>
          <cell r="E152" t="str">
            <v>1190005008861</v>
          </cell>
        </row>
        <row r="153">
          <cell r="D153" t="str">
            <v>社会福祉法人　鐘和</v>
          </cell>
          <cell r="E153" t="str">
            <v>1190005009298</v>
          </cell>
        </row>
        <row r="154">
          <cell r="D154" t="str">
            <v>社会福祉法人　愛育会</v>
          </cell>
          <cell r="E154" t="str">
            <v>2190005008836</v>
          </cell>
        </row>
        <row r="155">
          <cell r="D155" t="str">
            <v>社会福祉法人　川島福祉会</v>
          </cell>
          <cell r="E155" t="str">
            <v>2190005008844</v>
          </cell>
        </row>
        <row r="156">
          <cell r="D156" t="str">
            <v>社会福祉法人　清和会</v>
          </cell>
          <cell r="E156" t="str">
            <v>2190005008852</v>
          </cell>
        </row>
        <row r="157">
          <cell r="D157" t="str">
            <v>社会福祉法人　フジ福祉会</v>
          </cell>
          <cell r="E157" t="str">
            <v>2190005008860</v>
          </cell>
        </row>
        <row r="158">
          <cell r="D158" t="str">
            <v>社会福祉法人　四日市福祉会</v>
          </cell>
          <cell r="E158" t="str">
            <v>2190005008869</v>
          </cell>
        </row>
        <row r="159">
          <cell r="D159" t="str">
            <v>社会福祉法人　来福</v>
          </cell>
          <cell r="E159" t="str">
            <v>2190005011063</v>
          </cell>
        </row>
        <row r="160">
          <cell r="D160" t="str">
            <v>社会福祉法人　永甲会</v>
          </cell>
          <cell r="E160" t="str">
            <v>4190005008842</v>
          </cell>
        </row>
        <row r="161">
          <cell r="D161" t="str">
            <v>社会福祉法人　四恩園</v>
          </cell>
          <cell r="E161" t="str">
            <v>4190005008850</v>
          </cell>
        </row>
        <row r="162">
          <cell r="D162" t="str">
            <v>社会福祉法人　四日市市社会福祉協議会</v>
          </cell>
          <cell r="E162" t="str">
            <v>4190005008867</v>
          </cell>
        </row>
        <row r="163">
          <cell r="D163" t="str">
            <v>社会福祉法人　桜コミュニティ</v>
          </cell>
          <cell r="E163" t="str">
            <v>4190005011045</v>
          </cell>
        </row>
        <row r="164">
          <cell r="D164" t="str">
            <v>社会福祉法人　英水会</v>
          </cell>
          <cell r="E164" t="str">
            <v>5190005008841</v>
          </cell>
        </row>
        <row r="165">
          <cell r="D165" t="str">
            <v>社会福祉法人　ひよこ会</v>
          </cell>
          <cell r="E165" t="str">
            <v>5190005008858</v>
          </cell>
        </row>
        <row r="166">
          <cell r="D166" t="str">
            <v>社会福祉法人　四日市厚生会</v>
          </cell>
          <cell r="E166" t="str">
            <v>5190005008866</v>
          </cell>
        </row>
        <row r="167">
          <cell r="D167" t="str">
            <v>社会福祉法人　博秀会</v>
          </cell>
          <cell r="E167" t="str">
            <v>5190005009559</v>
          </cell>
        </row>
        <row r="168">
          <cell r="D168" t="str">
            <v>社会福祉法人　双和福祉会</v>
          </cell>
          <cell r="E168" t="str">
            <v>5190005011705</v>
          </cell>
        </row>
        <row r="169">
          <cell r="D169" t="str">
            <v>社会福祉法人　佐々木児童福祉会</v>
          </cell>
          <cell r="E169" t="str">
            <v>6190005008849</v>
          </cell>
        </row>
        <row r="170">
          <cell r="D170" t="str">
            <v>社会福祉法人　一二三会</v>
          </cell>
          <cell r="E170" t="str">
            <v>6190005008857</v>
          </cell>
        </row>
        <row r="171">
          <cell r="D171" t="str">
            <v>社会福祉法人　ユートピア</v>
          </cell>
          <cell r="E171" t="str">
            <v>6190005008865</v>
          </cell>
        </row>
        <row r="172">
          <cell r="D172" t="str">
            <v>社会福祉法人　あいプロジェクト</v>
          </cell>
          <cell r="E172" t="str">
            <v>6190005009657</v>
          </cell>
        </row>
        <row r="173">
          <cell r="D173" t="str">
            <v>社会福祉法人　三重ワイエムシイエイ福祉会</v>
          </cell>
          <cell r="E173" t="str">
            <v>7190005008864</v>
          </cell>
        </row>
        <row r="174">
          <cell r="D174" t="str">
            <v>社会福祉法人　すずらん福祉会</v>
          </cell>
          <cell r="E174" t="str">
            <v>7190005009375</v>
          </cell>
        </row>
        <row r="175">
          <cell r="D175" t="str">
            <v>社会福祉法人　あがた福祉の会</v>
          </cell>
          <cell r="E175" t="str">
            <v>8190005008839</v>
          </cell>
        </row>
        <row r="176">
          <cell r="D176" t="str">
            <v>社会福祉法人　富田浜福祉会</v>
          </cell>
          <cell r="E176" t="str">
            <v>8190005008855</v>
          </cell>
        </row>
        <row r="177">
          <cell r="D177" t="str">
            <v>社会福祉法人　海山会</v>
          </cell>
          <cell r="E177" t="str">
            <v>8190005008863</v>
          </cell>
        </row>
        <row r="178">
          <cell r="D178" t="str">
            <v>社会福祉法人　大和会</v>
          </cell>
          <cell r="E178" t="str">
            <v>8190005011280</v>
          </cell>
        </row>
        <row r="179">
          <cell r="D179" t="str">
            <v>社会福祉法人　あがた福祉会</v>
          </cell>
          <cell r="E179" t="str">
            <v>9190005008838</v>
          </cell>
        </row>
        <row r="180">
          <cell r="D180" t="str">
            <v>社会福祉法人　聖母の家</v>
          </cell>
          <cell r="E180" t="str">
            <v>9190005008854</v>
          </cell>
        </row>
        <row r="181">
          <cell r="D181" t="str">
            <v>社会福祉法人　わかたけ</v>
          </cell>
          <cell r="E181" t="str">
            <v>9190005008870</v>
          </cell>
        </row>
        <row r="182">
          <cell r="D182" t="str">
            <v>社会福祉法人　ぬくもり結の里</v>
          </cell>
          <cell r="E182" t="str">
            <v>9190005009588</v>
          </cell>
        </row>
        <row r="183">
          <cell r="D183" t="str">
            <v>社会福祉法人　慈恵会</v>
          </cell>
          <cell r="E183" t="str">
            <v>1190005005025</v>
          </cell>
        </row>
        <row r="184">
          <cell r="D184" t="str">
            <v>社会福祉法人　福徳会</v>
          </cell>
          <cell r="E184" t="str">
            <v>1190005005033</v>
          </cell>
        </row>
        <row r="185">
          <cell r="D185" t="str">
            <v>社会福祉法人　伊勢市社会福祉協議会</v>
          </cell>
          <cell r="E185" t="str">
            <v>1190005005347</v>
          </cell>
        </row>
        <row r="186">
          <cell r="D186" t="str">
            <v>社会福祉法人　伊勢ふるさと会</v>
          </cell>
          <cell r="E186" t="str">
            <v>1190005009843</v>
          </cell>
        </row>
        <row r="187">
          <cell r="D187" t="str">
            <v>社会福祉法人　東大淀福祉会</v>
          </cell>
          <cell r="E187" t="str">
            <v>2190005005032</v>
          </cell>
        </row>
        <row r="188">
          <cell r="D188" t="str">
            <v>社会福祉法人　大湊福祉会</v>
          </cell>
          <cell r="E188" t="str">
            <v>3190005005023</v>
          </cell>
        </row>
        <row r="189">
          <cell r="D189" t="str">
            <v>社会福祉法人　一色福祉会</v>
          </cell>
          <cell r="E189" t="str">
            <v>4190005005022</v>
          </cell>
        </row>
        <row r="190">
          <cell r="D190" t="str">
            <v>社会福祉法人　南勢福祉会</v>
          </cell>
          <cell r="E190" t="str">
            <v>4190005005030</v>
          </cell>
        </row>
        <row r="191">
          <cell r="D191" t="str">
            <v>社会福祉法人　山際福祉会</v>
          </cell>
          <cell r="E191" t="str">
            <v>4190005005039</v>
          </cell>
        </row>
        <row r="192">
          <cell r="D192" t="str">
            <v>社会福祉法人　一宇郷福祉会</v>
          </cell>
          <cell r="E192" t="str">
            <v>5190005005021</v>
          </cell>
        </row>
        <row r="193">
          <cell r="D193" t="str">
            <v>社会福祉法人　明照浄済会</v>
          </cell>
          <cell r="E193" t="str">
            <v>5190005005038</v>
          </cell>
        </row>
        <row r="194">
          <cell r="D194" t="str">
            <v>社会福祉法人　五十鈴会</v>
          </cell>
          <cell r="E194" t="str">
            <v>5190005005137</v>
          </cell>
        </row>
        <row r="195">
          <cell r="D195" t="str">
            <v>社会福祉法人　賀集会</v>
          </cell>
          <cell r="E195" t="str">
            <v>5190005005343</v>
          </cell>
        </row>
        <row r="196">
          <cell r="D196" t="str">
            <v>社会福祉法人　豊浜西福祉会</v>
          </cell>
          <cell r="E196" t="str">
            <v>6190005005029</v>
          </cell>
        </row>
        <row r="197">
          <cell r="D197" t="str">
            <v>社会福祉法人　瑞穂福祉会</v>
          </cell>
          <cell r="E197" t="str">
            <v>6190005005037</v>
          </cell>
        </row>
        <row r="198">
          <cell r="D198" t="str">
            <v>社会福祉法人　まほろばの里</v>
          </cell>
          <cell r="E198" t="str">
            <v>6190005005111</v>
          </cell>
        </row>
        <row r="199">
          <cell r="D199" t="str">
            <v>社会福祉法人　徳風会</v>
          </cell>
          <cell r="E199" t="str">
            <v>7190005005028</v>
          </cell>
        </row>
        <row r="200">
          <cell r="D200" t="str">
            <v>社会福祉法人　伊勢医心会</v>
          </cell>
          <cell r="E200" t="str">
            <v>8190005005019</v>
          </cell>
        </row>
        <row r="201">
          <cell r="D201" t="str">
            <v>社会福祉法人　邦栄会</v>
          </cell>
          <cell r="E201" t="str">
            <v>8190005005035</v>
          </cell>
        </row>
        <row r="202">
          <cell r="D202" t="str">
            <v>社会福祉法人　宮山</v>
          </cell>
          <cell r="E202" t="str">
            <v>8190005005134</v>
          </cell>
        </row>
        <row r="203">
          <cell r="D203" t="str">
            <v>社会福祉法人　こころ</v>
          </cell>
          <cell r="E203" t="str">
            <v>8190005010258</v>
          </cell>
        </row>
        <row r="204">
          <cell r="D204" t="str">
            <v>社会福祉法人　佐八福祉会</v>
          </cell>
          <cell r="E204" t="str">
            <v>9190005004589</v>
          </cell>
        </row>
        <row r="205">
          <cell r="D205" t="str">
            <v>社会福祉法人　有滝福祉会</v>
          </cell>
          <cell r="E205" t="str">
            <v>9190005005018</v>
          </cell>
        </row>
        <row r="206">
          <cell r="D206" t="str">
            <v>社会福祉法人　つくし福祉会</v>
          </cell>
          <cell r="E206" t="str">
            <v>1190005006634</v>
          </cell>
        </row>
        <row r="207">
          <cell r="D207" t="str">
            <v>社会福祉法人　山室山福祉会</v>
          </cell>
          <cell r="E207" t="str">
            <v>1190005006642</v>
          </cell>
        </row>
        <row r="208">
          <cell r="D208" t="str">
            <v>社会福祉法人　明佑会</v>
          </cell>
          <cell r="E208" t="str">
            <v>1190005006650</v>
          </cell>
        </row>
        <row r="209">
          <cell r="D209" t="str">
            <v>社会福祉法人　三央会</v>
          </cell>
          <cell r="E209" t="str">
            <v>1190005007211</v>
          </cell>
        </row>
        <row r="210">
          <cell r="D210" t="str">
            <v>社会福祉法人　慈宝会</v>
          </cell>
          <cell r="E210" t="str">
            <v>1190005007608</v>
          </cell>
        </row>
        <row r="211">
          <cell r="D211" t="str">
            <v>社会福祉法人　みどり福祉会</v>
          </cell>
          <cell r="E211" t="str">
            <v>2190005006633</v>
          </cell>
        </row>
        <row r="212">
          <cell r="D212" t="str">
            <v>社会福祉法人　べテスタ</v>
          </cell>
          <cell r="E212" t="str">
            <v>2190005007185</v>
          </cell>
        </row>
        <row r="213">
          <cell r="D213" t="str">
            <v>社会福祉法人　若葉福祉会</v>
          </cell>
          <cell r="E213" t="str">
            <v>2190005007615</v>
          </cell>
        </row>
        <row r="214">
          <cell r="D214" t="str">
            <v>社会福祉法人　松潤会</v>
          </cell>
          <cell r="E214" t="str">
            <v>2190005011550</v>
          </cell>
        </row>
        <row r="215">
          <cell r="D215" t="str">
            <v>社会福祉法人　有徳会</v>
          </cell>
          <cell r="E215" t="str">
            <v>3190005007275</v>
          </cell>
        </row>
        <row r="216">
          <cell r="D216" t="str">
            <v>社会福祉法人　徳和福祉会</v>
          </cell>
          <cell r="E216" t="str">
            <v>3190005007614</v>
          </cell>
        </row>
        <row r="217">
          <cell r="D217" t="str">
            <v>社会福祉法人　松阪仏教愛護園</v>
          </cell>
          <cell r="E217" t="str">
            <v>4190005006631</v>
          </cell>
        </row>
        <row r="218">
          <cell r="D218" t="str">
            <v>社会福祉法人　むつみ福祉会</v>
          </cell>
          <cell r="E218" t="str">
            <v>4190005007191</v>
          </cell>
        </row>
        <row r="219">
          <cell r="D219" t="str">
            <v>社会福祉法人　つぼみ福祉会</v>
          </cell>
          <cell r="E219" t="str">
            <v>4190005007613</v>
          </cell>
        </row>
        <row r="220">
          <cell r="D220" t="str">
            <v>社会福祉法人　まつさか福祉会</v>
          </cell>
          <cell r="E220" t="str">
            <v>5190005006647</v>
          </cell>
        </row>
        <row r="221">
          <cell r="D221" t="str">
            <v>社会福祉法人　あおば会</v>
          </cell>
          <cell r="E221" t="str">
            <v>5190005007174</v>
          </cell>
        </row>
        <row r="222">
          <cell r="D222" t="str">
            <v>社会福祉法人　鈴の音会</v>
          </cell>
          <cell r="E222" t="str">
            <v>6190005006646</v>
          </cell>
        </row>
        <row r="223">
          <cell r="D223" t="str">
            <v>社会福祉法人　太陽の里</v>
          </cell>
          <cell r="E223" t="str">
            <v>6190005006654</v>
          </cell>
        </row>
        <row r="224">
          <cell r="D224" t="str">
            <v>社会福祉法人　フレンド</v>
          </cell>
          <cell r="E224" t="str">
            <v>6190005007504</v>
          </cell>
        </row>
        <row r="225">
          <cell r="D225" t="str">
            <v>社会福祉法人　長寿の森</v>
          </cell>
          <cell r="E225" t="str">
            <v>6190005007561</v>
          </cell>
        </row>
        <row r="226">
          <cell r="D226" t="str">
            <v>社会福祉法人　久保福祉会</v>
          </cell>
          <cell r="E226" t="str">
            <v>7190005006637</v>
          </cell>
        </row>
        <row r="227">
          <cell r="D227" t="str">
            <v>社会福祉法人　長寿会</v>
          </cell>
          <cell r="E227" t="str">
            <v>7190005006653</v>
          </cell>
        </row>
        <row r="228">
          <cell r="D228" t="str">
            <v>社会福祉法人　三重高齢者福祉会</v>
          </cell>
          <cell r="E228" t="str">
            <v>7190005007172</v>
          </cell>
        </row>
        <row r="229">
          <cell r="D229" t="str">
            <v>社会福祉法人　松阪市社会福祉協議会</v>
          </cell>
          <cell r="E229" t="str">
            <v>7190005007486</v>
          </cell>
        </row>
        <row r="230">
          <cell r="D230" t="str">
            <v>社会福祉法人　松阪清泉福祉会</v>
          </cell>
          <cell r="E230" t="str">
            <v>7190005011686</v>
          </cell>
        </row>
        <row r="231">
          <cell r="D231" t="str">
            <v>社会福祉法人　すみれ会</v>
          </cell>
          <cell r="E231" t="str">
            <v>8190005006644</v>
          </cell>
        </row>
        <row r="232">
          <cell r="D232" t="str">
            <v>社会福祉法人　神戸福祉会</v>
          </cell>
          <cell r="E232" t="str">
            <v>9190005006635</v>
          </cell>
        </row>
        <row r="233">
          <cell r="D233" t="str">
            <v>社会福祉法人　聖ヨゼフ会松阪</v>
          </cell>
          <cell r="E233" t="str">
            <v>9190005006651</v>
          </cell>
        </row>
        <row r="234">
          <cell r="D234" t="str">
            <v>社会福祉法人　九華福祉会</v>
          </cell>
          <cell r="E234" t="str">
            <v>1190005007698</v>
          </cell>
        </row>
        <row r="235">
          <cell r="D235" t="str">
            <v>社会福祉法人　憲甚会</v>
          </cell>
          <cell r="E235" t="str">
            <v>1190005008374</v>
          </cell>
        </row>
        <row r="236">
          <cell r="D236" t="str">
            <v>社会福祉法人　自立共生会</v>
          </cell>
          <cell r="E236" t="str">
            <v>1190005008399</v>
          </cell>
        </row>
        <row r="237">
          <cell r="D237" t="str">
            <v>社会福祉法人　蓮華会</v>
          </cell>
          <cell r="E237" t="str">
            <v>1190005011394</v>
          </cell>
        </row>
        <row r="238">
          <cell r="D238" t="str">
            <v>社会福祉法人　憩</v>
          </cell>
          <cell r="E238" t="str">
            <v>2190005007697</v>
          </cell>
        </row>
        <row r="239">
          <cell r="D239" t="str">
            <v>社会福祉法人　あけぼの福祉会</v>
          </cell>
          <cell r="E239" t="str">
            <v>3190005007696</v>
          </cell>
        </row>
        <row r="240">
          <cell r="D240" t="str">
            <v>社会福祉法人　幼成福祉会</v>
          </cell>
          <cell r="E240" t="str">
            <v>4190005007704</v>
          </cell>
        </row>
        <row r="241">
          <cell r="D241" t="str">
            <v>社会福祉法人　柚井児童福祉会</v>
          </cell>
          <cell r="E241" t="str">
            <v>4190005007803</v>
          </cell>
        </row>
        <row r="242">
          <cell r="D242" t="str">
            <v>社会福祉法人　桑名市社会福祉協議会</v>
          </cell>
          <cell r="E242" t="str">
            <v>4190005008446</v>
          </cell>
        </row>
        <row r="243">
          <cell r="D243" t="str">
            <v>社会福祉法人　町屋福祉会</v>
          </cell>
          <cell r="E243" t="str">
            <v>5190005007703</v>
          </cell>
        </row>
        <row r="244">
          <cell r="D244" t="str">
            <v>社会福祉法人　桑名すずらん福祉会</v>
          </cell>
          <cell r="E244" t="str">
            <v>5190005011440</v>
          </cell>
        </row>
        <row r="245">
          <cell r="D245" t="str">
            <v>社会福祉法人　日の出福祉会</v>
          </cell>
          <cell r="E245" t="str">
            <v>6190005007702</v>
          </cell>
        </row>
        <row r="246">
          <cell r="D246" t="str">
            <v>社会福祉法人　誠真会</v>
          </cell>
          <cell r="E246" t="str">
            <v>6190005010268</v>
          </cell>
        </row>
        <row r="247">
          <cell r="D247" t="str">
            <v>社会福祉法人　花園福祉会</v>
          </cell>
          <cell r="E247" t="str">
            <v>7190005007701</v>
          </cell>
        </row>
        <row r="248">
          <cell r="D248" t="str">
            <v>社会福祉法人　星川福祉会</v>
          </cell>
          <cell r="E248" t="str">
            <v>7190005008385</v>
          </cell>
        </row>
        <row r="249">
          <cell r="D249" t="str">
            <v>社会福祉法人　七和福祉会</v>
          </cell>
          <cell r="E249" t="str">
            <v>8190005007700</v>
          </cell>
        </row>
        <row r="250">
          <cell r="D250" t="str">
            <v>社会福祉法人　桑名みどり福祉会</v>
          </cell>
          <cell r="E250" t="str">
            <v>9190005007699</v>
          </cell>
        </row>
        <row r="251">
          <cell r="D251" t="str">
            <v>社会福祉法人　のぞみの里</v>
          </cell>
          <cell r="E251" t="str">
            <v>9190005008417</v>
          </cell>
        </row>
        <row r="252">
          <cell r="D252" t="str">
            <v>社会福祉法人　朋友</v>
          </cell>
          <cell r="E252" t="str">
            <v>1190005003986</v>
          </cell>
        </row>
        <row r="253">
          <cell r="D253" t="str">
            <v>社会福祉法人　花園会</v>
          </cell>
          <cell r="E253" t="str">
            <v>1190005004068</v>
          </cell>
        </row>
        <row r="254">
          <cell r="D254" t="str">
            <v>社会福祉法人　長冨会</v>
          </cell>
          <cell r="E254" t="str">
            <v>2190005004067</v>
          </cell>
        </row>
        <row r="255">
          <cell r="D255" t="str">
            <v>社会福祉法人　けやき福祉会</v>
          </cell>
          <cell r="E255" t="str">
            <v>2190005004083</v>
          </cell>
        </row>
        <row r="256">
          <cell r="D256" t="str">
            <v>社会福祉法人　夏秀会</v>
          </cell>
          <cell r="E256" t="str">
            <v>2190005011138</v>
          </cell>
        </row>
        <row r="257">
          <cell r="D257" t="str">
            <v>社会福祉法人　誠鈴福祉会</v>
          </cell>
          <cell r="E257" t="str">
            <v>3190005004066</v>
          </cell>
        </row>
        <row r="258">
          <cell r="D258" t="str">
            <v>社会福祉法人　慈童会</v>
          </cell>
          <cell r="E258" t="str">
            <v>3190005004074</v>
          </cell>
        </row>
        <row r="259">
          <cell r="D259" t="str">
            <v>社会福祉法人　ながさわ保育会</v>
          </cell>
          <cell r="E259" t="str">
            <v>3190005004082</v>
          </cell>
        </row>
        <row r="260">
          <cell r="D260" t="str">
            <v>社会福祉法人　ジェイエイみえ会</v>
          </cell>
          <cell r="E260" t="str">
            <v>3190005004454</v>
          </cell>
        </row>
        <row r="261">
          <cell r="D261" t="str">
            <v>社会福祉法人　鈴生会</v>
          </cell>
          <cell r="E261" t="str">
            <v>3190005004479</v>
          </cell>
        </row>
        <row r="262">
          <cell r="D262" t="str">
            <v>社会福祉法人　鈴鹿市社会福祉協議会</v>
          </cell>
          <cell r="E262" t="str">
            <v>4190005004065</v>
          </cell>
        </row>
        <row r="263">
          <cell r="D263" t="str">
            <v>社会福祉法人　野町福祉会</v>
          </cell>
          <cell r="E263" t="str">
            <v>4190005004073</v>
          </cell>
        </row>
        <row r="264">
          <cell r="D264" t="str">
            <v>社会福祉法人　陽光会</v>
          </cell>
          <cell r="E264" t="str">
            <v>4190005004081</v>
          </cell>
        </row>
        <row r="265">
          <cell r="D265" t="str">
            <v>社会福祉法人　白鳩会</v>
          </cell>
          <cell r="E265" t="str">
            <v>5190005004064</v>
          </cell>
        </row>
        <row r="266">
          <cell r="D266" t="str">
            <v>社会福祉法人　天年会</v>
          </cell>
          <cell r="E266" t="str">
            <v>5190005004072</v>
          </cell>
        </row>
        <row r="267">
          <cell r="D267" t="str">
            <v>社会福祉法人　博愛会</v>
          </cell>
          <cell r="E267" t="str">
            <v>5190005004080</v>
          </cell>
        </row>
        <row r="268">
          <cell r="D268" t="str">
            <v>社会福祉法人　和順会</v>
          </cell>
          <cell r="E268" t="str">
            <v>6190005004071</v>
          </cell>
        </row>
        <row r="269">
          <cell r="D269" t="str">
            <v>社会福祉法人　サムス会</v>
          </cell>
          <cell r="E269" t="str">
            <v>6190005010565</v>
          </cell>
        </row>
        <row r="270">
          <cell r="D270" t="str">
            <v>社会福祉法人　いそやま会</v>
          </cell>
          <cell r="E270" t="str">
            <v>7190005004062</v>
          </cell>
        </row>
        <row r="271">
          <cell r="D271" t="str">
            <v>社会福祉法人　鈴山会</v>
          </cell>
          <cell r="E271" t="str">
            <v>7190005004070</v>
          </cell>
        </row>
        <row r="272">
          <cell r="D272" t="str">
            <v>社会福祉法人　あおい会</v>
          </cell>
          <cell r="E272" t="str">
            <v>8190005004061</v>
          </cell>
        </row>
        <row r="273">
          <cell r="D273" t="str">
            <v>社会福祉法人　鈴鹿福祉会</v>
          </cell>
          <cell r="E273" t="str">
            <v>8190005004078</v>
          </cell>
        </row>
        <row r="274">
          <cell r="D274" t="str">
            <v>社会福祉法人　楊柳会</v>
          </cell>
          <cell r="E274" t="str">
            <v>8190005004425</v>
          </cell>
        </row>
        <row r="275">
          <cell r="D275" t="str">
            <v>社会福祉法人　かみの福祉会</v>
          </cell>
          <cell r="E275" t="str">
            <v>8190005004441</v>
          </cell>
        </row>
        <row r="276">
          <cell r="D276" t="str">
            <v>社会福祉法人　愛児の会</v>
          </cell>
          <cell r="E276" t="str">
            <v>9190005004060</v>
          </cell>
        </row>
        <row r="277">
          <cell r="D277" t="str">
            <v>社会福祉法人　法輪会</v>
          </cell>
          <cell r="E277" t="str">
            <v>9190005004069</v>
          </cell>
        </row>
        <row r="278">
          <cell r="D278" t="str">
            <v>社会福祉法人　伊勢湾福祉会</v>
          </cell>
          <cell r="E278" t="str">
            <v>9190005004077</v>
          </cell>
        </row>
        <row r="279">
          <cell r="D279" t="str">
            <v>社会福祉法人　緑和福祉会</v>
          </cell>
          <cell r="E279" t="str">
            <v>9190005004457</v>
          </cell>
        </row>
        <row r="280">
          <cell r="D280" t="str">
            <v>社会福祉法人　優の森山鹿会</v>
          </cell>
          <cell r="E280" t="str">
            <v>9190005009869</v>
          </cell>
        </row>
        <row r="281">
          <cell r="D281" t="str">
            <v>社会福祉法人　名張市社会福祉協議会</v>
          </cell>
          <cell r="E281" t="str">
            <v>2190005006261</v>
          </cell>
        </row>
        <row r="282">
          <cell r="D282" t="str">
            <v>社会福祉法人　よさみ福祉会</v>
          </cell>
          <cell r="E282" t="str">
            <v>2190005006443</v>
          </cell>
        </row>
        <row r="283">
          <cell r="D283" t="str">
            <v>社会福祉法人　東海宏和福祉会</v>
          </cell>
          <cell r="E283" t="str">
            <v>2190005006476</v>
          </cell>
        </row>
        <row r="284">
          <cell r="D284" t="str">
            <v>社会福祉法人　つつじ会</v>
          </cell>
          <cell r="E284" t="str">
            <v>4190005019030</v>
          </cell>
        </row>
        <row r="285">
          <cell r="D285" t="str">
            <v>社会福祉法人　おきつも福祉会</v>
          </cell>
          <cell r="E285" t="str">
            <v>6190005011043</v>
          </cell>
        </row>
        <row r="286">
          <cell r="D286" t="str">
            <v>社会福祉法人　こもはら福祉会</v>
          </cell>
          <cell r="E286" t="str">
            <v>9190005006379</v>
          </cell>
        </row>
        <row r="287">
          <cell r="D287" t="str">
            <v>社会福祉法人　鶯鳴会</v>
          </cell>
          <cell r="E287" t="str">
            <v>9190005006420</v>
          </cell>
        </row>
        <row r="288">
          <cell r="D288" t="str">
            <v>社会福祉法人　サンフラワー名張</v>
          </cell>
          <cell r="E288" t="str">
            <v>9190005006437</v>
          </cell>
        </row>
        <row r="289">
          <cell r="D289" t="str">
            <v>社会福祉法人　尾鷲市社会福祉協議会</v>
          </cell>
          <cell r="E289" t="str">
            <v>5190005003743</v>
          </cell>
        </row>
        <row r="290">
          <cell r="D290" t="str">
            <v>社会福祉法人　尾鷲民生事業協会</v>
          </cell>
          <cell r="E290" t="str">
            <v>8190005003781</v>
          </cell>
        </row>
        <row r="291">
          <cell r="D291" t="str">
            <v>社会福祉法人　亀山市社会福祉協議会</v>
          </cell>
          <cell r="E291" t="str">
            <v>3190005003200</v>
          </cell>
        </row>
        <row r="292">
          <cell r="D292" t="str">
            <v>社会福祉法人　安全福祉会</v>
          </cell>
          <cell r="E292" t="str">
            <v>4190005003158</v>
          </cell>
        </row>
        <row r="293">
          <cell r="D293" t="str">
            <v>社会福祉法人　ケアフル亀山</v>
          </cell>
          <cell r="E293" t="str">
            <v>4190005003199</v>
          </cell>
        </row>
        <row r="294">
          <cell r="D294" t="str">
            <v>社会福祉法人　なぎ</v>
          </cell>
          <cell r="E294" t="str">
            <v>4190005004577</v>
          </cell>
        </row>
        <row r="295">
          <cell r="D295" t="str">
            <v>社会福祉法人　柊会</v>
          </cell>
          <cell r="E295" t="str">
            <v>5190005003198</v>
          </cell>
        </row>
        <row r="296">
          <cell r="D296" t="str">
            <v>社会福祉法人　里和</v>
          </cell>
          <cell r="E296" t="str">
            <v>5190005010054</v>
          </cell>
        </row>
        <row r="297">
          <cell r="D297" t="str">
            <v>社会福祉法人　希望の里</v>
          </cell>
          <cell r="E297" t="str">
            <v>7190005004582</v>
          </cell>
        </row>
        <row r="298">
          <cell r="D298" t="str">
            <v>社会福祉法人　松風福祉会</v>
          </cell>
          <cell r="E298" t="str">
            <v>9190005003384</v>
          </cell>
        </row>
        <row r="299">
          <cell r="D299" t="str">
            <v>社会福祉法人　有明の里</v>
          </cell>
          <cell r="E299" t="str">
            <v>6190005010862</v>
          </cell>
        </row>
        <row r="300">
          <cell r="D300" t="str">
            <v>社会福祉法人　あしたば福祉会</v>
          </cell>
          <cell r="E300" t="str">
            <v>8190005005274</v>
          </cell>
        </row>
        <row r="301">
          <cell r="D301" t="str">
            <v>社会福祉法人　鳥羽市社会福祉協議会</v>
          </cell>
          <cell r="E301" t="str">
            <v>9190005005273</v>
          </cell>
        </row>
        <row r="302">
          <cell r="D302" t="str">
            <v>社会福祉法人　杏南会</v>
          </cell>
          <cell r="E302" t="str">
            <v>1190005003549</v>
          </cell>
        </row>
        <row r="303">
          <cell r="D303" t="str">
            <v>社会福祉法人　紀和会</v>
          </cell>
          <cell r="E303" t="str">
            <v>5190005003594</v>
          </cell>
        </row>
        <row r="304">
          <cell r="D304" t="str">
            <v>社会福祉法人　熊野市社会福祉協議会</v>
          </cell>
          <cell r="E304" t="str">
            <v>6190005003585</v>
          </cell>
        </row>
        <row r="305">
          <cell r="D305" t="str">
            <v>社会福祉法人　ひまわり会</v>
          </cell>
          <cell r="E305" t="str">
            <v>7190005003551</v>
          </cell>
        </row>
        <row r="306">
          <cell r="D306" t="str">
            <v>社会福祉法人　清光会</v>
          </cell>
          <cell r="E306" t="str">
            <v>8190005003550</v>
          </cell>
        </row>
        <row r="307">
          <cell r="D307" t="str">
            <v>社会福祉法人　光風会</v>
          </cell>
          <cell r="E307" t="str">
            <v>1190005007863</v>
          </cell>
        </row>
        <row r="308">
          <cell r="D308" t="str">
            <v>社会福祉法人　六永会</v>
          </cell>
          <cell r="E308" t="str">
            <v>1190005010074</v>
          </cell>
        </row>
        <row r="309">
          <cell r="D309" t="str">
            <v>社会福祉法人　モモ</v>
          </cell>
          <cell r="E309" t="str">
            <v>1190005010330</v>
          </cell>
        </row>
        <row r="310">
          <cell r="D310" t="str">
            <v>社会福祉法人　翠明院</v>
          </cell>
          <cell r="E310" t="str">
            <v>3190005007861</v>
          </cell>
        </row>
        <row r="311">
          <cell r="D311" t="str">
            <v>社会福祉法人　いなべ市社会福祉協議会</v>
          </cell>
          <cell r="E311" t="str">
            <v>3190005008422</v>
          </cell>
        </row>
        <row r="312">
          <cell r="D312" t="str">
            <v>社会福祉法人　竜岳福祉会</v>
          </cell>
          <cell r="E312" t="str">
            <v>6190005007867</v>
          </cell>
        </row>
        <row r="313">
          <cell r="D313" t="str">
            <v>社会福祉法人　あじさいの家</v>
          </cell>
          <cell r="E313" t="str">
            <v>6190005008535</v>
          </cell>
        </row>
        <row r="314">
          <cell r="D314" t="str">
            <v>社会福祉法人　晴山会</v>
          </cell>
          <cell r="E314" t="str">
            <v>7190005007866</v>
          </cell>
        </row>
        <row r="315">
          <cell r="D315" t="str">
            <v>社会福祉法人　百楽の会</v>
          </cell>
          <cell r="E315" t="str">
            <v>4190005005609</v>
          </cell>
        </row>
        <row r="316">
          <cell r="D316" t="str">
            <v>社会福祉法人　志摩市社会福祉協議会</v>
          </cell>
          <cell r="E316" t="str">
            <v>5190005005574</v>
          </cell>
        </row>
        <row r="317">
          <cell r="D317" t="str">
            <v>社会福祉法人　真心の会</v>
          </cell>
          <cell r="E317" t="str">
            <v>6190005005598</v>
          </cell>
        </row>
        <row r="318">
          <cell r="D318" t="str">
            <v>社会福祉法人　伊賀市社会事業協会</v>
          </cell>
          <cell r="E318" t="str">
            <v>2190005005635</v>
          </cell>
        </row>
        <row r="319">
          <cell r="D319" t="str">
            <v>社会福祉法人　伊賀昴会</v>
          </cell>
          <cell r="E319" t="str">
            <v>2190005005940</v>
          </cell>
        </row>
        <row r="320">
          <cell r="D320" t="str">
            <v>社会福祉法人　伊賀市社会福祉協議会</v>
          </cell>
          <cell r="E320" t="str">
            <v>2190005006096</v>
          </cell>
        </row>
        <row r="321">
          <cell r="D321" t="str">
            <v>社会福祉法人　恵成会</v>
          </cell>
          <cell r="E321" t="str">
            <v>3190005005956</v>
          </cell>
        </row>
        <row r="322">
          <cell r="D322" t="str">
            <v>社会福祉法人　いがほくぶ</v>
          </cell>
          <cell r="E322" t="str">
            <v>4190005005641</v>
          </cell>
        </row>
        <row r="323">
          <cell r="D323" t="str">
            <v>社会福祉法人　維雅幸育会</v>
          </cell>
          <cell r="E323" t="str">
            <v>5190005005640</v>
          </cell>
        </row>
        <row r="324">
          <cell r="D324" t="str">
            <v>社会福祉法人　あやまユートピア</v>
          </cell>
          <cell r="E324" t="str">
            <v>6190005006092</v>
          </cell>
        </row>
        <row r="325">
          <cell r="D325" t="str">
            <v>社会福祉法人　青山福祉会</v>
          </cell>
          <cell r="E325" t="str">
            <v>6190005006118</v>
          </cell>
        </row>
        <row r="326">
          <cell r="D326" t="str">
            <v>社会福祉法人　福寿会</v>
          </cell>
          <cell r="E326" t="str">
            <v>8190005005638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施設等名簿_直接修正"/>
      <sheetName val="法人一覧"/>
    </sheetNames>
    <sheetDataSet>
      <sheetData sheetId="0" refreshError="1"/>
      <sheetData sheetId="1">
        <row r="4">
          <cell r="D4" t="str">
            <v>社会福祉法人　恩賜財団済生会支部三重県済生会</v>
          </cell>
          <cell r="E4" t="str">
            <v>3010405001696</v>
          </cell>
        </row>
        <row r="5">
          <cell r="D5" t="str">
            <v>社会福祉法人　天理</v>
          </cell>
          <cell r="E5" t="str">
            <v>9150005002910</v>
          </cell>
        </row>
        <row r="6">
          <cell r="D6" t="str">
            <v>社会福祉法人　如水会</v>
          </cell>
          <cell r="E6" t="str">
            <v>3200005006374</v>
          </cell>
        </row>
        <row r="7">
          <cell r="D7" t="str">
            <v>社会福祉法人　慶宗会</v>
          </cell>
          <cell r="E7" t="str">
            <v>3150005008954</v>
          </cell>
        </row>
        <row r="8">
          <cell r="D8" t="str">
            <v>社会福祉法人　大和高原育成福祉会</v>
          </cell>
          <cell r="E8" t="str">
            <v>6150005002459</v>
          </cell>
        </row>
        <row r="9">
          <cell r="D9" t="str">
            <v>社会福祉法人　いなほ福祉会</v>
          </cell>
          <cell r="E9" t="str">
            <v>3170005005446</v>
          </cell>
        </row>
        <row r="10">
          <cell r="D10" t="str">
            <v>社会福祉法人　アイ・ティ・オー福祉会</v>
          </cell>
          <cell r="E10" t="str">
            <v>1190005000141</v>
          </cell>
        </row>
        <row r="11">
          <cell r="D11" t="str">
            <v>社会福祉法人　絆</v>
          </cell>
          <cell r="E11" t="str">
            <v>1190005003383</v>
          </cell>
        </row>
        <row r="12">
          <cell r="D12" t="str">
            <v>社会福祉法人　みどり自由学園</v>
          </cell>
          <cell r="E12" t="str">
            <v>3190005000107</v>
          </cell>
        </row>
        <row r="13">
          <cell r="D13" t="str">
            <v>社会福祉法人　喜楽里</v>
          </cell>
          <cell r="E13" t="str">
            <v>3190005001179</v>
          </cell>
        </row>
        <row r="14">
          <cell r="D14" t="str">
            <v>社会福祉法人　ウェルケア</v>
          </cell>
          <cell r="E14" t="str">
            <v>4190005000130</v>
          </cell>
        </row>
        <row r="15">
          <cell r="D15" t="str">
            <v>社会福祉法人　豊津児童福祉会</v>
          </cell>
          <cell r="E15" t="str">
            <v>4190005000139</v>
          </cell>
        </row>
        <row r="16">
          <cell r="D16" t="str">
            <v>社会福祉法人　三重県共同募金会</v>
          </cell>
          <cell r="E16" t="str">
            <v>5190005000105</v>
          </cell>
        </row>
        <row r="17">
          <cell r="D17" t="str">
            <v>社会福祉法人　三重県厚生事業団</v>
          </cell>
          <cell r="E17" t="str">
            <v>5190005000113</v>
          </cell>
        </row>
        <row r="18">
          <cell r="D18" t="str">
            <v>社会福祉法人　三重ベタニヤ</v>
          </cell>
          <cell r="E18" t="str">
            <v>5190005003082</v>
          </cell>
        </row>
        <row r="19">
          <cell r="D19" t="str">
            <v>社会福祉法人　三重県社会福祉協議会</v>
          </cell>
          <cell r="E19" t="str">
            <v>6190005000104</v>
          </cell>
        </row>
        <row r="20">
          <cell r="D20" t="str">
            <v>社会福祉法人　洗心福祉会</v>
          </cell>
          <cell r="E20" t="str">
            <v>6190005000129</v>
          </cell>
        </row>
        <row r="21">
          <cell r="D21" t="str">
            <v>社会福祉法人　里山学院</v>
          </cell>
          <cell r="E21" t="str">
            <v>6190005000137</v>
          </cell>
        </row>
        <row r="22">
          <cell r="D22" t="str">
            <v>社会福祉法人　敬峰会</v>
          </cell>
          <cell r="E22" t="str">
            <v>6190005010292</v>
          </cell>
        </row>
        <row r="23">
          <cell r="D23" t="str">
            <v>社会福祉法人　三重県視覚障害者協会</v>
          </cell>
          <cell r="E23" t="str">
            <v>7190005000111</v>
          </cell>
        </row>
        <row r="24">
          <cell r="D24" t="str">
            <v>社会福祉法人　サンフラワークラブ</v>
          </cell>
          <cell r="E24" t="str">
            <v>7190005000136</v>
          </cell>
        </row>
        <row r="25">
          <cell r="D25" t="str">
            <v>社会福祉法人　あけあい会</v>
          </cell>
          <cell r="E25" t="str">
            <v>7190005000144</v>
          </cell>
        </row>
        <row r="26">
          <cell r="D26" t="str">
            <v>社会福祉法人　聖マッテヤ会</v>
          </cell>
          <cell r="E26" t="str">
            <v>9190005000101</v>
          </cell>
        </row>
        <row r="27">
          <cell r="D27" t="str">
            <v>社会福祉法人　青山里会</v>
          </cell>
          <cell r="E27" t="str">
            <v>1190005008837</v>
          </cell>
        </row>
        <row r="28">
          <cell r="D28" t="str">
            <v>社会福祉法人　四季の里</v>
          </cell>
          <cell r="E28" t="str">
            <v>3190005008851</v>
          </cell>
        </row>
        <row r="29">
          <cell r="D29" t="str">
            <v>社会福祉法人　日の本福祉会</v>
          </cell>
          <cell r="E29" t="str">
            <v>3190005009759</v>
          </cell>
        </row>
        <row r="30">
          <cell r="D30" t="str">
            <v>社会福祉法人　悠和会</v>
          </cell>
          <cell r="E30" t="str">
            <v>5190005009303</v>
          </cell>
        </row>
        <row r="31">
          <cell r="D31" t="str">
            <v>社会福祉法人　宏育会</v>
          </cell>
          <cell r="E31" t="str">
            <v>7190005008848</v>
          </cell>
        </row>
        <row r="32">
          <cell r="D32" t="str">
            <v>社会福祉法人　徳寿会</v>
          </cell>
          <cell r="E32" t="str">
            <v>7190005008856</v>
          </cell>
        </row>
        <row r="33">
          <cell r="D33" t="str">
            <v>社会福祉法人　三重福祉会</v>
          </cell>
          <cell r="E33" t="str">
            <v>9190005008862</v>
          </cell>
        </row>
        <row r="34">
          <cell r="D34" t="str">
            <v>社会福祉法人　むげんのかのうせい</v>
          </cell>
          <cell r="E34" t="str">
            <v>1190005005405</v>
          </cell>
        </row>
        <row r="35">
          <cell r="D35" t="str">
            <v>社会福祉法人　三重済美学院</v>
          </cell>
          <cell r="E35" t="str">
            <v>7190005005036</v>
          </cell>
        </row>
        <row r="36">
          <cell r="D36" t="str">
            <v>社会福祉法人　カトリック三重カリタス会</v>
          </cell>
          <cell r="E36" t="str">
            <v>2190005007549</v>
          </cell>
        </row>
        <row r="37">
          <cell r="D37" t="str">
            <v>社会福祉法人　愛恵会</v>
          </cell>
          <cell r="E37" t="str">
            <v>3190005006649</v>
          </cell>
        </row>
        <row r="38">
          <cell r="D38" t="str">
            <v>社会福祉法人　清翠会</v>
          </cell>
          <cell r="E38" t="str">
            <v>9190005006643</v>
          </cell>
        </row>
        <row r="39">
          <cell r="D39" t="str">
            <v>社会福祉法人　耕逸山児童福祉協会</v>
          </cell>
          <cell r="E39" t="str">
            <v>5190005007802</v>
          </cell>
        </row>
        <row r="40">
          <cell r="D40" t="str">
            <v>社会福祉法人　アパティア福祉会</v>
          </cell>
          <cell r="E40" t="str">
            <v>9180305003515</v>
          </cell>
        </row>
        <row r="41">
          <cell r="D41" t="str">
            <v>社会福祉法人　三鈴会</v>
          </cell>
          <cell r="E41" t="str">
            <v>1190005004076</v>
          </cell>
        </row>
        <row r="42">
          <cell r="D42" t="str">
            <v>社会福祉法人　伊勢亀鈴会</v>
          </cell>
          <cell r="E42" t="str">
            <v>2190005004075</v>
          </cell>
        </row>
        <row r="43">
          <cell r="D43" t="str">
            <v>社会福祉法人　久間田福祉会</v>
          </cell>
          <cell r="E43" t="str">
            <v>2190005004439</v>
          </cell>
        </row>
        <row r="44">
          <cell r="D44" t="str">
            <v>社会福祉法人　鈴風会</v>
          </cell>
          <cell r="E44" t="str">
            <v>4190005004429</v>
          </cell>
        </row>
        <row r="45">
          <cell r="D45" t="str">
            <v>社会福祉法人　微笑会</v>
          </cell>
          <cell r="E45" t="str">
            <v>6190005004063</v>
          </cell>
        </row>
        <row r="46">
          <cell r="D46" t="str">
            <v>社会福祉法人　微笑福祉会</v>
          </cell>
          <cell r="E46" t="str">
            <v>6190005004501</v>
          </cell>
        </row>
        <row r="47">
          <cell r="D47" t="str">
            <v>社会福祉法人　志生会</v>
          </cell>
          <cell r="E47" t="str">
            <v>7190005004442</v>
          </cell>
        </row>
        <row r="48">
          <cell r="D48" t="str">
            <v>社会福祉法人　名張厚生協会</v>
          </cell>
          <cell r="E48" t="str">
            <v>1190005006262</v>
          </cell>
        </row>
        <row r="49">
          <cell r="D49" t="str">
            <v>社会福祉法人　名張育成会</v>
          </cell>
          <cell r="E49" t="str">
            <v>3190005006260</v>
          </cell>
        </row>
        <row r="50">
          <cell r="D50" t="str">
            <v>社会福祉法人　弘仁会</v>
          </cell>
          <cell r="E50" t="str">
            <v>9190005006263</v>
          </cell>
        </row>
        <row r="51">
          <cell r="D51" t="str">
            <v>社会福祉法人　任天会</v>
          </cell>
          <cell r="E51" t="str">
            <v>9190005006453</v>
          </cell>
        </row>
        <row r="52">
          <cell r="D52" t="str">
            <v>社会福祉法人　長茂会</v>
          </cell>
          <cell r="E52" t="str">
            <v>7190005003782</v>
          </cell>
        </row>
        <row r="53">
          <cell r="D53" t="str">
            <v>社会福祉法人　愛友会</v>
          </cell>
          <cell r="E53" t="str">
            <v>8190005003930</v>
          </cell>
        </row>
        <row r="54">
          <cell r="D54" t="str">
            <v>社会福祉法人　いなべ福祉会</v>
          </cell>
          <cell r="E54" t="str">
            <v>7190005008501</v>
          </cell>
        </row>
        <row r="55">
          <cell r="D55" t="str">
            <v>社会福祉法人　恒心福祉会</v>
          </cell>
          <cell r="E55" t="str">
            <v>2190005009751</v>
          </cell>
        </row>
        <row r="56">
          <cell r="D56" t="str">
            <v>社会福祉法人　グリーンセンター福祉会</v>
          </cell>
          <cell r="E56" t="str">
            <v>1190005006403</v>
          </cell>
        </row>
        <row r="57">
          <cell r="D57" t="str">
            <v>社会福祉法人　明光会</v>
          </cell>
          <cell r="E57" t="str">
            <v>6190005002109</v>
          </cell>
        </row>
        <row r="58">
          <cell r="D58" t="str">
            <v>社会福祉法人　敬親会</v>
          </cell>
          <cell r="E58" t="str">
            <v>9190005005942</v>
          </cell>
        </row>
        <row r="59">
          <cell r="D59" t="str">
            <v>社会福祉法人　慈幸会</v>
          </cell>
          <cell r="E59" t="str">
            <v>4190005008388</v>
          </cell>
        </row>
        <row r="60">
          <cell r="D60" t="str">
            <v>社会福祉法人　木曽岬町社会福祉協議会</v>
          </cell>
          <cell r="E60" t="str">
            <v>9190005007823</v>
          </cell>
        </row>
        <row r="61">
          <cell r="D61" t="str">
            <v>社会福祉法人　東員町社会福祉協議会</v>
          </cell>
          <cell r="E61" t="str">
            <v>1190005007871</v>
          </cell>
        </row>
        <row r="62">
          <cell r="D62" t="str">
            <v>社会福祉法人　健和会</v>
          </cell>
          <cell r="E62" t="str">
            <v>2190005007870</v>
          </cell>
        </row>
        <row r="63">
          <cell r="D63" t="str">
            <v>社会福祉法人　いずみ</v>
          </cell>
          <cell r="E63" t="str">
            <v>4190005007869</v>
          </cell>
        </row>
        <row r="64">
          <cell r="D64" t="str">
            <v>社会福祉法人　檜の里</v>
          </cell>
          <cell r="E64" t="str">
            <v>1190005009455</v>
          </cell>
        </row>
        <row r="65">
          <cell r="D65" t="str">
            <v>社会福祉法人　菰野陽気園</v>
          </cell>
          <cell r="E65" t="str">
            <v>2190005009454</v>
          </cell>
        </row>
        <row r="66">
          <cell r="D66" t="str">
            <v>社会福祉法人　森の風学舎</v>
          </cell>
          <cell r="E66" t="str">
            <v>2190005011435</v>
          </cell>
        </row>
        <row r="67">
          <cell r="D67" t="str">
            <v>社会福祉法人　菰野町社会福祉協議会</v>
          </cell>
          <cell r="E67" t="str">
            <v>3190005009453</v>
          </cell>
        </row>
        <row r="68">
          <cell r="D68" t="str">
            <v>社会福祉法人　三和福祉会</v>
          </cell>
          <cell r="E68" t="str">
            <v>7190005009458</v>
          </cell>
        </row>
        <row r="69">
          <cell r="D69" t="str">
            <v>社会福祉法人　明健福祉会</v>
          </cell>
          <cell r="E69" t="str">
            <v>7190005011546</v>
          </cell>
        </row>
        <row r="70">
          <cell r="D70" t="str">
            <v>社会福祉法人　千草きらら会</v>
          </cell>
          <cell r="E70" t="str">
            <v>8190005009457</v>
          </cell>
        </row>
        <row r="71">
          <cell r="D71" t="str">
            <v>社会福祉法人　鈴鹿聖十字会</v>
          </cell>
          <cell r="E71" t="str">
            <v>9190005009456</v>
          </cell>
        </row>
        <row r="72">
          <cell r="D72" t="str">
            <v>社会福祉法人　朝日町社会福祉協議会</v>
          </cell>
          <cell r="E72" t="str">
            <v>6190005008840</v>
          </cell>
        </row>
        <row r="73">
          <cell r="D73" t="str">
            <v>社会福祉法人　三重健寿会</v>
          </cell>
          <cell r="E73" t="str">
            <v>8190005009556</v>
          </cell>
        </row>
        <row r="74">
          <cell r="D74" t="str">
            <v>社会福祉法人　ほほえみ福祉会</v>
          </cell>
          <cell r="E74" t="str">
            <v>1190005009793</v>
          </cell>
        </row>
        <row r="75">
          <cell r="D75" t="str">
            <v>社会福祉法人　よつば会</v>
          </cell>
          <cell r="E75" t="str">
            <v>6190005009616</v>
          </cell>
        </row>
        <row r="76">
          <cell r="D76" t="str">
            <v>社会福祉法人　川越町社会福祉協議会</v>
          </cell>
          <cell r="E76" t="str">
            <v>9190005008846</v>
          </cell>
        </row>
        <row r="77">
          <cell r="D77" t="str">
            <v>社会福祉法人　育心会</v>
          </cell>
          <cell r="E77" t="str">
            <v>1190005007186</v>
          </cell>
        </row>
        <row r="78">
          <cell r="D78" t="str">
            <v>社会福祉法人　敬真福祉会</v>
          </cell>
          <cell r="E78" t="str">
            <v>2190005006641</v>
          </cell>
        </row>
        <row r="79">
          <cell r="D79" t="str">
            <v>社会福祉法人　多気町社会福祉協議会</v>
          </cell>
          <cell r="E79" t="str">
            <v>2190005007508</v>
          </cell>
        </row>
        <row r="80">
          <cell r="D80" t="str">
            <v>社会福祉法人　笠木御所桜会</v>
          </cell>
          <cell r="E80" t="str">
            <v>5190005007620</v>
          </cell>
        </row>
        <row r="81">
          <cell r="D81" t="str">
            <v>社会福祉法人　聖和福祉会</v>
          </cell>
          <cell r="E81" t="str">
            <v>5190005009807</v>
          </cell>
        </row>
        <row r="82">
          <cell r="D82" t="str">
            <v>社会福祉法人　斎宮会</v>
          </cell>
          <cell r="E82" t="str">
            <v>8190005006652</v>
          </cell>
        </row>
        <row r="83">
          <cell r="D83" t="str">
            <v>社会福祉法人　ウェルハート厚生会</v>
          </cell>
          <cell r="E83" t="str">
            <v>2190005010016</v>
          </cell>
        </row>
        <row r="84">
          <cell r="D84" t="str">
            <v>社会福祉法人　明和町社会福祉協議会</v>
          </cell>
          <cell r="E84" t="str">
            <v>5190005006639</v>
          </cell>
        </row>
        <row r="85">
          <cell r="D85" t="str">
            <v>社会福祉法人　キングスガーデン三重</v>
          </cell>
          <cell r="E85" t="str">
            <v>1190005007285</v>
          </cell>
        </row>
        <row r="86">
          <cell r="D86" t="str">
            <v>社会福祉法人　大台町社会福祉協議会</v>
          </cell>
          <cell r="E86" t="str">
            <v>1190005007509</v>
          </cell>
        </row>
        <row r="87">
          <cell r="D87" t="str">
            <v>社会福祉法人　司会</v>
          </cell>
          <cell r="E87" t="str">
            <v>8190005005027</v>
          </cell>
        </row>
        <row r="88">
          <cell r="D88" t="str">
            <v>社会福祉法人　玉城町社会福祉協議会</v>
          </cell>
          <cell r="E88" t="str">
            <v>9190005005026</v>
          </cell>
        </row>
        <row r="89">
          <cell r="D89" t="str">
            <v>社会福祉法人　ゆり</v>
          </cell>
          <cell r="E89" t="str">
            <v>9190005005117</v>
          </cell>
        </row>
        <row r="90">
          <cell r="D90" t="str">
            <v>社会福祉法人　三重豊生会</v>
          </cell>
          <cell r="E90" t="str">
            <v>1190005004596</v>
          </cell>
        </row>
        <row r="91">
          <cell r="D91" t="str">
            <v>社会福祉法人　吉清会</v>
          </cell>
          <cell r="E91" t="str">
            <v>1190005005388</v>
          </cell>
        </row>
        <row r="92">
          <cell r="D92" t="str">
            <v>社会福祉法人　度会町社会福祉協議会</v>
          </cell>
          <cell r="E92" t="str">
            <v>2190005005040</v>
          </cell>
        </row>
        <row r="93">
          <cell r="D93" t="str">
            <v>社会福祉法人　仁成会</v>
          </cell>
          <cell r="E93" t="str">
            <v>3190005007283</v>
          </cell>
        </row>
        <row r="94">
          <cell r="D94" t="str">
            <v>社会福祉法人　大紀町社会福祉協議会</v>
          </cell>
          <cell r="E94" t="str">
            <v>4190005007489</v>
          </cell>
        </row>
        <row r="95">
          <cell r="D95" t="str">
            <v>社会福祉法人　北斗会</v>
          </cell>
          <cell r="E95" t="str">
            <v>5190005007281</v>
          </cell>
        </row>
        <row r="96">
          <cell r="D96" t="str">
            <v>社会福祉法人　おおすぎ</v>
          </cell>
          <cell r="E96" t="str">
            <v>6190005007280</v>
          </cell>
        </row>
        <row r="97">
          <cell r="D97" t="str">
            <v>社会福祉法人　南伊勢町社会福祉協議会</v>
          </cell>
          <cell r="E97" t="str">
            <v>3190005005345</v>
          </cell>
        </row>
        <row r="98">
          <cell r="D98" t="str">
            <v>社会福祉法人　南勢聖福会</v>
          </cell>
          <cell r="E98" t="str">
            <v>6190005005276</v>
          </cell>
        </row>
        <row r="99">
          <cell r="D99" t="str">
            <v>社会福祉法人　南勢かえで福祉会</v>
          </cell>
          <cell r="E99" t="str">
            <v>7190005005135</v>
          </cell>
        </row>
        <row r="100">
          <cell r="D100" t="str">
            <v>社会福祉法人　秀嶺福祉会</v>
          </cell>
          <cell r="E100" t="str">
            <v>8190005010547</v>
          </cell>
        </row>
        <row r="101">
          <cell r="D101" t="str">
            <v>社会福祉法人　清潮会</v>
          </cell>
          <cell r="E101" t="str">
            <v>8190005010563</v>
          </cell>
        </row>
        <row r="102">
          <cell r="D102" t="str">
            <v>社会福祉法人　菊寿会</v>
          </cell>
          <cell r="E102" t="str">
            <v>1190005003870</v>
          </cell>
        </row>
        <row r="103">
          <cell r="D103" t="str">
            <v>社会福祉法人　ひがし保育園</v>
          </cell>
          <cell r="E103" t="str">
            <v>1190005003895</v>
          </cell>
        </row>
        <row r="104">
          <cell r="D104" t="str">
            <v>社会福祉法人　照心会</v>
          </cell>
          <cell r="E104" t="str">
            <v>2190005003894</v>
          </cell>
        </row>
        <row r="105">
          <cell r="D105" t="str">
            <v>社会福祉法人　上里福祉会</v>
          </cell>
          <cell r="E105" t="str">
            <v>3190005003869</v>
          </cell>
        </row>
        <row r="106">
          <cell r="D106" t="str">
            <v>社会福祉法人　相賀社会福祉事業協会</v>
          </cell>
          <cell r="E106" t="str">
            <v>4190005003868</v>
          </cell>
        </row>
        <row r="107">
          <cell r="D107" t="str">
            <v>社会福祉法人　紀北町社会福祉協議会</v>
          </cell>
          <cell r="E107" t="str">
            <v>4190005003942</v>
          </cell>
        </row>
        <row r="108">
          <cell r="D108" t="str">
            <v>社会福祉法人　三浦児童福祉協会</v>
          </cell>
          <cell r="E108" t="str">
            <v>8190005003897</v>
          </cell>
        </row>
        <row r="109">
          <cell r="D109" t="str">
            <v>社会福祉法人　慈徳会</v>
          </cell>
          <cell r="E109" t="str">
            <v>8190005003947</v>
          </cell>
        </row>
        <row r="110">
          <cell r="D110" t="str">
            <v>社会福祉法人　ふらここ保育園</v>
          </cell>
          <cell r="E110" t="str">
            <v>9190005003896</v>
          </cell>
        </row>
        <row r="111">
          <cell r="D111" t="str">
            <v>社会福祉法人　御浜町社会福祉協議会</v>
          </cell>
          <cell r="E111" t="str">
            <v>4190005003637</v>
          </cell>
        </row>
        <row r="112">
          <cell r="D112" t="str">
            <v>社会福祉法人　エイジハウス</v>
          </cell>
          <cell r="E112" t="str">
            <v>6190005003635</v>
          </cell>
        </row>
        <row r="113">
          <cell r="D113" t="str">
            <v>社会福祉法人　紀宝町社会福祉協議会</v>
          </cell>
          <cell r="E113" t="str">
            <v>5190005003586</v>
          </cell>
        </row>
        <row r="114">
          <cell r="D114" t="str">
            <v>社会福祉法人　敬愛会</v>
          </cell>
          <cell r="E114" t="str">
            <v>1190005000100</v>
          </cell>
        </row>
        <row r="115">
          <cell r="D115" t="str">
            <v>社会福祉法人　ぼだいじ福祉会</v>
          </cell>
          <cell r="E115" t="str">
            <v>1190005000109</v>
          </cell>
        </row>
        <row r="116">
          <cell r="D116" t="str">
            <v>社会福祉法人　泉福祉会</v>
          </cell>
          <cell r="E116" t="str">
            <v>1190005000117</v>
          </cell>
        </row>
        <row r="117">
          <cell r="D117" t="str">
            <v>社会福祉法人　上浜福祉会</v>
          </cell>
          <cell r="E117" t="str">
            <v>1190005000125</v>
          </cell>
        </row>
        <row r="118">
          <cell r="D118" t="str">
            <v>社会福祉法人　自由学苑福祉会</v>
          </cell>
          <cell r="E118" t="str">
            <v>1190005003012</v>
          </cell>
        </row>
        <row r="119">
          <cell r="D119" t="str">
            <v>社会福祉法人　友睦</v>
          </cell>
          <cell r="E119" t="str">
            <v>1190005003053</v>
          </cell>
        </row>
        <row r="120">
          <cell r="D120" t="str">
            <v>社会福祉法人　桃郷福祉会</v>
          </cell>
          <cell r="E120" t="str">
            <v>2190005000116</v>
          </cell>
        </row>
        <row r="121">
          <cell r="D121" t="str">
            <v>社会福祉法人　三重清暉会</v>
          </cell>
          <cell r="E121" t="str">
            <v>2190005000124</v>
          </cell>
        </row>
        <row r="122">
          <cell r="D122" t="str">
            <v>社会福祉法人　白壽会</v>
          </cell>
          <cell r="E122" t="str">
            <v>2190005000132</v>
          </cell>
        </row>
        <row r="123">
          <cell r="D123" t="str">
            <v>社会福祉法人　津市社会福祉協議会</v>
          </cell>
          <cell r="E123" t="str">
            <v>2190005003119</v>
          </cell>
        </row>
        <row r="124">
          <cell r="D124" t="str">
            <v>社会福祉法人　あいうえお</v>
          </cell>
          <cell r="E124" t="str">
            <v>2190005011906</v>
          </cell>
        </row>
        <row r="125">
          <cell r="D125" t="str">
            <v>社会福祉法人　鈴の木会</v>
          </cell>
          <cell r="E125" t="str">
            <v>3190005000115</v>
          </cell>
        </row>
        <row r="126">
          <cell r="D126" t="str">
            <v>社会福祉法人　藤水福祉会</v>
          </cell>
          <cell r="E126" t="str">
            <v>3190005000123</v>
          </cell>
        </row>
        <row r="127">
          <cell r="D127" t="str">
            <v>社会福祉法人　夢の郷</v>
          </cell>
          <cell r="E127" t="str">
            <v>3190005000131</v>
          </cell>
        </row>
        <row r="128">
          <cell r="D128" t="str">
            <v>社会福祉法人　ちどり会</v>
          </cell>
          <cell r="E128" t="str">
            <v>3190005001170</v>
          </cell>
        </row>
        <row r="129">
          <cell r="D129" t="str">
            <v>社会福祉法人　憩いの汀</v>
          </cell>
          <cell r="E129" t="str">
            <v>3190005011450</v>
          </cell>
        </row>
        <row r="130">
          <cell r="D130" t="str">
            <v>社会福祉法人　津市社会福祉事業団</v>
          </cell>
          <cell r="E130" t="str">
            <v>4190005000122</v>
          </cell>
        </row>
        <row r="131">
          <cell r="D131" t="str">
            <v>社会福祉法人　いろどり福祉会</v>
          </cell>
          <cell r="E131" t="str">
            <v>4190005000147</v>
          </cell>
        </row>
        <row r="132">
          <cell r="D132" t="str">
            <v>社会福祉法人　どんど</v>
          </cell>
          <cell r="E132" t="str">
            <v>4190005011417</v>
          </cell>
        </row>
        <row r="133">
          <cell r="D133" t="str">
            <v>社会福祉法人　安濃津福祉会</v>
          </cell>
          <cell r="E133" t="str">
            <v>4190005011516</v>
          </cell>
        </row>
        <row r="134">
          <cell r="D134" t="str">
            <v>社会福祉法人　あゆみ</v>
          </cell>
          <cell r="E134" t="str">
            <v>5190005009889</v>
          </cell>
        </row>
        <row r="135">
          <cell r="D135" t="str">
            <v>社会福祉法人　清泉福祉会</v>
          </cell>
          <cell r="E135" t="str">
            <v>6190005000112</v>
          </cell>
        </row>
        <row r="136">
          <cell r="D136" t="str">
            <v>社会福祉法人　寿泉会</v>
          </cell>
          <cell r="E136" t="str">
            <v>6190005000120</v>
          </cell>
        </row>
        <row r="137">
          <cell r="D137" t="str">
            <v>社会福祉法人　結の会</v>
          </cell>
          <cell r="E137" t="str">
            <v>6190005003065</v>
          </cell>
        </row>
        <row r="138">
          <cell r="D138" t="str">
            <v>社会福祉法人　サザンコート</v>
          </cell>
          <cell r="E138" t="str">
            <v>6190005011811</v>
          </cell>
        </row>
        <row r="139">
          <cell r="D139" t="str">
            <v>社会福祉法人　高田福祉事業協会</v>
          </cell>
          <cell r="E139" t="str">
            <v>7190005000103</v>
          </cell>
        </row>
        <row r="140">
          <cell r="D140" t="str">
            <v>社会福祉法人　こしば福祉会</v>
          </cell>
          <cell r="E140" t="str">
            <v>7190005000128</v>
          </cell>
        </row>
        <row r="141">
          <cell r="D141" t="str">
            <v>社会福祉法人　青松園</v>
          </cell>
          <cell r="E141" t="str">
            <v>8190005000102</v>
          </cell>
        </row>
        <row r="142">
          <cell r="D142" t="str">
            <v>社会福祉法人　白蓮福祉会</v>
          </cell>
          <cell r="E142" t="str">
            <v>8190005000110</v>
          </cell>
        </row>
        <row r="143">
          <cell r="D143" t="str">
            <v>社会福祉法人　若草福祉会</v>
          </cell>
          <cell r="E143" t="str">
            <v>8190005000119</v>
          </cell>
        </row>
        <row r="144">
          <cell r="D144" t="str">
            <v>社会福祉法人　津福祉会</v>
          </cell>
          <cell r="E144" t="str">
            <v>8190005000127</v>
          </cell>
        </row>
        <row r="145">
          <cell r="D145" t="str">
            <v>社会福祉法人　素問会</v>
          </cell>
          <cell r="E145" t="str">
            <v>8190005000135</v>
          </cell>
        </row>
        <row r="146">
          <cell r="D146" t="str">
            <v>社会福祉法人　聖フランシスコ会</v>
          </cell>
          <cell r="E146" t="str">
            <v>8190005000143</v>
          </cell>
        </row>
        <row r="147">
          <cell r="D147" t="str">
            <v>社会福祉法人　津栄社会福祉事業協会</v>
          </cell>
          <cell r="E147" t="str">
            <v>9190005000118</v>
          </cell>
        </row>
        <row r="148">
          <cell r="D148" t="str">
            <v>社会福祉法人　高田真善会</v>
          </cell>
          <cell r="E148" t="str">
            <v>9190005000126</v>
          </cell>
        </row>
        <row r="149">
          <cell r="D149" t="str">
            <v>社会福祉法人　すぎのこ福祉会</v>
          </cell>
          <cell r="E149" t="str">
            <v>9190005000134</v>
          </cell>
        </row>
        <row r="150">
          <cell r="D150" t="str">
            <v>社会福祉法人　真盛学園</v>
          </cell>
          <cell r="E150" t="str">
            <v>9190005000142</v>
          </cell>
        </row>
        <row r="151">
          <cell r="D151" t="str">
            <v>社会福祉法人　はまゆう会</v>
          </cell>
          <cell r="E151" t="str">
            <v>9190005000150</v>
          </cell>
        </row>
        <row r="152">
          <cell r="D152" t="str">
            <v>社会福祉法人　正寿会</v>
          </cell>
          <cell r="E152" t="str">
            <v>9190005001181</v>
          </cell>
        </row>
        <row r="153">
          <cell r="D153" t="str">
            <v>社会福祉法人　実践</v>
          </cell>
          <cell r="E153" t="str">
            <v>9190005003046</v>
          </cell>
        </row>
        <row r="154">
          <cell r="D154" t="str">
            <v>社会福祉法人　諦聴会</v>
          </cell>
          <cell r="E154" t="str">
            <v>9190005003079</v>
          </cell>
        </row>
        <row r="155">
          <cell r="D155" t="str">
            <v>社会福祉法人　星たる</v>
          </cell>
          <cell r="E155" t="str">
            <v>9190005009844</v>
          </cell>
        </row>
        <row r="156">
          <cell r="D156" t="str">
            <v>社会福祉法人　風薫会</v>
          </cell>
          <cell r="E156" t="str">
            <v>1190005008845</v>
          </cell>
        </row>
        <row r="157">
          <cell r="D157" t="str">
            <v>社会福祉法人　平成福祉会</v>
          </cell>
          <cell r="E157" t="str">
            <v>1190005008853</v>
          </cell>
        </row>
        <row r="158">
          <cell r="D158" t="str">
            <v>社会福祉法人　放光福祉会</v>
          </cell>
          <cell r="E158" t="str">
            <v>1190005008861</v>
          </cell>
        </row>
        <row r="159">
          <cell r="D159" t="str">
            <v>社会福祉法人　鐘和</v>
          </cell>
          <cell r="E159" t="str">
            <v>1190005009298</v>
          </cell>
        </row>
        <row r="160">
          <cell r="D160" t="str">
            <v>社会福祉法人　愛育会</v>
          </cell>
          <cell r="E160" t="str">
            <v>2190005008836</v>
          </cell>
        </row>
        <row r="161">
          <cell r="D161" t="str">
            <v>社会福祉法人　川島福祉会</v>
          </cell>
          <cell r="E161" t="str">
            <v>2190005008844</v>
          </cell>
        </row>
        <row r="162">
          <cell r="D162" t="str">
            <v>社会福祉法人　清和会</v>
          </cell>
          <cell r="E162" t="str">
            <v>2190005008852</v>
          </cell>
        </row>
        <row r="163">
          <cell r="D163" t="str">
            <v>社会福祉法人　フジ福祉会</v>
          </cell>
          <cell r="E163" t="str">
            <v>2190005008860</v>
          </cell>
        </row>
        <row r="164">
          <cell r="D164" t="str">
            <v>社会福祉法人　四日市福祉会</v>
          </cell>
          <cell r="E164" t="str">
            <v>2190005008869</v>
          </cell>
        </row>
        <row r="165">
          <cell r="D165" t="str">
            <v>社会福祉法人　来福</v>
          </cell>
          <cell r="E165" t="str">
            <v>2190005011063</v>
          </cell>
        </row>
        <row r="166">
          <cell r="D166" t="str">
            <v>社会福祉法人　永甲会</v>
          </cell>
          <cell r="E166" t="str">
            <v>4190005008842</v>
          </cell>
        </row>
        <row r="167">
          <cell r="D167" t="str">
            <v>社会福祉法人　四恩園</v>
          </cell>
          <cell r="E167" t="str">
            <v>4190005008850</v>
          </cell>
        </row>
        <row r="168">
          <cell r="D168" t="str">
            <v>社会福祉法人　四日市市社会福祉協議会</v>
          </cell>
          <cell r="E168" t="str">
            <v>4190005008867</v>
          </cell>
        </row>
        <row r="169">
          <cell r="D169" t="str">
            <v>社会福祉法人　桜コミュニティ</v>
          </cell>
          <cell r="E169" t="str">
            <v>4190005011045</v>
          </cell>
        </row>
        <row r="170">
          <cell r="D170" t="str">
            <v>社会福祉法人　英水会</v>
          </cell>
          <cell r="E170" t="str">
            <v>5190005008841</v>
          </cell>
        </row>
        <row r="171">
          <cell r="D171" t="str">
            <v>社会福祉法人　ひよこ会</v>
          </cell>
          <cell r="E171" t="str">
            <v>5190005008858</v>
          </cell>
        </row>
        <row r="172">
          <cell r="D172" t="str">
            <v>社会福祉法人　四日市厚生会</v>
          </cell>
          <cell r="E172" t="str">
            <v>5190005008866</v>
          </cell>
        </row>
        <row r="173">
          <cell r="D173" t="str">
            <v>社会福祉法人　博秀会</v>
          </cell>
          <cell r="E173" t="str">
            <v>5190005009559</v>
          </cell>
        </row>
        <row r="174">
          <cell r="D174" t="str">
            <v>社会福祉法人　双和福祉会</v>
          </cell>
          <cell r="E174" t="str">
            <v>5190005011705</v>
          </cell>
        </row>
        <row r="175">
          <cell r="D175" t="str">
            <v>社会福祉法人　佐々木児童福祉会</v>
          </cell>
          <cell r="E175" t="str">
            <v>6190005008849</v>
          </cell>
        </row>
        <row r="176">
          <cell r="D176" t="str">
            <v>社会福祉法人　一二三会</v>
          </cell>
          <cell r="E176" t="str">
            <v>6190005008857</v>
          </cell>
        </row>
        <row r="177">
          <cell r="D177" t="str">
            <v>社会福祉法人　ユートピア</v>
          </cell>
          <cell r="E177" t="str">
            <v>6190005008865</v>
          </cell>
        </row>
        <row r="178">
          <cell r="D178" t="str">
            <v>社会福祉法人　あいプロジェクト</v>
          </cell>
          <cell r="E178" t="str">
            <v>6190005009657</v>
          </cell>
        </row>
        <row r="179">
          <cell r="D179" t="str">
            <v>社会福祉法人　三重ワイエムシイエイ福祉会</v>
          </cell>
          <cell r="E179" t="str">
            <v>7190005008864</v>
          </cell>
        </row>
        <row r="180">
          <cell r="D180" t="str">
            <v>社会福祉法人　すずらん福祉会</v>
          </cell>
          <cell r="E180" t="str">
            <v>7190005009375</v>
          </cell>
        </row>
        <row r="181">
          <cell r="D181" t="str">
            <v>社会福祉法人　あがた福祉の会</v>
          </cell>
          <cell r="E181" t="str">
            <v>8190005008839</v>
          </cell>
        </row>
        <row r="182">
          <cell r="D182" t="str">
            <v>社会福祉法人　富田浜福祉会</v>
          </cell>
          <cell r="E182" t="str">
            <v>8190005008855</v>
          </cell>
        </row>
        <row r="183">
          <cell r="D183" t="str">
            <v>社会福祉法人　海山会</v>
          </cell>
          <cell r="E183" t="str">
            <v>8190005008863</v>
          </cell>
        </row>
        <row r="184">
          <cell r="D184" t="str">
            <v>社会福祉法人　大和会</v>
          </cell>
          <cell r="E184" t="str">
            <v>8190005011280</v>
          </cell>
        </row>
        <row r="185">
          <cell r="D185" t="str">
            <v>社会福祉法人　あがた福祉会</v>
          </cell>
          <cell r="E185" t="str">
            <v>9190005008838</v>
          </cell>
        </row>
        <row r="186">
          <cell r="D186" t="str">
            <v>社会福祉法人　聖母の家</v>
          </cell>
          <cell r="E186" t="str">
            <v>9190005008854</v>
          </cell>
        </row>
        <row r="187">
          <cell r="D187" t="str">
            <v>社会福祉法人　わかたけ</v>
          </cell>
          <cell r="E187" t="str">
            <v>9190005008870</v>
          </cell>
        </row>
        <row r="188">
          <cell r="D188" t="str">
            <v>社会福祉法人　ぬくもり結の里</v>
          </cell>
          <cell r="E188" t="str">
            <v>9190005009588</v>
          </cell>
        </row>
        <row r="189">
          <cell r="D189" t="str">
            <v>社会福祉法人　慈恵会</v>
          </cell>
          <cell r="E189" t="str">
            <v>1190005005025</v>
          </cell>
        </row>
        <row r="190">
          <cell r="D190" t="str">
            <v>社会福祉法人　福徳会</v>
          </cell>
          <cell r="E190" t="str">
            <v>1190005005033</v>
          </cell>
        </row>
        <row r="191">
          <cell r="D191" t="str">
            <v>社会福祉法人　伊勢市社会福祉協議会</v>
          </cell>
          <cell r="E191" t="str">
            <v>1190005005347</v>
          </cell>
        </row>
        <row r="192">
          <cell r="D192" t="str">
            <v>社会福祉法人　伊勢ふるさと会</v>
          </cell>
          <cell r="E192" t="str">
            <v>1190005009843</v>
          </cell>
        </row>
        <row r="193">
          <cell r="D193" t="str">
            <v>社会福祉法人　東大淀福祉会</v>
          </cell>
          <cell r="E193" t="str">
            <v>2190005005032</v>
          </cell>
        </row>
        <row r="194">
          <cell r="D194" t="str">
            <v>社会福祉法人　大湊福祉会</v>
          </cell>
          <cell r="E194" t="str">
            <v>3190005005023</v>
          </cell>
        </row>
        <row r="195">
          <cell r="D195" t="str">
            <v>社会福祉法人　一色福祉会</v>
          </cell>
          <cell r="E195" t="str">
            <v>4190005005022</v>
          </cell>
        </row>
        <row r="196">
          <cell r="D196" t="str">
            <v>社会福祉法人　南勢福祉会</v>
          </cell>
          <cell r="E196" t="str">
            <v>4190005005030</v>
          </cell>
        </row>
        <row r="197">
          <cell r="D197" t="str">
            <v>社会福祉法人　山際福祉会</v>
          </cell>
          <cell r="E197" t="str">
            <v>4190005005039</v>
          </cell>
        </row>
        <row r="198">
          <cell r="D198" t="str">
            <v>社会福祉法人　一宇郷福祉会</v>
          </cell>
          <cell r="E198" t="str">
            <v>5190005005021</v>
          </cell>
        </row>
        <row r="199">
          <cell r="D199" t="str">
            <v>社会福祉法人　明照浄済会</v>
          </cell>
          <cell r="E199" t="str">
            <v>5190005005038</v>
          </cell>
        </row>
        <row r="200">
          <cell r="D200" t="str">
            <v>社会福祉法人　五十鈴会</v>
          </cell>
          <cell r="E200" t="str">
            <v>5190005005137</v>
          </cell>
        </row>
        <row r="201">
          <cell r="D201" t="str">
            <v>社会福祉法人　賀集会</v>
          </cell>
          <cell r="E201" t="str">
            <v>5190005005343</v>
          </cell>
        </row>
        <row r="202">
          <cell r="D202" t="str">
            <v>社会福祉法人　豊浜西福祉会</v>
          </cell>
          <cell r="E202" t="str">
            <v>6190005005029</v>
          </cell>
        </row>
        <row r="203">
          <cell r="D203" t="str">
            <v>社会福祉法人　瑞穂福祉会</v>
          </cell>
          <cell r="E203" t="str">
            <v>6190005005037</v>
          </cell>
        </row>
        <row r="204">
          <cell r="D204" t="str">
            <v>社会福祉法人　まほろばの里</v>
          </cell>
          <cell r="E204" t="str">
            <v>6190005005111</v>
          </cell>
        </row>
        <row r="205">
          <cell r="D205" t="str">
            <v>社会福祉法人　徳風会</v>
          </cell>
          <cell r="E205" t="str">
            <v>7190005005028</v>
          </cell>
        </row>
        <row r="206">
          <cell r="D206" t="str">
            <v>社会福祉法人　伊勢医心会</v>
          </cell>
          <cell r="E206" t="str">
            <v>8190005005019</v>
          </cell>
        </row>
        <row r="207">
          <cell r="D207" t="str">
            <v>社会福祉法人　邦栄会</v>
          </cell>
          <cell r="E207" t="str">
            <v>8190005005035</v>
          </cell>
        </row>
        <row r="208">
          <cell r="D208" t="str">
            <v>社会福祉法人　宮山</v>
          </cell>
          <cell r="E208" t="str">
            <v>8190005005134</v>
          </cell>
        </row>
        <row r="209">
          <cell r="D209" t="str">
            <v>社会福祉法人　こころ</v>
          </cell>
          <cell r="E209" t="str">
            <v>8190005010258</v>
          </cell>
        </row>
        <row r="210">
          <cell r="D210" t="str">
            <v>社会福祉法人　佐八福祉会</v>
          </cell>
          <cell r="E210" t="str">
            <v>9190005004589</v>
          </cell>
        </row>
        <row r="211">
          <cell r="D211" t="str">
            <v>社会福祉法人　有滝福祉会</v>
          </cell>
          <cell r="E211" t="str">
            <v>9190005005018</v>
          </cell>
        </row>
        <row r="212">
          <cell r="D212" t="str">
            <v>社会福祉法人　つくし福祉会</v>
          </cell>
          <cell r="E212" t="str">
            <v>1190005006634</v>
          </cell>
        </row>
        <row r="213">
          <cell r="D213" t="str">
            <v>社会福祉法人　山室山福祉会</v>
          </cell>
          <cell r="E213" t="str">
            <v>1190005006642</v>
          </cell>
        </row>
        <row r="214">
          <cell r="D214" t="str">
            <v>社会福祉法人　明佑会</v>
          </cell>
          <cell r="E214" t="str">
            <v>1190005006650</v>
          </cell>
        </row>
        <row r="215">
          <cell r="D215" t="str">
            <v>社会福祉法人　三央会</v>
          </cell>
          <cell r="E215" t="str">
            <v>1190005007211</v>
          </cell>
        </row>
        <row r="216">
          <cell r="D216" t="str">
            <v>社会福祉法人　慈宝会</v>
          </cell>
          <cell r="E216" t="str">
            <v>1190005007608</v>
          </cell>
        </row>
        <row r="217">
          <cell r="D217" t="str">
            <v>社会福祉法人　みどり福祉会</v>
          </cell>
          <cell r="E217" t="str">
            <v>2190005006633</v>
          </cell>
        </row>
        <row r="218">
          <cell r="D218" t="str">
            <v>社会福祉法人　べテスタ</v>
          </cell>
          <cell r="E218" t="str">
            <v>2190005007185</v>
          </cell>
        </row>
        <row r="219">
          <cell r="D219" t="str">
            <v>社会福祉法人　若葉福祉会</v>
          </cell>
          <cell r="E219" t="str">
            <v>2190005007615</v>
          </cell>
        </row>
        <row r="220">
          <cell r="D220" t="str">
            <v>社会福祉法人　松潤会</v>
          </cell>
          <cell r="E220" t="str">
            <v>2190005011550</v>
          </cell>
        </row>
        <row r="221">
          <cell r="D221" t="str">
            <v>社会福祉法人　有徳会</v>
          </cell>
          <cell r="E221" t="str">
            <v>3190005007275</v>
          </cell>
        </row>
        <row r="222">
          <cell r="D222" t="str">
            <v>社会福祉法人　徳和福祉会</v>
          </cell>
          <cell r="E222" t="str">
            <v>3190005007614</v>
          </cell>
        </row>
        <row r="223">
          <cell r="D223" t="str">
            <v>社会福祉法人　松阪仏教愛護園</v>
          </cell>
          <cell r="E223" t="str">
            <v>4190005006631</v>
          </cell>
        </row>
        <row r="224">
          <cell r="D224" t="str">
            <v>社会福祉法人　むつみ福祉会</v>
          </cell>
          <cell r="E224" t="str">
            <v>4190005007191</v>
          </cell>
        </row>
        <row r="225">
          <cell r="D225" t="str">
            <v>社会福祉法人　つぼみ福祉会</v>
          </cell>
          <cell r="E225" t="str">
            <v>4190005007613</v>
          </cell>
        </row>
        <row r="226">
          <cell r="D226" t="str">
            <v>社会福祉法人　まつさか福祉会</v>
          </cell>
          <cell r="E226" t="str">
            <v>5190005006647</v>
          </cell>
        </row>
        <row r="227">
          <cell r="D227" t="str">
            <v>社会福祉法人　あおば会</v>
          </cell>
          <cell r="E227" t="str">
            <v>5190005007174</v>
          </cell>
        </row>
        <row r="228">
          <cell r="D228" t="str">
            <v>社会福祉法人　鈴の音会</v>
          </cell>
          <cell r="E228" t="str">
            <v>6190005006646</v>
          </cell>
        </row>
        <row r="229">
          <cell r="D229" t="str">
            <v>社会福祉法人　太陽の里</v>
          </cell>
          <cell r="E229" t="str">
            <v>6190005006654</v>
          </cell>
        </row>
        <row r="230">
          <cell r="D230" t="str">
            <v>社会福祉法人　フレンド</v>
          </cell>
          <cell r="E230" t="str">
            <v>6190005007504</v>
          </cell>
        </row>
        <row r="231">
          <cell r="D231" t="str">
            <v>社会福祉法人　長寿の森</v>
          </cell>
          <cell r="E231" t="str">
            <v>6190005007561</v>
          </cell>
        </row>
        <row r="232">
          <cell r="D232" t="str">
            <v>社会福祉法人　久保福祉会</v>
          </cell>
          <cell r="E232" t="str">
            <v>7190005006637</v>
          </cell>
        </row>
        <row r="233">
          <cell r="D233" t="str">
            <v>社会福祉法人　長寿会</v>
          </cell>
          <cell r="E233" t="str">
            <v>7190005006653</v>
          </cell>
        </row>
        <row r="234">
          <cell r="D234" t="str">
            <v>社会福祉法人　三重高齢者福祉会</v>
          </cell>
          <cell r="E234" t="str">
            <v>7190005007172</v>
          </cell>
        </row>
        <row r="235">
          <cell r="D235" t="str">
            <v>社会福祉法人　松阪市社会福祉協議会</v>
          </cell>
          <cell r="E235" t="str">
            <v>7190005007486</v>
          </cell>
        </row>
        <row r="236">
          <cell r="D236" t="str">
            <v>社会福祉法人　松阪清泉福祉会</v>
          </cell>
          <cell r="E236" t="str">
            <v>7190005011686</v>
          </cell>
        </row>
        <row r="237">
          <cell r="D237" t="str">
            <v>社会福祉法人　すみれ会</v>
          </cell>
          <cell r="E237" t="str">
            <v>8190005006644</v>
          </cell>
        </row>
        <row r="238">
          <cell r="D238" t="str">
            <v>社会福祉法人　神戸福祉会</v>
          </cell>
          <cell r="E238" t="str">
            <v>9190005006635</v>
          </cell>
        </row>
        <row r="239">
          <cell r="D239" t="str">
            <v>社会福祉法人　聖ヨゼフ会松阪</v>
          </cell>
          <cell r="E239" t="str">
            <v>9190005006651</v>
          </cell>
        </row>
        <row r="240">
          <cell r="D240" t="str">
            <v>社会福祉法人　九華福祉会</v>
          </cell>
          <cell r="E240" t="str">
            <v>1190005007698</v>
          </cell>
        </row>
        <row r="241">
          <cell r="D241" t="str">
            <v>社会福祉法人　憲甚会</v>
          </cell>
          <cell r="E241" t="str">
            <v>1190005008374</v>
          </cell>
        </row>
        <row r="242">
          <cell r="D242" t="str">
            <v>社会福祉法人　自立共生会</v>
          </cell>
          <cell r="E242" t="str">
            <v>1190005008399</v>
          </cell>
        </row>
        <row r="243">
          <cell r="D243" t="str">
            <v>社会福祉法人　蓮華会</v>
          </cell>
          <cell r="E243" t="str">
            <v>1190005011394</v>
          </cell>
        </row>
        <row r="244">
          <cell r="D244" t="str">
            <v>社会福祉法人　憩</v>
          </cell>
          <cell r="E244" t="str">
            <v>2190005007697</v>
          </cell>
        </row>
        <row r="245">
          <cell r="D245" t="str">
            <v>社会福祉法人　あけぼの福祉会</v>
          </cell>
          <cell r="E245" t="str">
            <v>3190005007696</v>
          </cell>
        </row>
        <row r="246">
          <cell r="D246" t="str">
            <v>社会福祉法人　幼成福祉会</v>
          </cell>
          <cell r="E246" t="str">
            <v>4190005007704</v>
          </cell>
        </row>
        <row r="247">
          <cell r="D247" t="str">
            <v>社会福祉法人　柚井児童福祉会</v>
          </cell>
          <cell r="E247" t="str">
            <v>4190005007803</v>
          </cell>
        </row>
        <row r="248">
          <cell r="D248" t="str">
            <v>社会福祉法人　桑名市社会福祉協議会</v>
          </cell>
          <cell r="E248" t="str">
            <v>4190005008446</v>
          </cell>
        </row>
        <row r="249">
          <cell r="D249" t="str">
            <v>社会福祉法人　町屋福祉会</v>
          </cell>
          <cell r="E249" t="str">
            <v>5190005007703</v>
          </cell>
        </row>
        <row r="250">
          <cell r="D250" t="str">
            <v>社会福祉法人　桑名すずらん福祉会</v>
          </cell>
          <cell r="E250" t="str">
            <v>5190005011440</v>
          </cell>
        </row>
        <row r="251">
          <cell r="D251" t="str">
            <v>社会福祉法人　日の出福祉会</v>
          </cell>
          <cell r="E251" t="str">
            <v>6190005007702</v>
          </cell>
        </row>
        <row r="252">
          <cell r="D252" t="str">
            <v>社会福祉法人　誠真会</v>
          </cell>
          <cell r="E252" t="str">
            <v>6190005010268</v>
          </cell>
        </row>
        <row r="253">
          <cell r="D253" t="str">
            <v>社会福祉法人　花園福祉会</v>
          </cell>
          <cell r="E253" t="str">
            <v>7190005007701</v>
          </cell>
        </row>
        <row r="254">
          <cell r="D254" t="str">
            <v>社会福祉法人　星川福祉会</v>
          </cell>
          <cell r="E254" t="str">
            <v>7190005008385</v>
          </cell>
        </row>
        <row r="255">
          <cell r="D255" t="str">
            <v>社会福祉法人　七和福祉会</v>
          </cell>
          <cell r="E255" t="str">
            <v>8190005007700</v>
          </cell>
        </row>
        <row r="256">
          <cell r="D256" t="str">
            <v>社会福祉法人　桑名みどり福祉会</v>
          </cell>
          <cell r="E256" t="str">
            <v>9190005007699</v>
          </cell>
        </row>
        <row r="257">
          <cell r="D257" t="str">
            <v>社会福祉法人　のぞみの里</v>
          </cell>
          <cell r="E257" t="str">
            <v>9190005008417</v>
          </cell>
        </row>
        <row r="258">
          <cell r="D258" t="str">
            <v>社会福祉法人　朋友</v>
          </cell>
          <cell r="E258" t="str">
            <v>1190005003986</v>
          </cell>
        </row>
        <row r="259">
          <cell r="D259" t="str">
            <v>社会福祉法人　花園会</v>
          </cell>
          <cell r="E259" t="str">
            <v>1190005004068</v>
          </cell>
        </row>
        <row r="260">
          <cell r="D260" t="str">
            <v>社会福祉法人　長冨会</v>
          </cell>
          <cell r="E260" t="str">
            <v>2190005004067</v>
          </cell>
        </row>
        <row r="261">
          <cell r="D261" t="str">
            <v>社会福祉法人　けやき福祉会</v>
          </cell>
          <cell r="E261" t="str">
            <v>2190005004083</v>
          </cell>
        </row>
        <row r="262">
          <cell r="D262" t="str">
            <v>社会福祉法人　夏秀会</v>
          </cell>
          <cell r="E262" t="str">
            <v>2190005011138</v>
          </cell>
        </row>
        <row r="263">
          <cell r="D263" t="str">
            <v>社会福祉法人　誠鈴福祉会</v>
          </cell>
          <cell r="E263" t="str">
            <v>3190005004066</v>
          </cell>
        </row>
        <row r="264">
          <cell r="D264" t="str">
            <v>社会福祉法人　慈童会</v>
          </cell>
          <cell r="E264" t="str">
            <v>3190005004074</v>
          </cell>
        </row>
        <row r="265">
          <cell r="D265" t="str">
            <v>社会福祉法人　ながさわ保育会</v>
          </cell>
          <cell r="E265" t="str">
            <v>3190005004082</v>
          </cell>
        </row>
        <row r="266">
          <cell r="D266" t="str">
            <v>社会福祉法人　ジェイエイみえ会</v>
          </cell>
          <cell r="E266" t="str">
            <v>3190005004454</v>
          </cell>
        </row>
        <row r="267">
          <cell r="D267" t="str">
            <v>社会福祉法人　鈴生会</v>
          </cell>
          <cell r="E267" t="str">
            <v>3190005004479</v>
          </cell>
        </row>
        <row r="268">
          <cell r="D268" t="str">
            <v>社会福祉法人　鈴鹿市社会福祉協議会</v>
          </cell>
          <cell r="E268" t="str">
            <v>4190005004065</v>
          </cell>
        </row>
        <row r="269">
          <cell r="D269" t="str">
            <v>社会福祉法人　野町福祉会</v>
          </cell>
          <cell r="E269" t="str">
            <v>4190005004073</v>
          </cell>
        </row>
        <row r="270">
          <cell r="D270" t="str">
            <v>社会福祉法人　陽光会</v>
          </cell>
          <cell r="E270" t="str">
            <v>4190005004081</v>
          </cell>
        </row>
        <row r="271">
          <cell r="D271" t="str">
            <v>社会福祉法人　白鳩会</v>
          </cell>
          <cell r="E271" t="str">
            <v>5190005004064</v>
          </cell>
        </row>
        <row r="272">
          <cell r="D272" t="str">
            <v>社会福祉法人　天年会</v>
          </cell>
          <cell r="E272" t="str">
            <v>5190005004072</v>
          </cell>
        </row>
        <row r="273">
          <cell r="D273" t="str">
            <v>社会福祉法人　博愛会</v>
          </cell>
          <cell r="E273" t="str">
            <v>5190005004080</v>
          </cell>
        </row>
        <row r="274">
          <cell r="D274" t="str">
            <v>社会福祉法人　和順会</v>
          </cell>
          <cell r="E274" t="str">
            <v>6190005004071</v>
          </cell>
        </row>
        <row r="275">
          <cell r="D275" t="str">
            <v>社会福祉法人　サムス会</v>
          </cell>
          <cell r="E275" t="str">
            <v>6190005010565</v>
          </cell>
        </row>
        <row r="276">
          <cell r="D276" t="str">
            <v>社会福祉法人　いそやま会</v>
          </cell>
          <cell r="E276" t="str">
            <v>7190005004062</v>
          </cell>
        </row>
        <row r="277">
          <cell r="D277" t="str">
            <v>社会福祉法人　鈴山会</v>
          </cell>
          <cell r="E277" t="str">
            <v>7190005004070</v>
          </cell>
        </row>
        <row r="278">
          <cell r="D278" t="str">
            <v>社会福祉法人　あおい会</v>
          </cell>
          <cell r="E278" t="str">
            <v>8190005004061</v>
          </cell>
        </row>
        <row r="279">
          <cell r="D279" t="str">
            <v>社会福祉法人　鈴鹿福祉会</v>
          </cell>
          <cell r="E279" t="str">
            <v>8190005004078</v>
          </cell>
        </row>
        <row r="280">
          <cell r="D280" t="str">
            <v>社会福祉法人　楊柳会</v>
          </cell>
          <cell r="E280" t="str">
            <v>8190005004425</v>
          </cell>
        </row>
        <row r="281">
          <cell r="D281" t="str">
            <v>社会福祉法人　かみの福祉会</v>
          </cell>
          <cell r="E281" t="str">
            <v>8190005004441</v>
          </cell>
        </row>
        <row r="282">
          <cell r="D282" t="str">
            <v>社会福祉法人　愛児の会</v>
          </cell>
          <cell r="E282" t="str">
            <v>9190005004060</v>
          </cell>
        </row>
        <row r="283">
          <cell r="D283" t="str">
            <v>社会福祉法人　法輪会</v>
          </cell>
          <cell r="E283" t="str">
            <v>9190005004069</v>
          </cell>
        </row>
        <row r="284">
          <cell r="D284" t="str">
            <v>社会福祉法人　伊勢湾福祉会</v>
          </cell>
          <cell r="E284" t="str">
            <v>9190005004077</v>
          </cell>
        </row>
        <row r="285">
          <cell r="D285" t="str">
            <v>社会福祉法人　緑和福祉会</v>
          </cell>
          <cell r="E285" t="str">
            <v>9190005004457</v>
          </cell>
        </row>
        <row r="286">
          <cell r="D286" t="str">
            <v>社会福祉法人　優の森山鹿会</v>
          </cell>
          <cell r="E286" t="str">
            <v>9190005009869</v>
          </cell>
        </row>
        <row r="287">
          <cell r="D287" t="str">
            <v>社会福祉法人　名張市社会福祉協議会</v>
          </cell>
          <cell r="E287" t="str">
            <v>2190005006261</v>
          </cell>
        </row>
        <row r="288">
          <cell r="D288" t="str">
            <v>社会福祉法人　よさみ福祉会</v>
          </cell>
          <cell r="E288" t="str">
            <v>2190005006443</v>
          </cell>
        </row>
        <row r="289">
          <cell r="D289" t="str">
            <v>社会福祉法人　東海宏和福祉会</v>
          </cell>
          <cell r="E289" t="str">
            <v>2190005006476</v>
          </cell>
        </row>
        <row r="290">
          <cell r="D290" t="str">
            <v>社会福祉法人　つつじ会</v>
          </cell>
          <cell r="E290" t="str">
            <v>4190005019030</v>
          </cell>
        </row>
        <row r="291">
          <cell r="D291" t="str">
            <v>社会福祉法人　おきつも福祉会</v>
          </cell>
          <cell r="E291" t="str">
            <v>6190005011043</v>
          </cell>
        </row>
        <row r="292">
          <cell r="D292" t="str">
            <v>社会福祉法人　こもはら福祉会</v>
          </cell>
          <cell r="E292" t="str">
            <v>9190005006379</v>
          </cell>
        </row>
        <row r="293">
          <cell r="D293" t="str">
            <v>社会福祉法人　鶯鳴会</v>
          </cell>
          <cell r="E293" t="str">
            <v>9190005006420</v>
          </cell>
        </row>
        <row r="294">
          <cell r="D294" t="str">
            <v>社会福祉法人　サンフラワー名張</v>
          </cell>
          <cell r="E294" t="str">
            <v>9190005006437</v>
          </cell>
        </row>
        <row r="295">
          <cell r="D295" t="str">
            <v>社会福祉法人　尾鷲市社会福祉協議会</v>
          </cell>
          <cell r="E295" t="str">
            <v>5190005003743</v>
          </cell>
        </row>
        <row r="296">
          <cell r="D296" t="str">
            <v>社会福祉法人　尾鷲民生事業協会</v>
          </cell>
          <cell r="E296" t="str">
            <v>8190005003781</v>
          </cell>
        </row>
        <row r="297">
          <cell r="D297" t="str">
            <v>社会福祉法人　亀山市社会福祉協議会</v>
          </cell>
          <cell r="E297" t="str">
            <v>3190005003200</v>
          </cell>
        </row>
        <row r="298">
          <cell r="D298" t="str">
            <v>社会福祉法人　安全福祉会</v>
          </cell>
          <cell r="E298" t="str">
            <v>4190005003158</v>
          </cell>
        </row>
        <row r="299">
          <cell r="D299" t="str">
            <v>社会福祉法人　ケアフル亀山</v>
          </cell>
          <cell r="E299" t="str">
            <v>4190005003199</v>
          </cell>
        </row>
        <row r="300">
          <cell r="D300" t="str">
            <v>社会福祉法人　なぎ</v>
          </cell>
          <cell r="E300" t="str">
            <v>4190005004577</v>
          </cell>
        </row>
        <row r="301">
          <cell r="D301" t="str">
            <v>社会福祉法人　柊会</v>
          </cell>
          <cell r="E301" t="str">
            <v>5190005003198</v>
          </cell>
        </row>
        <row r="302">
          <cell r="D302" t="str">
            <v>社会福祉法人　里和</v>
          </cell>
          <cell r="E302" t="str">
            <v>5190005010054</v>
          </cell>
        </row>
        <row r="303">
          <cell r="D303" t="str">
            <v>社会福祉法人　希望の里</v>
          </cell>
          <cell r="E303" t="str">
            <v>7190005004582</v>
          </cell>
        </row>
        <row r="304">
          <cell r="D304" t="str">
            <v>社会福祉法人　松風福祉会</v>
          </cell>
          <cell r="E304" t="str">
            <v>9190005003384</v>
          </cell>
        </row>
        <row r="305">
          <cell r="D305" t="str">
            <v>社会福祉法人　エンジョイ福祉会</v>
          </cell>
          <cell r="E305" t="str">
            <v>3190005011962</v>
          </cell>
        </row>
        <row r="306">
          <cell r="D306" t="str">
            <v>社会福祉法人　有明の里</v>
          </cell>
          <cell r="E306" t="str">
            <v>6190005010862</v>
          </cell>
        </row>
        <row r="307">
          <cell r="D307" t="str">
            <v>社会福祉法人　あしたば福祉会</v>
          </cell>
          <cell r="E307" t="str">
            <v>8190005005274</v>
          </cell>
        </row>
        <row r="308">
          <cell r="D308" t="str">
            <v>社会福祉法人　鳥羽市社会福祉協議会</v>
          </cell>
          <cell r="E308" t="str">
            <v>9190005005273</v>
          </cell>
        </row>
        <row r="309">
          <cell r="D309" t="str">
            <v>社会福祉法人　杏南会</v>
          </cell>
          <cell r="E309" t="str">
            <v>1190005003549</v>
          </cell>
        </row>
        <row r="310">
          <cell r="D310" t="str">
            <v>社会福祉法人　紀和会</v>
          </cell>
          <cell r="E310" t="str">
            <v>5190005003594</v>
          </cell>
        </row>
        <row r="311">
          <cell r="D311" t="str">
            <v>社会福祉法人　熊野市社会福祉協議会</v>
          </cell>
          <cell r="E311" t="str">
            <v>6190005003585</v>
          </cell>
        </row>
        <row r="312">
          <cell r="D312" t="str">
            <v>社会福祉法人　ひまわり会</v>
          </cell>
          <cell r="E312" t="str">
            <v>7190005003551</v>
          </cell>
        </row>
        <row r="313">
          <cell r="D313" t="str">
            <v>社会福祉法人　清光会</v>
          </cell>
          <cell r="E313" t="str">
            <v>8190005003550</v>
          </cell>
        </row>
        <row r="314">
          <cell r="D314" t="str">
            <v>社会福祉法人　光風会</v>
          </cell>
          <cell r="E314" t="str">
            <v>1190005007863</v>
          </cell>
        </row>
        <row r="315">
          <cell r="D315" t="str">
            <v>社会福祉法人　六永会</v>
          </cell>
          <cell r="E315" t="str">
            <v>1190005010074</v>
          </cell>
        </row>
        <row r="316">
          <cell r="D316" t="str">
            <v>社会福祉法人　モモ</v>
          </cell>
          <cell r="E316" t="str">
            <v>1190005010330</v>
          </cell>
        </row>
        <row r="317">
          <cell r="D317" t="str">
            <v>社会福祉法人　翠明院</v>
          </cell>
          <cell r="E317" t="str">
            <v>3190005007861</v>
          </cell>
        </row>
        <row r="318">
          <cell r="D318" t="str">
            <v>社会福祉法人　いなべ市社会福祉協議会</v>
          </cell>
          <cell r="E318" t="str">
            <v>3190005008422</v>
          </cell>
        </row>
        <row r="319">
          <cell r="D319" t="str">
            <v>社会福祉法人　竜岳福祉会</v>
          </cell>
          <cell r="E319" t="str">
            <v>6190005007867</v>
          </cell>
        </row>
        <row r="320">
          <cell r="D320" t="str">
            <v>社会福祉法人　あじさいの家</v>
          </cell>
          <cell r="E320" t="str">
            <v>6190005008535</v>
          </cell>
        </row>
        <row r="321">
          <cell r="D321" t="str">
            <v>社会福祉法人　晴山会</v>
          </cell>
          <cell r="E321" t="str">
            <v>7190005007866</v>
          </cell>
        </row>
        <row r="322">
          <cell r="D322" t="str">
            <v>社会福祉法人　百楽の会</v>
          </cell>
          <cell r="E322" t="str">
            <v>4190005005609</v>
          </cell>
        </row>
        <row r="323">
          <cell r="D323" t="str">
            <v>社会福祉法人　志摩市社会福祉協議会</v>
          </cell>
          <cell r="E323" t="str">
            <v>5190005005574</v>
          </cell>
        </row>
        <row r="324">
          <cell r="D324" t="str">
            <v>社会福祉法人　真心の会</v>
          </cell>
          <cell r="E324" t="str">
            <v>6190005005598</v>
          </cell>
        </row>
        <row r="325">
          <cell r="D325" t="str">
            <v>社会福祉法人　伊賀市社会事業協会</v>
          </cell>
          <cell r="E325" t="str">
            <v>2190005005635</v>
          </cell>
        </row>
        <row r="326">
          <cell r="D326" t="str">
            <v>社会福祉法人　伊賀昴会</v>
          </cell>
          <cell r="E326" t="str">
            <v>2190005005940</v>
          </cell>
        </row>
        <row r="327">
          <cell r="D327" t="str">
            <v>社会福祉法人　伊賀市社会福祉協議会</v>
          </cell>
          <cell r="E327" t="str">
            <v>2190005006096</v>
          </cell>
        </row>
        <row r="328">
          <cell r="D328" t="str">
            <v>社会福祉法人　恵成会</v>
          </cell>
          <cell r="E328" t="str">
            <v>3190005005956</v>
          </cell>
        </row>
        <row r="329">
          <cell r="D329" t="str">
            <v>社会福祉法人　いがほくぶ</v>
          </cell>
          <cell r="E329" t="str">
            <v>4190005005641</v>
          </cell>
        </row>
        <row r="330">
          <cell r="D330" t="str">
            <v>社会福祉法人　維雅幸育会</v>
          </cell>
          <cell r="E330" t="str">
            <v>5190005005640</v>
          </cell>
        </row>
        <row r="331">
          <cell r="D331" t="str">
            <v>社会福祉法人　あやまユートピア</v>
          </cell>
          <cell r="E331" t="str">
            <v>6190005006092</v>
          </cell>
        </row>
        <row r="332">
          <cell r="D332" t="str">
            <v>社会福祉法人　青山福祉会</v>
          </cell>
          <cell r="E332" t="str">
            <v>6190005006118</v>
          </cell>
        </row>
        <row r="333">
          <cell r="D333" t="str">
            <v>社会福祉法人　福寿会</v>
          </cell>
          <cell r="E333" t="str">
            <v>8190005005638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BE48E-B069-4FCD-B47D-0A64CEDAC8CD}" name="テーブル1_1" displayName="テーブル1_1" ref="A3:O6" totalsRowShown="0" headerRowDxfId="999" dataDxfId="997" headerRowBorderDxfId="998" tableBorderDxfId="996" totalsRowBorderDxfId="995">
  <autoFilter ref="A3:O6" xr:uid="{50F20560-53FD-4245-BD9E-CD19A57629E4}"/>
  <tableColumns count="15">
    <tableColumn id="1" xr3:uid="{080BCD0E-51C5-4D66-9934-9F12C605E472}" name="番号" dataDxfId="994">
      <calculatedColumnFormula>IF($B$4="","",COUNTA($B$4:B4))</calculatedColumnFormula>
    </tableColumn>
    <tableColumn id="2" xr3:uid="{BA1E22EC-670B-44F2-8331-E344D5270C29}" name="列1" dataDxfId="993">
      <calculatedColumnFormula>IF(D4="","",ROW())</calculatedColumnFormula>
    </tableColumn>
    <tableColumn id="3" xr3:uid="{0466C65F-38EB-42C9-9125-E17D432B9CFB}" name="列2" dataDxfId="992">
      <calculatedColumnFormula>$F$2</calculatedColumnFormula>
    </tableColumn>
    <tableColumn id="4" xr3:uid="{1691F948-C40D-47E4-8CCA-86ABFAD43338}" name="列3" dataDxfId="991">
      <calculatedColumnFormula>$O$2</calculatedColumnFormula>
    </tableColumn>
    <tableColumn id="5" xr3:uid="{8FD8D506-DB69-4E2C-83D3-6478E3BF7F5B}" name="種別" dataDxfId="990">
      <calculatedColumnFormula>MID(category1_1,SEARCH("）",category1_1,1)+2,SEARCH("（",category1_1,SEARCH("）",category1_1,1)+2)-SEARCH("）",category1_1,1)-3)</calculatedColumnFormula>
    </tableColumn>
    <tableColumn id="6" xr3:uid="{973BA653-736B-4B01-9797-3184DBB4F27F}" name="施設名" dataDxfId="989"/>
    <tableColumn id="7" xr3:uid="{72976AC7-1155-49CA-AB77-2EFA978E2170}" name="郵便番号" dataDxfId="988"/>
    <tableColumn id="8" xr3:uid="{4EF91416-47D7-4FF2-8366-76D1EA27FBB8}" name="所  在  地 " dataDxfId="987"/>
    <tableColumn id="9" xr3:uid="{F1B862C6-FA37-4021-A9F5-CAB4C5A56918}" name="電話番号" dataDxfId="986"/>
    <tableColumn id="10" xr3:uid="{734FBAA9-2EEA-4E66-BF55-F3CB8A382A88}" name="FAX番号" dataDxfId="985"/>
    <tableColumn id="11" xr3:uid="{E1A03C82-5A34-4F28-92ED-58CFDF2AF91F}" name="設置主体" dataDxfId="984"/>
    <tableColumn id="13" xr3:uid="{0D2E84FE-1C58-40F0-B931-A7119153B129}" name="経営主体" dataDxfId="983"/>
    <tableColumn id="14" xr3:uid="{0BBBF621-797F-4A85-9A33-E876B05A1D07}" name="定員_x000a_種別" dataDxfId="982"/>
    <tableColumn id="15" xr3:uid="{33012445-FC77-4D6A-A913-A259A44211BC}" name="設立（指定）_x000a_年月日" dataDxfId="981"/>
    <tableColumn id="16" xr3:uid="{D69E526F-26BE-4884-AF5F-0F55037F5CB0}" name="法人番号" dataDxfId="980">
      <calculatedColumnFormula>IFERROR(VLOOKUP(IF($L4="―",$K4,$L4),法人一覧!$D$4:$E$333,2,FALSE),"―")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96E5C3-1FFC-4007-875A-52EEFEB68BBD}" name="テーブル2_8" displayName="テーブル2_8" ref="A74:O77" totalsRowShown="0" headerRowDxfId="821" dataDxfId="819" headerRowBorderDxfId="820" tableBorderDxfId="818" totalsRowBorderDxfId="817">
  <autoFilter ref="A74:O77" xr:uid="{B5BA9247-D17A-4733-8D56-0CE0F663A1DB}"/>
  <tableColumns count="15">
    <tableColumn id="1" xr3:uid="{4FF62D08-0A83-4779-97C9-7978AA4C0A59}" name="番号" dataDxfId="816">
      <calculatedColumnFormula>IF($B$75="","",COUNTA($B$75:B75))</calculatedColumnFormula>
    </tableColumn>
    <tableColumn id="2" xr3:uid="{E36ED684-4C03-4F9B-B4CC-A2D0A3F8F1F0}" name="列1" dataDxfId="815">
      <calculatedColumnFormula>IF(D75="","",ROW())</calculatedColumnFormula>
    </tableColumn>
    <tableColumn id="3" xr3:uid="{AE9E078F-2446-49B6-B0A0-53D0D69AE0FC}" name="列2" dataDxfId="814">
      <calculatedColumnFormula>$F$73</calculatedColumnFormula>
    </tableColumn>
    <tableColumn id="4" xr3:uid="{9A95AC86-22F5-42B4-A513-CC493E21825F}" name="列3" dataDxfId="813">
      <calculatedColumnFormula>$O$73</calculatedColumnFormula>
    </tableColumn>
    <tableColumn id="5" xr3:uid="{9257466A-128E-4B11-BF66-F53DE5FEC547}" name="種別" dataDxfId="812">
      <calculatedColumnFormula>MID(category2_8,SEARCH("）",category2_8,1)+2,SEARCH("（",category2_8,SEARCH("）",category2_8,1)+2)-SEARCH("）",category2_8,1)-3)</calculatedColumnFormula>
    </tableColumn>
    <tableColumn id="6" xr3:uid="{6A26EED4-EA15-40A9-A424-B3691600CE82}" name="施設名" dataDxfId="811"/>
    <tableColumn id="7" xr3:uid="{17523AA4-B1EF-4D8D-94C1-E021D5DD60D6}" name="郵便番号" dataDxfId="810"/>
    <tableColumn id="8" xr3:uid="{10726829-E75D-446E-AC5C-8A50EFEE9664}" name="所  在  地 " dataDxfId="809"/>
    <tableColumn id="9" xr3:uid="{FF556963-ABA3-4923-838D-E05C4D9A5637}" name="電話番号" dataDxfId="808"/>
    <tableColumn id="10" xr3:uid="{20CA6213-42ED-4C6B-980D-798F16C8645B}" name="FAX番号" dataDxfId="807"/>
    <tableColumn id="11" xr3:uid="{B00E5A2B-08C6-4325-8992-53DE859303AC}" name="設置主体" dataDxfId="806"/>
    <tableColumn id="13" xr3:uid="{6C79EA02-8D3A-4FC9-80B6-DB993619E220}" name="経営主体" dataDxfId="805"/>
    <tableColumn id="14" xr3:uid="{6399C99A-EC68-454E-9240-571C7B0AF2C6}" name="定員_x000a_種別" dataDxfId="804"/>
    <tableColumn id="15" xr3:uid="{D13617C9-3C70-4497-8993-16A15B1F2F15}" name="設立（指定）_x000a_年月日" dataDxfId="803"/>
    <tableColumn id="16" xr3:uid="{9E1952F8-5CC0-4357-AC77-33470C3E5B53}" name="法人番号" dataDxfId="802">
      <calculatedColumnFormula>IFERROR(VLOOKUP(IF($L75="―",$K75,$L75),[2]法人一覧!$D$4:$E$326,2,FALSE),"―")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1634207-1C4D-4AD8-996C-7994D7225D60}" name="テーブル2_9" displayName="テーブル2_9" ref="A80:O122" totalsRowShown="0" headerRowDxfId="801" dataDxfId="799" headerRowBorderDxfId="800" tableBorderDxfId="798" totalsRowBorderDxfId="797">
  <autoFilter ref="A80:O122" xr:uid="{D80578B5-34A8-4D18-AFEE-FD7823EC9D24}"/>
  <tableColumns count="15">
    <tableColumn id="1" xr3:uid="{53B53F9B-73A3-47A5-A4D1-280616779B90}" name="番号" dataDxfId="796">
      <calculatedColumnFormula>IF($B$81="","",COUNTA($B$81:B81))</calculatedColumnFormula>
    </tableColumn>
    <tableColumn id="2" xr3:uid="{99331AC3-AF46-4653-A432-7E750D45F03F}" name="列1" dataDxfId="795">
      <calculatedColumnFormula>IF(D81="","",ROW())</calculatedColumnFormula>
    </tableColumn>
    <tableColumn id="3" xr3:uid="{7CF0DF66-2667-455E-9C47-8AC3BAB7C08A}" name="列2" dataDxfId="794">
      <calculatedColumnFormula>$F$73</calculatedColumnFormula>
    </tableColumn>
    <tableColumn id="4" xr3:uid="{186B9BF1-DE2F-4C58-A44C-06B57880026B}" name="列3" dataDxfId="793">
      <calculatedColumnFormula>$O$73</calculatedColumnFormula>
    </tableColumn>
    <tableColumn id="5" xr3:uid="{7E7D1DB6-E2DF-4A78-9F06-A48B7409DEF7}" name="種別" dataDxfId="792">
      <calculatedColumnFormula>MID(category2_9,SEARCH("）",category2_9,1)+2,SEARCH("（",category2_9,SEARCH("）",category2_9,1)+2)-SEARCH("）",category2_9,1)-3)</calculatedColumnFormula>
    </tableColumn>
    <tableColumn id="6" xr3:uid="{B2C8A7E4-80A5-43BB-AA93-2A4B90489019}" name="施設名" dataDxfId="791"/>
    <tableColumn id="7" xr3:uid="{045454EB-7164-4167-8717-6929BABEFD77}" name="郵便番号" dataDxfId="790"/>
    <tableColumn id="8" xr3:uid="{FEF6E4EE-0B9D-4DB8-8444-B28DFA69546F}" name="所  在  地 " dataDxfId="789"/>
    <tableColumn id="9" xr3:uid="{BFA87E1C-E0E6-441D-887A-2A30B36A31A7}" name="電話番号" dataDxfId="788"/>
    <tableColumn id="10" xr3:uid="{FE08393F-9B49-4921-B285-2C831714F64D}" name="FAX番号" dataDxfId="787"/>
    <tableColumn id="11" xr3:uid="{9237D631-64F4-461F-808F-14661DD18D94}" name="設置主体" dataDxfId="786"/>
    <tableColumn id="13" xr3:uid="{2C6ED3ED-54CC-46F8-9F27-33B42B336C86}" name="経営主体" dataDxfId="785"/>
    <tableColumn id="14" xr3:uid="{D5498F93-772F-4796-B18F-6E594BCA498A}" name="定員_x000a_種別" dataDxfId="784"/>
    <tableColumn id="15" xr3:uid="{44A6B049-88CB-4622-93BF-A9161A3FE278}" name="設立（指定）_x000a_年月日" dataDxfId="783"/>
    <tableColumn id="16" xr3:uid="{06181049-F93A-418D-B1A7-538A0CA9A824}" name="法人番号" dataDxfId="782">
      <calculatedColumnFormula>IFERROR(VLOOKUP(IF($L81="―",$K81,$L81),法人一覧!$D$4:$E$333,2,FALSE),"―")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38D3FA-18CF-44D0-B568-29B6EDC80E6D}" name="テーブル2_10" displayName="テーブル2_10" ref="A125:O135" totalsRowShown="0" headerRowDxfId="781" dataDxfId="779" headerRowBorderDxfId="780" tableBorderDxfId="778" totalsRowBorderDxfId="777">
  <autoFilter ref="A125:O135" xr:uid="{62579829-DBBA-4D84-8DB0-30C9022E0D15}"/>
  <tableColumns count="15">
    <tableColumn id="1" xr3:uid="{31AC6831-5E63-49D0-9384-16224F0CB605}" name="番号" dataDxfId="776">
      <calculatedColumnFormula>IF($B$126="","",COUNTA($B$126:B126))</calculatedColumnFormula>
    </tableColumn>
    <tableColumn id="2" xr3:uid="{4AC8FDE5-419D-44C3-A1DB-B1EDD0E0FDE8}" name="列1" dataDxfId="775">
      <calculatedColumnFormula>IF(D126="","",ROW())</calculatedColumnFormula>
    </tableColumn>
    <tableColumn id="3" xr3:uid="{4044E1A7-6A83-4594-B8E6-14C10E7D8E25}" name="列2" dataDxfId="774">
      <calculatedColumnFormula>$F$124</calculatedColumnFormula>
    </tableColumn>
    <tableColumn id="4" xr3:uid="{81E1A7D1-9647-4830-9432-5F0263432D89}" name="列3" dataDxfId="773">
      <calculatedColumnFormula>$O$124</calculatedColumnFormula>
    </tableColumn>
    <tableColumn id="5" xr3:uid="{C77370FF-4438-446F-B896-D7B850A68C62}" name="種別" dataDxfId="772">
      <calculatedColumnFormula>MID(category2_10,SEARCH("）",category2_10,1)+2,SEARCH("（",category2_10,SEARCH("）",category2_10,1)+2)-SEARCH("）",category2_10,1)-3)</calculatedColumnFormula>
    </tableColumn>
    <tableColumn id="6" xr3:uid="{1613AC10-415F-4248-9B77-2386D2893C98}" name="施設名" dataDxfId="771"/>
    <tableColumn id="7" xr3:uid="{9C0FEF67-C52F-4FEC-8A44-8AFA3AFE1F64}" name="郵便番号" dataDxfId="770"/>
    <tableColumn id="8" xr3:uid="{7F8E599B-EF02-4A5A-BF64-DB145553BE25}" name="所  在  地 " dataDxfId="769"/>
    <tableColumn id="9" xr3:uid="{2E25C898-9308-48D9-B61A-9881F861BEB4}" name="電話番号" dataDxfId="768"/>
    <tableColumn id="10" xr3:uid="{90405CF7-050E-4FB3-BF7A-5C62A2703F31}" name="FAX番号" dataDxfId="767"/>
    <tableColumn id="11" xr3:uid="{167F705A-1A83-4B12-81A1-515F6064F3FD}" name="設置主体" dataDxfId="766"/>
    <tableColumn id="13" xr3:uid="{A6A1E5B6-395B-4FEE-B80B-141D04FE3027}" name="経営主体" dataDxfId="765"/>
    <tableColumn id="14" xr3:uid="{51952FCE-E4CA-4BAF-881E-97A07FB06D7A}" name="定員_x000a_種別" dataDxfId="764"/>
    <tableColumn id="15" xr3:uid="{CF14B634-FB8E-4645-A616-430711DAB1A3}" name="設立（指定）_x000a_年月日" dataDxfId="763"/>
    <tableColumn id="16" xr3:uid="{57291AC0-9C44-4404-BA92-CFDF0314967F}" name="法人番号" dataDxfId="762">
      <calculatedColumnFormula>IFERROR(VLOOKUP(IF($L126="―",$K126,$L126),法人一覧!$D$4:$E$333,2,FALSE),"―")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5EE9CBA-020F-47A8-9FF9-79D0C47130B3}" name="テーブル2_11" displayName="テーブル2_11" ref="A138:P418" totalsRowShown="0" headerRowDxfId="761" dataDxfId="759" headerRowBorderDxfId="760" tableBorderDxfId="758" totalsRowBorderDxfId="757">
  <autoFilter ref="A138:P418" xr:uid="{3DF7CB14-4EC0-4363-823E-A6884AF45B70}"/>
  <tableColumns count="16">
    <tableColumn id="1" xr3:uid="{AB755E3F-EC3C-4A06-98E6-CB945F3CE9CE}" name="番号" dataDxfId="756">
      <calculatedColumnFormula>IF($B$139="","",COUNTA($B$139:B139))</calculatedColumnFormula>
    </tableColumn>
    <tableColumn id="2" xr3:uid="{3B855A99-679D-44D0-A0C0-0A693BC9BE98}" name="列1" dataDxfId="755">
      <calculatedColumnFormula>IF(D139="","",ROW())</calculatedColumnFormula>
    </tableColumn>
    <tableColumn id="3" xr3:uid="{FE97A413-1E7C-40A7-9E9C-B1413BE63456}" name="列2" dataDxfId="754">
      <calculatedColumnFormula>$F$137</calculatedColumnFormula>
    </tableColumn>
    <tableColumn id="4" xr3:uid="{4F379C25-AE63-4BC3-823E-3DB2116AC227}" name="列3" dataDxfId="753">
      <calculatedColumnFormula>$O$137</calculatedColumnFormula>
    </tableColumn>
    <tableColumn id="5" xr3:uid="{5766D077-800E-4803-B130-6FBE0FB41984}" name="種別" dataDxfId="752">
      <calculatedColumnFormula>MID(category2_11,SEARCH("）",category2_11,1)+2,SEARCH("（",category2_11,SEARCH("）",category2_11,1)+2)-SEARCH("）",category2_11,1)-3)</calculatedColumnFormula>
    </tableColumn>
    <tableColumn id="6" xr3:uid="{6893947E-B754-4223-B522-B339A3BA0216}" name="施設名" dataDxfId="751"/>
    <tableColumn id="7" xr3:uid="{10E68DF8-AD64-456F-AC7D-E77412A4021F}" name="郵便番号" dataDxfId="750"/>
    <tableColumn id="8" xr3:uid="{EDDD2281-75BD-4399-88EF-C6D26A469CDE}" name="所  在  地 " dataDxfId="749"/>
    <tableColumn id="9" xr3:uid="{96C6C414-AC38-48F3-9136-A6D3BA1DCC5E}" name="電話番号" dataDxfId="748"/>
    <tableColumn id="10" xr3:uid="{23F7B225-0810-40F8-B4CE-54B15415C40B}" name="FAX番号" dataDxfId="747"/>
    <tableColumn id="11" xr3:uid="{C4C7F5B3-1791-49D1-83CC-CADE840D7648}" name="設置主体" dataDxfId="746"/>
    <tableColumn id="13" xr3:uid="{1ACBF96F-2AE0-4186-80E8-F3119D9B10FE}" name="経営主体" dataDxfId="745"/>
    <tableColumn id="14" xr3:uid="{0856DAF2-8E5B-4944-A2D6-FF7C1BF713ED}" name="定員_x000a_種別" dataDxfId="744"/>
    <tableColumn id="15" xr3:uid="{BBA0DD11-7CCF-4A3B-A54F-A8EB637DC0AB}" name="設立（指定）_x000a_年月日" dataDxfId="743"/>
    <tableColumn id="16" xr3:uid="{1B1B3E56-25DE-488E-920B-6A0873E0053F}" name="法人番号" dataDxfId="742">
      <calculatedColumnFormula>IFERROR(VLOOKUP(IF($L139="―",$K139,$L139),法人一覧!$D$4:$E$333,2,FALSE),"―")</calculatedColumnFormula>
    </tableColumn>
    <tableColumn id="12" xr3:uid="{5C18EC36-2598-4835-ADBA-6A9DD3D34C89}" name="列4" dataDxfId="74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33C9205-D799-40A0-BFC6-570A1977B7D8}" name="テーブル2_12" displayName="テーブル2_12" ref="A421:O565" totalsRowShown="0" headerRowDxfId="740" dataDxfId="738" headerRowBorderDxfId="739" tableBorderDxfId="737" totalsRowBorderDxfId="736">
  <autoFilter ref="A421:O565" xr:uid="{FDF49F44-4B65-47FF-B985-939D84AE32B9}"/>
  <tableColumns count="15">
    <tableColumn id="1" xr3:uid="{EE656EF3-389A-4895-9A8D-7148C9177842}" name="番号" dataDxfId="735">
      <calculatedColumnFormula>IF($B$422="","",COUNTA($B$422:B422))</calculatedColumnFormula>
    </tableColumn>
    <tableColumn id="2" xr3:uid="{BAF6F149-F586-4BAE-B809-65E3A74FE735}" name="列1" dataDxfId="734">
      <calculatedColumnFormula>IF(D422="","",ROW())</calculatedColumnFormula>
    </tableColumn>
    <tableColumn id="3" xr3:uid="{08566F2F-B23C-4104-A568-CDBC962F0EFA}" name="列2" dataDxfId="733">
      <calculatedColumnFormula>$F$420</calculatedColumnFormula>
    </tableColumn>
    <tableColumn id="4" xr3:uid="{60C26D18-BF50-4958-A84E-FCA19FA95EFC}" name="列3" dataDxfId="732">
      <calculatedColumnFormula>$O$420</calculatedColumnFormula>
    </tableColumn>
    <tableColumn id="5" xr3:uid="{F15A0D1E-7151-44F7-AE6C-84FFB5E9D6C2}" name="種別" dataDxfId="731">
      <calculatedColumnFormula>MID(category2_12,SEARCH("）",category2_12,1)+2,SEARCH("（",category2_12,SEARCH("）",category2_12,1)+2)-SEARCH("）",category2_12,1)-3)</calculatedColumnFormula>
    </tableColumn>
    <tableColumn id="6" xr3:uid="{52231D96-E1FC-4F12-B107-57B9B0D4309D}" name="施設名" dataDxfId="730"/>
    <tableColumn id="7" xr3:uid="{F5E396A9-E5F7-4A5F-8117-C0D7CE39835F}" name="郵便番号" dataDxfId="729"/>
    <tableColumn id="8" xr3:uid="{1F6495BA-F00D-4992-86AD-FB4E3A6C37DC}" name="所  在  地 " dataDxfId="728"/>
    <tableColumn id="9" xr3:uid="{4B4A5D54-C983-4A84-82D8-B6393CA44BFE}" name="電話番号" dataDxfId="727"/>
    <tableColumn id="10" xr3:uid="{D188ACA5-1897-4FC0-8341-DC1840F7C6D0}" name="FAX番号" dataDxfId="726"/>
    <tableColumn id="11" xr3:uid="{93053955-7F4D-4DE0-882C-33181A75CFE5}" name="設置主体" dataDxfId="725"/>
    <tableColumn id="13" xr3:uid="{D5EE10E2-6DBE-48C3-8451-57FCE313BC7C}" name="経営主体" dataDxfId="724"/>
    <tableColumn id="14" xr3:uid="{55B815C4-9FED-4049-B0CE-080818654A7E}" name="定員_x000a_種別" dataDxfId="723"/>
    <tableColumn id="15" xr3:uid="{F5E3AD14-8C49-4576-AC40-85385D1582F6}" name="設立（指定）_x000a_年月日" dataDxfId="722"/>
    <tableColumn id="16" xr3:uid="{C46E22C9-0F19-4E4C-BFFE-68898AB3048C}" name="法人番号" dataDxfId="721">
      <calculatedColumnFormula>IFERROR(VLOOKUP(IF($L422="―",$K422,$L422),法人一覧!$D$4:$E$333,2,FALSE),"―")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FCD5DFA-A519-482D-8943-7846DF17C22F}" name="テーブル2_13" displayName="テーブル2_13" ref="A568:O575" totalsRowShown="0" headerRowDxfId="720" dataDxfId="718" headerRowBorderDxfId="719" tableBorderDxfId="717" totalsRowBorderDxfId="716">
  <autoFilter ref="A568:O575" xr:uid="{6B7F16F8-23FB-4DB5-B80C-AF1FE5F942FC}"/>
  <tableColumns count="15">
    <tableColumn id="1" xr3:uid="{0B381614-F93D-4B28-98CB-0FB02A7A2731}" name="番号" dataDxfId="715">
      <calculatedColumnFormula>IF($B$569="","",COUNTA($B$569:B569))</calculatedColumnFormula>
    </tableColumn>
    <tableColumn id="2" xr3:uid="{9543E1F6-9458-4BDB-B57B-C153F5D75698}" name="列1" dataDxfId="714">
      <calculatedColumnFormula>IF(D569="","",ROW())</calculatedColumnFormula>
    </tableColumn>
    <tableColumn id="3" xr3:uid="{993BAD35-59CC-4544-A43A-8168DA32B4E3}" name="列2" dataDxfId="713">
      <calculatedColumnFormula>$F$567</calculatedColumnFormula>
    </tableColumn>
    <tableColumn id="4" xr3:uid="{D31FBD2E-A620-455E-A26D-66B201A95C9D}" name="列3" dataDxfId="712">
      <calculatedColumnFormula>$O$567</calculatedColumnFormula>
    </tableColumn>
    <tableColumn id="5" xr3:uid="{B6A5B8E1-6BA5-4C7A-9EAF-6E3E2EE5241B}" name="種別" dataDxfId="711">
      <calculatedColumnFormula>MID(category2_13,SEARCH("）",category2_13,1)+2,SEARCH("（",category2_13,SEARCH("）",category2_13,1)+2)-SEARCH("）",category2_13,1)-3)</calculatedColumnFormula>
    </tableColumn>
    <tableColumn id="6" xr3:uid="{869D76EA-4C47-4143-B3EA-EB830EFCEF34}" name="施設名" dataDxfId="710"/>
    <tableColumn id="7" xr3:uid="{86DB7DAD-145D-4002-BDCF-0C78E4653F7D}" name="郵便番号" dataDxfId="709"/>
    <tableColumn id="8" xr3:uid="{04E405B0-1CAA-43A3-849C-3989DC599DD8}" name="所  在  地 " dataDxfId="708"/>
    <tableColumn id="9" xr3:uid="{E6B11FDA-893A-45F7-B8F1-465BF1E5BEC5}" name="電話番号" dataDxfId="707"/>
    <tableColumn id="10" xr3:uid="{103BF88C-8A4A-4E7C-BD2A-72B646B6F4CB}" name="FAX番号" dataDxfId="706"/>
    <tableColumn id="11" xr3:uid="{1C04D41D-81C5-4AE4-9920-1E0CDA586CE4}" name="設置主体" dataDxfId="705"/>
    <tableColumn id="13" xr3:uid="{C8BF1FDB-CCA8-4E2B-8D53-75058F068A6B}" name="経営主体" dataDxfId="704"/>
    <tableColumn id="14" xr3:uid="{13C46305-A5F6-4F6E-9BDC-06E4C6834D69}" name="定員_x000a_種別" dataDxfId="703"/>
    <tableColumn id="15" xr3:uid="{6F38052F-B89E-4416-AE21-EAA011968815}" name="設立（指定）_x000a_年月日" dataDxfId="702"/>
    <tableColumn id="16" xr3:uid="{37AD14BB-4559-406F-847D-810FE2EE0652}" name="法人番号" dataDxfId="701">
      <calculatedColumnFormula>IFERROR(VLOOKUP(IF($L569="―",$K569,$L569),法人一覧!$D$4:$E$333,2,FALSE),"―")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A2AD557-8C0D-4917-BDCA-04E6F28D93A8}" name="テーブル2_14" displayName="テーブル2_14" ref="A578:O580" totalsRowShown="0" headerRowDxfId="700" dataDxfId="698" headerRowBorderDxfId="699" tableBorderDxfId="697" totalsRowBorderDxfId="696">
  <autoFilter ref="A578:O580" xr:uid="{24F571C2-905C-43F7-812F-92B9D0BAF200}"/>
  <tableColumns count="15">
    <tableColumn id="1" xr3:uid="{F5972D8C-E305-4F4B-95B8-399EC9969889}" name="番号" dataDxfId="695">
      <calculatedColumnFormula>IF($B$579="","",COUNTA($B$579:B580))</calculatedColumnFormula>
    </tableColumn>
    <tableColumn id="2" xr3:uid="{83352FB8-32C7-478E-BD58-B45599AE564E}" name="列1" dataDxfId="694">
      <calculatedColumnFormula>IF(D579="","",ROW())</calculatedColumnFormula>
    </tableColumn>
    <tableColumn id="3" xr3:uid="{9C9A1973-F3C8-4D4E-B348-23D761B9FCFA}" name="列2" dataDxfId="693">
      <calculatedColumnFormula>$F$577</calculatedColumnFormula>
    </tableColumn>
    <tableColumn id="4" xr3:uid="{7A40C847-9955-48BD-9807-60B285E52B09}" name="列3" dataDxfId="692">
      <calculatedColumnFormula>$O$577</calculatedColumnFormula>
    </tableColumn>
    <tableColumn id="5" xr3:uid="{0FD8A9CA-49CF-4C77-8827-6D0D616A105E}" name="種別" dataDxfId="691"/>
    <tableColumn id="6" xr3:uid="{1C06548B-543E-4FB6-8118-513BF47E3F20}" name="施設名" dataDxfId="690"/>
    <tableColumn id="7" xr3:uid="{57DB7C67-3527-4ED8-82EB-D3D8C1E35553}" name="郵便番号" dataDxfId="689"/>
    <tableColumn id="8" xr3:uid="{2AAE2FCC-EA5D-4FCC-8C67-8A5A93A6E0E4}" name="所  在  地 " dataDxfId="688"/>
    <tableColumn id="9" xr3:uid="{E3DEA1C8-3848-4BBD-ABC1-8DDFCE99013C}" name="電話番号" dataDxfId="687"/>
    <tableColumn id="10" xr3:uid="{28100A97-5F5C-42DA-9E21-DB99070F23D7}" name="FAX番号" dataDxfId="686"/>
    <tableColumn id="11" xr3:uid="{409C8652-EA9F-4665-A561-0E91AE8B7CF7}" name="設置主体" dataDxfId="685"/>
    <tableColumn id="13" xr3:uid="{3E9BADCF-1357-4C98-8F87-8B7BEEE45A0C}" name="経営主体" dataDxfId="684"/>
    <tableColumn id="14" xr3:uid="{12E80E02-14E7-4FDD-86D5-13902F8BC6F9}" name="定員_x000a_種別" dataDxfId="683"/>
    <tableColumn id="15" xr3:uid="{03118DF7-2404-40C1-AB73-16AB52ED4C34}" name="設立（指定）_x000a_年月日" dataDxfId="682"/>
    <tableColumn id="16" xr3:uid="{BF05D31C-421A-4EFF-8C56-78E43499A4C0}" name="法人番号" dataDxfId="681">
      <calculatedColumnFormula>IFERROR(VLOOKUP(IF($L579="―",$K579,$L579),[2]法人一覧!$D$4:$E$326,2,FALSE),"―")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E25BD18-CB6C-4E9E-9B39-91ED8A291599}" name="テーブル3_1" displayName="テーブル3_1" ref="A584:O586" totalsRowShown="0" headerRowDxfId="680" dataDxfId="678" headerRowBorderDxfId="679" tableBorderDxfId="677" totalsRowBorderDxfId="676">
  <autoFilter ref="A584:O586" xr:uid="{EDFDB94D-B239-4F7C-8775-613F45C8513D}"/>
  <tableColumns count="15">
    <tableColumn id="1" xr3:uid="{78CD252A-2675-44DA-9C12-CE4160C16E31}" name="番号" dataDxfId="675">
      <calculatedColumnFormula>IF($B$585="","",COUNTA($B$585:B585))</calculatedColumnFormula>
    </tableColumn>
    <tableColumn id="2" xr3:uid="{C75DBC0D-B3D0-40F1-8915-32706C4724BD}" name="列1" dataDxfId="674">
      <calculatedColumnFormula>IF(D585="","",ROW())</calculatedColumnFormula>
    </tableColumn>
    <tableColumn id="3" xr3:uid="{4E41B833-FF51-4CA5-877E-D930B709489D}" name="列2" dataDxfId="673">
      <calculatedColumnFormula>$F$583</calculatedColumnFormula>
    </tableColumn>
    <tableColumn id="4" xr3:uid="{6B727AE6-5B72-47AD-987F-AF1A1C127467}" name="列3" dataDxfId="672">
      <calculatedColumnFormula>$O$583</calculatedColumnFormula>
    </tableColumn>
    <tableColumn id="5" xr3:uid="{B7BE60D9-063E-4A7C-BC9F-416B94596E99}" name="種別" dataDxfId="671">
      <calculatedColumnFormula>MID(category3_1,SEARCH("）",category3_1,1)+2,SEARCH("（",category3_1,SEARCH("）",category3_1,1)+2)-SEARCH("）",category3_1,1)-3)</calculatedColumnFormula>
    </tableColumn>
    <tableColumn id="6" xr3:uid="{3EFFD646-493E-4776-AD2C-F9DEEA55FEC5}" name="施設名" dataDxfId="670"/>
    <tableColumn id="7" xr3:uid="{7681838B-7842-4B31-893F-2330283D202E}" name="郵便番号" dataDxfId="669"/>
    <tableColumn id="8" xr3:uid="{E740FE8F-73A2-4FA5-A81E-5C9A435D815B}" name="所  在  地 " dataDxfId="668"/>
    <tableColumn id="9" xr3:uid="{C5E19E2C-9D4D-47BB-A0B8-F3B731B5748E}" name="電話番号" dataDxfId="667"/>
    <tableColumn id="10" xr3:uid="{8F751562-80E2-4B93-B984-C1605713934C}" name="FAX番号" dataDxfId="666"/>
    <tableColumn id="11" xr3:uid="{9A7C5DF8-19A2-411D-AB59-D0EEF9AB4695}" name="設置主体" dataDxfId="665"/>
    <tableColumn id="13" xr3:uid="{12AE4A30-B99E-44ED-9BD5-EF7A481B5124}" name="経営主体" dataDxfId="664"/>
    <tableColumn id="14" xr3:uid="{944D2761-E399-4BE6-B76B-09C90894AFDB}" name="定員_x000a_種別" dataDxfId="663"/>
    <tableColumn id="15" xr3:uid="{27E46095-82C4-402E-8388-38E417BC2435}" name="設立（指定）_x000a_年月日" dataDxfId="662"/>
    <tableColumn id="16" xr3:uid="{DF6EB2AA-B851-46C3-BD86-518A3ECE03DD}" name="法人番号" dataDxfId="661">
      <calculatedColumnFormula>IFERROR(VLOOKUP(IF($L585="―",$K585,$L585),法人一覧!$D$4:$E$333,2,FALSE),"―")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F635FA6-C5EE-4BD5-B989-AE8234F65195}" name="テーブル4_1" displayName="テーブル4_1" ref="A590:O610" totalsRowShown="0" headerRowDxfId="660" dataDxfId="658" headerRowBorderDxfId="659" tableBorderDxfId="657" totalsRowBorderDxfId="656">
  <autoFilter ref="A590:O610" xr:uid="{F92E56F8-0219-4A14-B494-9EA938CFEF92}"/>
  <tableColumns count="15">
    <tableColumn id="1" xr3:uid="{3A7AEDBD-314B-4EF6-9241-882DA0BD1E27}" name="番号" dataDxfId="655"/>
    <tableColumn id="2" xr3:uid="{B29DB2F9-ECE7-4AB5-BA1F-16B1DAA342A2}" name="列1" dataDxfId="654">
      <calculatedColumnFormula>IF(D591="","",ROW())</calculatedColumnFormula>
    </tableColumn>
    <tableColumn id="3" xr3:uid="{8BEE7D9E-07F5-4905-9BBC-8026DB32982A}" name="列2" dataDxfId="653">
      <calculatedColumnFormula>$F$591</calculatedColumnFormula>
    </tableColumn>
    <tableColumn id="4" xr3:uid="{6F603F27-518F-461A-B00D-ED63EAA3BD61}" name="列3" dataDxfId="652">
      <calculatedColumnFormula>$O$591</calculatedColumnFormula>
    </tableColumn>
    <tableColumn id="5" xr3:uid="{D7220912-2C47-40D3-BAE6-16B744BE438B}" name="種別" dataDxfId="651">
      <calculatedColumnFormula>MID(category4_1,SEARCH("）",category4_1,1)+2,SEARCH("（",category4_1,SEARCH("）",category4_1,1)+2)-SEARCH("）",category4_1,1)-3)</calculatedColumnFormula>
    </tableColumn>
    <tableColumn id="6" xr3:uid="{91533633-53D5-4DA5-AD46-82CA9868B6A3}" name="施設名" dataDxfId="650"/>
    <tableColumn id="7" xr3:uid="{70365906-8B76-4396-A662-06C32026163F}" name="郵便番号" dataDxfId="649"/>
    <tableColumn id="8" xr3:uid="{092AC640-E1D2-4501-8160-B647ACD6B4A9}" name="所  在  地 " dataDxfId="648"/>
    <tableColumn id="9" xr3:uid="{56189840-601C-4E40-A21A-C5F1106A7660}" name="電話番号" dataDxfId="647"/>
    <tableColumn id="10" xr3:uid="{BEDA4999-A646-4237-9A67-6839DA8E9FBE}" name="FAX番号" dataDxfId="646"/>
    <tableColumn id="11" xr3:uid="{67B747E5-8B6D-41B4-9326-B235613028DB}" name="設置主体" dataDxfId="645"/>
    <tableColumn id="13" xr3:uid="{D01ED6CF-3BE4-4EA2-BBEA-F5602E32E95F}" name="経営主体" dataDxfId="644"/>
    <tableColumn id="14" xr3:uid="{5607F3BB-36F2-42D7-9611-E66F346E0B59}" name="定員_x000a_種別" dataDxfId="643"/>
    <tableColumn id="15" xr3:uid="{5B8DC1DA-BA55-46FB-8C18-F6442389C773}" name="設立（指定）_x000a_年月日" dataDxfId="642"/>
    <tableColumn id="16" xr3:uid="{FA371125-F3D2-41E6-A779-4157F3ED48E1}" name="法人番号" dataDxfId="641">
      <calculatedColumnFormula>IFERROR(VLOOKUP(IF($L591="―",$K591,$L591),#REF!,2,FALSE),"―")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0AD663A-6141-4E87-AC2D-003BD4A8C812}" name="テーブル4_2" displayName="テーブル4_2" ref="A613:O822" totalsRowShown="0" headerRowDxfId="640" dataDxfId="638" headerRowBorderDxfId="639" tableBorderDxfId="637" totalsRowBorderDxfId="636">
  <autoFilter ref="A613:O822" xr:uid="{272B9753-0DFF-4195-B0DA-272FAD6622FE}"/>
  <tableColumns count="15">
    <tableColumn id="1" xr3:uid="{4CDDDC28-9406-41E6-B37F-19699111155A}" name="番号" dataDxfId="635">
      <calculatedColumnFormula>IF($B$614="","",COUNTA($B$614:B614))</calculatedColumnFormula>
    </tableColumn>
    <tableColumn id="2" xr3:uid="{3239D4CB-10E4-4734-B8B3-5B42F46264AB}" name="列1" dataDxfId="634">
      <calculatedColumnFormula>IF(D614="","",ROW())</calculatedColumnFormula>
    </tableColumn>
    <tableColumn id="3" xr3:uid="{CD01BC8B-A446-4AF0-AB40-BB8592538D77}" name="列2" dataDxfId="633">
      <calculatedColumnFormula>$F$612</calculatedColumnFormula>
    </tableColumn>
    <tableColumn id="4" xr3:uid="{1D8DF10E-7A78-4537-892B-A9155A219F37}" name="列3" dataDxfId="632">
      <calculatedColumnFormula>$O$612</calculatedColumnFormula>
    </tableColumn>
    <tableColumn id="5" xr3:uid="{2B3C1B47-79FD-4D4F-A09E-3C892C5FF9B1}" name="種別" dataDxfId="631">
      <calculatedColumnFormula>MID(category4_2,SEARCH("）",category4_2,1)+2,SEARCH("（",category4_2,SEARCH("）",category4_2,1)+2)-SEARCH("）",category4_2,1)-3)</calculatedColumnFormula>
    </tableColumn>
    <tableColumn id="6" xr3:uid="{1514F32B-210D-439F-A94B-1FC2B8FF2E12}" name="施設名" dataDxfId="630"/>
    <tableColumn id="7" xr3:uid="{231450F1-9EDF-470D-8FDF-0AE0B5A26D12}" name="郵便番号" dataDxfId="629"/>
    <tableColumn id="8" xr3:uid="{CC112114-FE04-4C97-9165-A64BBC14FEAA}" name="所  在  地 " dataDxfId="628"/>
    <tableColumn id="9" xr3:uid="{57254C02-23D0-418B-B1E4-4864991945BD}" name="電話番号" dataDxfId="627"/>
    <tableColumn id="10" xr3:uid="{42184F18-C163-40AA-8B0F-BF9A4F929549}" name="FAX番号" dataDxfId="626"/>
    <tableColumn id="11" xr3:uid="{0C6DD83D-D33E-4117-8F32-7E51B0D6BE45}" name="設置主体" dataDxfId="625"/>
    <tableColumn id="13" xr3:uid="{ECA6D00D-F666-4CB5-9E89-985CAA02FD46}" name="経営主体" dataDxfId="624"/>
    <tableColumn id="14" xr3:uid="{A5D57460-FBE8-42F5-84B8-F0F7168D5D96}" name="定員_x000a_種別" dataDxfId="623"/>
    <tableColumn id="15" xr3:uid="{22236D0C-84D4-47FA-8F46-FBA12EE1976D}" name="設立（指定）_x000a_年月日" dataDxfId="622"/>
    <tableColumn id="16" xr3:uid="{500C1C25-E39D-43B7-BE72-DD717ABA2EC5}" name="法人番号" dataDxfId="621">
      <calculatedColumnFormula>IFERROR(VLOOKUP(IF($L614="―",$K614,$L614),[3]法人一覧!$D$4:$E$326,2,FALSE),"―")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CDBF14-9F36-47C9-B495-22CC97EB8F95}" name="テーブル1_2" displayName="テーブル1_2" ref="A9:O10" totalsRowShown="0" headerRowDxfId="979" dataDxfId="977" headerRowBorderDxfId="978" tableBorderDxfId="976" totalsRowBorderDxfId="975">
  <autoFilter ref="A9:O10" xr:uid="{E518DAEB-6E74-43B4-AEF2-22FB7ACFE81B}"/>
  <tableColumns count="15">
    <tableColumn id="1" xr3:uid="{CE60C94A-74D2-4CF1-8A2B-09112E496410}" name="番号" dataDxfId="974">
      <calculatedColumnFormula>IF($B$10="","",COUNTA($B$10:B10))</calculatedColumnFormula>
    </tableColumn>
    <tableColumn id="2" xr3:uid="{250991C8-8884-4877-AD8A-1FF61A3CF841}" name="列1" dataDxfId="973">
      <calculatedColumnFormula>IF(D10="","",ROW())</calculatedColumnFormula>
    </tableColumn>
    <tableColumn id="3" xr3:uid="{6E89A958-4950-43C1-A6D5-0DAFE3947438}" name="列2" dataDxfId="972">
      <calculatedColumnFormula>$F$8</calculatedColumnFormula>
    </tableColumn>
    <tableColumn id="4" xr3:uid="{350F890E-1C8A-4F54-9B56-87DF446711A5}" name="列3" dataDxfId="971">
      <calculatedColumnFormula>$O$8</calculatedColumnFormula>
    </tableColumn>
    <tableColumn id="5" xr3:uid="{55F1CFBB-D856-41D1-BF7B-88B6D6410225}" name="種別" dataDxfId="970">
      <calculatedColumnFormula>MID(category1_2,SEARCH("）",category1_2,1)+2,SEARCH("（",category1_2,SEARCH("）",category1_2,1)+2)-SEARCH("）",category1_2,1)-3)</calculatedColumnFormula>
    </tableColumn>
    <tableColumn id="6" xr3:uid="{719E03A2-8DA9-4B8C-BBCB-B6CA3FE97241}" name="施設名" dataDxfId="969"/>
    <tableColumn id="7" xr3:uid="{622A5966-ED54-419E-BF2B-F4F5F18A9406}" name="郵便番号" dataDxfId="968"/>
    <tableColumn id="8" xr3:uid="{AE5FA087-C667-4AEA-B6DB-B448C3CA7CA2}" name="所  在  地 " dataDxfId="967"/>
    <tableColumn id="9" xr3:uid="{E3AEE7BD-69E4-4C66-9E31-E4CE658D32ED}" name="電話番号" dataDxfId="966"/>
    <tableColumn id="10" xr3:uid="{A34D0495-D107-4E83-9B8D-B915558AEB40}" name="FAX番号" dataDxfId="965"/>
    <tableColumn id="11" xr3:uid="{CD28E224-4C6E-44A4-AB4E-7DBE01C47FAC}" name="設置主体" dataDxfId="964"/>
    <tableColumn id="13" xr3:uid="{72662734-E7B9-4CFC-B6A3-B9120B21D9E4}" name="経営主体" dataDxfId="963"/>
    <tableColumn id="14" xr3:uid="{0A9781F8-6491-43FB-8F2B-6BC25B94BA76}" name="定員_x000a_種別" dataDxfId="962"/>
    <tableColumn id="15" xr3:uid="{E9DD1952-2D15-4CFE-B8BF-6766DB69F762}" name="設立（指定）_x000a_年月日" dataDxfId="961"/>
    <tableColumn id="16" xr3:uid="{E1976B4C-CC87-4637-B205-4A37720C563E}" name="法人番号" dataDxfId="960">
      <calculatedColumnFormula>IFERROR(VLOOKUP(IF($L10="―",$K10,$L10),法人一覧!$D$4:$E$333,2,FALSE),"―")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D96E679-422E-4998-B59D-7DF73592A9D9}" name="テーブル4_3" displayName="テーブル4_3" ref="A825:O830" totalsRowShown="0" headerRowDxfId="620" dataDxfId="618" headerRowBorderDxfId="619" tableBorderDxfId="617" totalsRowBorderDxfId="616">
  <autoFilter ref="A825:O830" xr:uid="{782C0909-8BE9-4501-A6E2-25CB4DCE68D5}"/>
  <tableColumns count="15">
    <tableColumn id="1" xr3:uid="{798E9AA9-90E7-464C-9799-C4FC8D668E5C}" name="番号" dataDxfId="615">
      <calculatedColumnFormula>IF($B$826="","",COUNTA($B$826:B826))</calculatedColumnFormula>
    </tableColumn>
    <tableColumn id="2" xr3:uid="{DB7C71F3-4E0B-4716-9A51-CFE2DE4F1439}" name="列1" dataDxfId="614">
      <calculatedColumnFormula>IF(D826="","",ROW())</calculatedColumnFormula>
    </tableColumn>
    <tableColumn id="3" xr3:uid="{AB0D8C09-614F-4637-8FB0-6EF21A6C1B4B}" name="列2" dataDxfId="613">
      <calculatedColumnFormula>$F$824</calculatedColumnFormula>
    </tableColumn>
    <tableColumn id="4" xr3:uid="{C1ABE9AD-B5C8-4824-875E-24A926A486A0}" name="列3" dataDxfId="612">
      <calculatedColumnFormula>$O$824</calculatedColumnFormula>
    </tableColumn>
    <tableColumn id="5" xr3:uid="{FCCF9483-FE05-44FA-93D1-573428318BE5}" name="種別" dataDxfId="611">
      <calculatedColumnFormula>MID(category4_3,SEARCH("）",category4_3,1)+2,SEARCH("（",category4_3,SEARCH("）",category4_3,1)+2)-SEARCH("）",category4_3,1)-3)</calculatedColumnFormula>
    </tableColumn>
    <tableColumn id="6" xr3:uid="{ED75F828-7977-4B60-A717-ED5908C67068}" name="施設名" dataDxfId="610"/>
    <tableColumn id="7" xr3:uid="{4F2120BA-E36D-407B-A9F0-F717B42B60F2}" name="郵便番号" dataDxfId="609"/>
    <tableColumn id="8" xr3:uid="{A10A04A4-4984-4BEA-89FF-9C573E68494E}" name="所  在  地 " dataDxfId="608"/>
    <tableColumn id="9" xr3:uid="{20C50ED2-3D25-4953-A6CE-53EEE38CDF7A}" name="電話番号" dataDxfId="607"/>
    <tableColumn id="10" xr3:uid="{F70DCB0C-8519-4264-BEDB-488B148BA5B6}" name="FAX番号" dataDxfId="606"/>
    <tableColumn id="11" xr3:uid="{8CA17DF0-258A-4747-83DD-07CB277E4B7E}" name="設置主体" dataDxfId="605"/>
    <tableColumn id="13" xr3:uid="{73E36B93-A532-4A37-927E-481DF1BDB786}" name="経営主体" dataDxfId="604"/>
    <tableColumn id="14" xr3:uid="{B5A10705-F783-46DC-9FC5-97B9537A55DB}" name="定員_x000a_種別" dataDxfId="603"/>
    <tableColumn id="15" xr3:uid="{DAF3E4DC-96C5-474E-9CC1-8DE248246D06}" name="設立（指定）_x000a_年月日" dataDxfId="602"/>
    <tableColumn id="16" xr3:uid="{08E5C268-FCB6-4282-BFDC-5EA85F1547BC}" name="法人番号" dataDxfId="601">
      <calculatedColumnFormula>IFERROR(VLOOKUP(IF($L826="―",$K826,$L826),法人一覧!$D$4:$E$333,2,FALSE),"―")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C733CF4-2B4E-48A0-A24F-35E8EE14D38F}" name="テーブル4_4" displayName="テーブル4_4" ref="A833:O864" totalsRowShown="0" headerRowDxfId="600" dataDxfId="598" headerRowBorderDxfId="599" tableBorderDxfId="597" totalsRowBorderDxfId="596">
  <autoFilter ref="A833:O864" xr:uid="{BDE35E5D-6515-42B8-86AB-9F23E30BD20D}"/>
  <tableColumns count="15">
    <tableColumn id="1" xr3:uid="{E85F3BC7-0183-492E-9091-ADA3B4B3FA11}" name="番号" dataDxfId="595">
      <calculatedColumnFormula>IF($B$834="","",COUNTA($B$834:B834))</calculatedColumnFormula>
    </tableColumn>
    <tableColumn id="2" xr3:uid="{D7CF1241-A3ED-4F30-B23B-2FC038BB5516}" name="列1" dataDxfId="594">
      <calculatedColumnFormula>IF(D834="","",ROW())</calculatedColumnFormula>
    </tableColumn>
    <tableColumn id="3" xr3:uid="{D1C35B37-1B6F-4579-AED1-CCA208605C57}" name="列2" dataDxfId="593">
      <calculatedColumnFormula>$F$832</calculatedColumnFormula>
    </tableColumn>
    <tableColumn id="4" xr3:uid="{E53AF8E2-07E3-4014-A061-ED904FE4CA84}" name="列3" dataDxfId="592">
      <calculatedColumnFormula>$O$832</calculatedColumnFormula>
    </tableColumn>
    <tableColumn id="5" xr3:uid="{B051B1FD-192F-4B8B-9061-E3C51AEBECE1}" name="種別" dataDxfId="591">
      <calculatedColumnFormula>MID(category4_4,SEARCH("）",category4_4,1)+2,SEARCH("（",category4_4,SEARCH("）",category4_4,1)+2)-SEARCH("）",category4_4,1)-3)</calculatedColumnFormula>
    </tableColumn>
    <tableColumn id="6" xr3:uid="{647B1039-4C4D-4937-BDE8-AE849FA01610}" name="施設名" dataDxfId="590"/>
    <tableColumn id="7" xr3:uid="{1A6CAF15-57D7-4765-9586-DCAF72A37E0D}" name="郵便番号" dataDxfId="589"/>
    <tableColumn id="8" xr3:uid="{3E6D2CD6-B6A1-496D-9D53-014413CA1642}" name="所  在  地 " dataDxfId="588"/>
    <tableColumn id="9" xr3:uid="{47EDA42E-078E-4899-BB2B-12834B043378}" name="電話番号" dataDxfId="587"/>
    <tableColumn id="10" xr3:uid="{BACD085A-ED38-4F61-93D6-697D893523F9}" name="FAX番号" dataDxfId="586"/>
    <tableColumn id="11" xr3:uid="{FCCF53DD-5B4C-4018-8FFC-A736855C1898}" name="設置主体" dataDxfId="585"/>
    <tableColumn id="13" xr3:uid="{DB6E58F1-79BE-4791-B5C3-0DCFC0EBF992}" name="経営主体" dataDxfId="584"/>
    <tableColumn id="14" xr3:uid="{74507D15-B86D-4FCD-94DC-5F4A226599E0}" name="定員_x000a_種別" dataDxfId="583"/>
    <tableColumn id="15" xr3:uid="{91151FEC-7F28-4294-A853-365DCFD4F702}" name="設立（指定）_x000a_年月日" dataDxfId="582"/>
    <tableColumn id="16" xr3:uid="{BA32C580-0C9D-4A07-B45A-9D930F9011DF}" name="法人番号" dataDxfId="581">
      <calculatedColumnFormula>IFERROR(VLOOKUP(IF($L834="―",$K834,$L834),法人一覧!$D$4:$E$333,2,FALSE),"―")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39E7A78-9BE8-4DC9-95D4-88A16CCAFCFA}" name="テーブル4_5" displayName="テーブル4_5" ref="A867:P893" totalsRowShown="0" headerRowDxfId="580" dataDxfId="578" headerRowBorderDxfId="579" tableBorderDxfId="577">
  <autoFilter ref="A867:P893" xr:uid="{33E6872D-5649-49FD-AFD9-B3B1D756E7D2}"/>
  <tableColumns count="16">
    <tableColumn id="1" xr3:uid="{66576A7B-63E4-40BD-8410-C27C8AB9D2B1}" name="番号" dataDxfId="576">
      <calculatedColumnFormula>IF($B$868="","",COUNTA($B$868:B868))</calculatedColumnFormula>
    </tableColumn>
    <tableColumn id="2" xr3:uid="{7EE2C208-A8ED-42CD-A156-724ED183DDFB}" name="列1" dataDxfId="575">
      <calculatedColumnFormula>IF(D868="","",ROW())</calculatedColumnFormula>
    </tableColumn>
    <tableColumn id="3" xr3:uid="{C1649CDA-C54D-4F66-8A74-C38F86CD8099}" name="列2" dataDxfId="574">
      <calculatedColumnFormula>$F$866</calculatedColumnFormula>
    </tableColumn>
    <tableColumn id="4" xr3:uid="{B8FFDB2F-5A88-4B7F-AFE3-75AF3E0E7A54}" name="列3" dataDxfId="573">
      <calculatedColumnFormula>$O$866</calculatedColumnFormula>
    </tableColumn>
    <tableColumn id="5" xr3:uid="{298FC436-A3E6-4DC4-8942-1EF1BAF9ED4D}" name="種別" dataDxfId="572">
      <calculatedColumnFormula>MID(category4_5,SEARCH("）",category4_5,1)+2,SEARCH("（",category4_5,SEARCH("）",category4_5,1)+2)-SEARCH("）",category4_5,1)-3)</calculatedColumnFormula>
    </tableColumn>
    <tableColumn id="6" xr3:uid="{47943A98-0B48-4F75-86BC-669E58702C7F}" name="施設名" dataDxfId="571"/>
    <tableColumn id="7" xr3:uid="{CEC154FD-1D57-4A09-8A7A-2C080B0FFBF0}" name="郵便番号" dataDxfId="570"/>
    <tableColumn id="8" xr3:uid="{8EAD43BD-E452-4E55-9276-2438F9813D05}" name="所  在  地 " dataDxfId="569"/>
    <tableColumn id="9" xr3:uid="{D37DFEA2-48B9-4058-9564-8B32934A92FC}" name="電話番号" dataDxfId="568"/>
    <tableColumn id="10" xr3:uid="{EB407D8E-B801-4DE3-9E1B-5EC0574C94DC}" name="FAX番号" dataDxfId="567"/>
    <tableColumn id="11" xr3:uid="{55F33D0E-565B-40A1-A157-FCEEE675AD01}" name="設置主体" dataDxfId="566"/>
    <tableColumn id="13" xr3:uid="{D118F301-09B0-42EA-B040-EA2F95778F9A}" name="経営主体" dataDxfId="565"/>
    <tableColumn id="14" xr3:uid="{67074FFB-2431-49BA-9907-D23FE9CED34C}" name="定員_x000a_種別" dataDxfId="564"/>
    <tableColumn id="15" xr3:uid="{46A1EBBA-D479-4CA0-A514-D369228FD185}" name="設立（指定）_x000a_年月日" dataDxfId="563"/>
    <tableColumn id="16" xr3:uid="{DC520854-6D8D-484E-869E-EDA5881869D4}" name="法人番号" dataDxfId="562">
      <calculatedColumnFormula>IFERROR(VLOOKUP(IF($L868="―",$K868,$L868),法人一覧!$D$4:$E$333,2,FALSE),"―")</calculatedColumnFormula>
    </tableColumn>
    <tableColumn id="12" xr3:uid="{A69762BB-04C8-4C65-B8A0-793603B9EB32}" name="列4" dataDxfId="561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9568DDF-53D0-40E5-A01B-5D3C4AAC6B57}" name="テーブル4_6" displayName="テーブル4_6" ref="A896:O899" totalsRowShown="0" headerRowDxfId="560" dataDxfId="558" headerRowBorderDxfId="559" tableBorderDxfId="557" totalsRowBorderDxfId="556">
  <autoFilter ref="A896:O899" xr:uid="{4047401A-FD0B-4073-AD3F-F0F3B485A1DE}"/>
  <tableColumns count="15">
    <tableColumn id="1" xr3:uid="{5D1DED6F-5FD7-4C1D-96F1-D804D08714DA}" name="番号" dataDxfId="555">
      <calculatedColumnFormula>IF($B$897="","",COUNTA($B$897:B897))</calculatedColumnFormula>
    </tableColumn>
    <tableColumn id="2" xr3:uid="{36034D06-B426-4A6B-BCB1-BBA490908AFA}" name="列1" dataDxfId="554">
      <calculatedColumnFormula>IF(D897="","",ROW())</calculatedColumnFormula>
    </tableColumn>
    <tableColumn id="3" xr3:uid="{4A437BF3-D26D-4E7E-A345-2A74D95BFB12}" name="列2" dataDxfId="553">
      <calculatedColumnFormula>$F$895</calculatedColumnFormula>
    </tableColumn>
    <tableColumn id="4" xr3:uid="{036367FE-077B-466E-9BF0-4C5C35E712B5}" name="列3" dataDxfId="552">
      <calculatedColumnFormula>$O$895</calculatedColumnFormula>
    </tableColumn>
    <tableColumn id="5" xr3:uid="{BEAE673B-18E6-470D-8A05-DC826CA61EFD}" name="種別" dataDxfId="551"/>
    <tableColumn id="6" xr3:uid="{AD88F932-4DB8-4DC9-81E0-2161B1D21DD9}" name="施設名" dataDxfId="550"/>
    <tableColumn id="7" xr3:uid="{0D372AFD-AA88-484F-9C4E-499F2F385AA6}" name="郵便番号" dataDxfId="549"/>
    <tableColumn id="8" xr3:uid="{2F552373-62EA-4450-8E30-EF51FCA89AF3}" name="所  在  地 " dataDxfId="548"/>
    <tableColumn id="9" xr3:uid="{E437C865-1A4E-431A-820D-4434E489C2B8}" name="電話番号" dataDxfId="547"/>
    <tableColumn id="10" xr3:uid="{6C41B4DE-4CCD-4FA1-8BF6-F0CA3A436572}" name="FAX番号" dataDxfId="546"/>
    <tableColumn id="11" xr3:uid="{1CDBD1FB-90F0-4FC2-B17F-C4222E21DC7D}" name="設置主体" dataDxfId="545"/>
    <tableColumn id="13" xr3:uid="{422F58FC-69A9-43F9-96B6-77E5C5A3A827}" name="経営主体" dataDxfId="544"/>
    <tableColumn id="14" xr3:uid="{E4401F9F-34CA-4BB9-BC22-D7D7BCC8EB6A}" name="定員_x000a_種別" dataDxfId="543"/>
    <tableColumn id="15" xr3:uid="{83F796EB-8CF0-497D-BAC4-99F01B10D664}" name="設立（指定）_x000a_年月日" dataDxfId="542"/>
    <tableColumn id="16" xr3:uid="{54812F6E-02AC-4614-B268-73F3150FC19A}" name="法人番号" dataDxfId="541">
      <calculatedColumnFormula>IFERROR(VLOOKUP(IF($L897="―",$K897,$L897),法人一覧!$D$4:$E$333,2,FALSE),"―")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1B2DF49-C3F1-4245-BE64-3C4028AA7CB0}" name="テーブル4_7" displayName="テーブル4_7" ref="A902:O1144" totalsRowShown="0" headerRowDxfId="540" dataDxfId="538" headerRowBorderDxfId="539" tableBorderDxfId="537" totalsRowBorderDxfId="536">
  <autoFilter ref="A902:O1144" xr:uid="{26005A1C-DD93-44E6-BD4D-CBFC2CEB0317}"/>
  <tableColumns count="15">
    <tableColumn id="1" xr3:uid="{F47D07E5-F99E-4955-8C68-AFC99015930E}" name="番号" dataDxfId="535" dataCellStyle="標準 3">
      <calculatedColumnFormula>IF($B$903="","",COUNTA($B$903:B903))</calculatedColumnFormula>
    </tableColumn>
    <tableColumn id="2" xr3:uid="{2B5078AF-9CC2-4D91-AEAA-982F0B684BE2}" name="列1" dataDxfId="534" dataCellStyle="標準 3">
      <calculatedColumnFormula>IF(D903="","",ROW())</calculatedColumnFormula>
    </tableColumn>
    <tableColumn id="3" xr3:uid="{2697F13B-337A-4E15-9E8C-17AE966CDCEC}" name="列2" dataDxfId="533" dataCellStyle="標準 3">
      <calculatedColumnFormula>$F$901</calculatedColumnFormula>
    </tableColumn>
    <tableColumn id="4" xr3:uid="{B84CA92E-CBB5-4E89-9504-BEB3850FE157}" name="列3" dataDxfId="532">
      <calculatedColumnFormula>$O$901</calculatedColumnFormula>
    </tableColumn>
    <tableColumn id="5" xr3:uid="{EF4A08BC-633A-494C-B973-2D2103AEDC42}" name="種別" dataDxfId="531" dataCellStyle="標準 3">
      <calculatedColumnFormula>MID(category4_7,SEARCH("）",category4_7,1)+2,SEARCH("（",category4_7,SEARCH("）",category4_7,1)+2)-SEARCH("）",category4_7,1)-3)</calculatedColumnFormula>
    </tableColumn>
    <tableColumn id="6" xr3:uid="{0A7DB955-37EE-4CC7-882D-BC748EB1A743}" name="施設名" dataDxfId="530"/>
    <tableColumn id="7" xr3:uid="{5E01F72C-2630-468F-B2FD-8BF81761C0C6}" name="郵便番号" dataDxfId="529" dataCellStyle="標準 3"/>
    <tableColumn id="8" xr3:uid="{8B9A1CC1-A32B-4B95-9D57-D37C594B06F9}" name="所  在  地 " dataDxfId="528" dataCellStyle="標準 3"/>
    <tableColumn id="9" xr3:uid="{91C25B10-66D4-477A-8F34-B3014C2A81A9}" name="電話番号" dataDxfId="527" dataCellStyle="標準 3"/>
    <tableColumn id="10" xr3:uid="{9A7274B3-EDA2-4BDF-A48B-E009738E2C4C}" name="FAX番号" dataDxfId="526" dataCellStyle="標準 3"/>
    <tableColumn id="11" xr3:uid="{6F5C0D72-FF98-4216-84F1-947F5E25C902}" name="設置主体" dataDxfId="525" dataCellStyle="標準 3"/>
    <tableColumn id="13" xr3:uid="{6A623CC8-B414-4024-AC2D-6ED08A055692}" name="経営主体" dataDxfId="524"/>
    <tableColumn id="14" xr3:uid="{EA12A682-6828-40D8-A3FB-AD92ED1F9E71}" name="定員_x000a_種別" dataDxfId="523" dataCellStyle="標準 3"/>
    <tableColumn id="15" xr3:uid="{3C2F93AB-6E46-47EC-8D18-C8E3255174D8}" name="設立（指定）_x000a_年月日" dataDxfId="522" dataCellStyle="標準 4"/>
    <tableColumn id="16" xr3:uid="{D65BBE6D-236E-4A3C-8ED8-48C75E45C3A1}" name="法人番号" dataDxfId="521">
      <calculatedColumnFormula>IFERROR(VLOOKUP(IF($L903="―",$K903,$L903),[3]法人一覧!$D$4:$E$326,2,FALSE),"―")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892DB74-BC3F-4878-BA51-999D568D24DB}" name="テーブル4_8" displayName="テーブル4_8" ref="A1147:O1196" totalsRowShown="0" headerRowDxfId="520" dataDxfId="518" headerRowBorderDxfId="519" tableBorderDxfId="517">
  <autoFilter ref="A1147:O1196" xr:uid="{6467836C-1095-4548-B10A-A409E13B9A33}"/>
  <tableColumns count="15">
    <tableColumn id="1" xr3:uid="{C064ADBC-D2FC-45A6-9C50-9B87A9BFBDB1}" name="番号" dataDxfId="516">
      <calculatedColumnFormula>IF($B$1148="","",COUNTA($B$1148:B1148))</calculatedColumnFormula>
    </tableColumn>
    <tableColumn id="2" xr3:uid="{AE1492DB-DEEE-48E9-AF7B-6EBD5D63537C}" name="列1" dataDxfId="515">
      <calculatedColumnFormula>IF(D1148="","",ROW())</calculatedColumnFormula>
    </tableColumn>
    <tableColumn id="3" xr3:uid="{3138DCDC-8580-4484-8010-CB310798F4F1}" name="列2" dataDxfId="514">
      <calculatedColumnFormula>$F$1146</calculatedColumnFormula>
    </tableColumn>
    <tableColumn id="4" xr3:uid="{EAD20E43-C999-4D74-BBD7-2A0E077581D2}" name="列3" dataDxfId="513">
      <calculatedColumnFormula>$O$1146</calculatedColumnFormula>
    </tableColumn>
    <tableColumn id="5" xr3:uid="{F49C6F2E-F7C9-42E8-9FD6-A9EDADC5B11C}" name="種別" dataDxfId="512">
      <calculatedColumnFormula>MID(category4_8,SEARCH("）",category4_8,1)+2,SEARCH("（",category4_8,SEARCH("）",category4_8,1)+2)-SEARCH("）",category4_8,1)-3)</calculatedColumnFormula>
    </tableColumn>
    <tableColumn id="6" xr3:uid="{27C1CFDD-FDF9-4EB2-B436-D76CCE5F9719}" name="施設名" dataDxfId="511"/>
    <tableColumn id="7" xr3:uid="{F9F3D17A-DB4B-4C7F-9E23-CFF6345778FC}" name="郵便番号" dataDxfId="510"/>
    <tableColumn id="8" xr3:uid="{8F8B33E3-57D0-4777-9CB7-EF4637DC46DD}" name="所  在  地 " dataDxfId="509"/>
    <tableColumn id="9" xr3:uid="{2254C8CB-C3A9-49BB-8CF0-015C81FF1CD1}" name="電話番号" dataDxfId="508"/>
    <tableColumn id="10" xr3:uid="{B8675DE7-CDA1-48D2-8A24-1FB066ADC583}" name="FAX番号" dataDxfId="507"/>
    <tableColumn id="11" xr3:uid="{D60EC2B9-6950-4915-BB84-D48F8453EA8A}" name="設置主体" dataDxfId="506"/>
    <tableColumn id="13" xr3:uid="{01BE2D15-E5B3-4660-A1D8-CC3E1B9D42A1}" name="経営主体" dataDxfId="505"/>
    <tableColumn id="14" xr3:uid="{FCC9E99C-4057-494E-AF92-0C90400C0207}" name="定員_x000a_種別" dataDxfId="504"/>
    <tableColumn id="15" xr3:uid="{F4ED850C-3561-4D28-8E14-3C09CE3D8BCD}" name="設立（指定）_x000a_年月日" dataDxfId="503"/>
    <tableColumn id="16" xr3:uid="{23E2F378-7A34-413D-9D1F-DC60E7FBB9E3}" name="法人番号" dataDxfId="502">
      <calculatedColumnFormula>IFERROR(VLOOKUP(IF($L1148="―",$K1148,$L1148),法人一覧!$D$4:$E$333,2,FALSE),"―")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FBF9314-9A1C-430F-83DD-CD7044B69358}" name="テーブル4_9" displayName="テーブル4_9" ref="A1199:O1274" totalsRowShown="0" headerRowDxfId="501" dataDxfId="499" headerRowBorderDxfId="500" tableBorderDxfId="498" totalsRowBorderDxfId="497">
  <autoFilter ref="A1199:O1274" xr:uid="{1337013F-D2E6-433D-AC32-0ECB3B07DD3E}"/>
  <tableColumns count="15">
    <tableColumn id="1" xr3:uid="{701AE109-5399-411C-BA42-4F6D838862D4}" name="番号" dataDxfId="496">
      <calculatedColumnFormula>IF($B$1200="","",COUNTA($B$1200:B1200))</calculatedColumnFormula>
    </tableColumn>
    <tableColumn id="2" xr3:uid="{C900BC92-3EE2-41D8-9055-229B068A9DAF}" name="列1" dataDxfId="495">
      <calculatedColumnFormula>IF(D1200="","",ROW())</calculatedColumnFormula>
    </tableColumn>
    <tableColumn id="3" xr3:uid="{BEB51E29-7E75-4DC5-8F54-8E448431AA39}" name="列2" dataDxfId="494">
      <calculatedColumnFormula>$F$1198</calculatedColumnFormula>
    </tableColumn>
    <tableColumn id="4" xr3:uid="{9EAFAD67-9DEA-4561-8589-E1A3DD8BF39F}" name="列3" dataDxfId="493">
      <calculatedColumnFormula>$O$1198</calculatedColumnFormula>
    </tableColumn>
    <tableColumn id="5" xr3:uid="{D6CF1816-28B1-47F8-ABDC-566D54A791AB}" name="種別" dataDxfId="492">
      <calculatedColumnFormula>MID(category4_9,SEARCH("）",category4_9,1)+2,SEARCH("（",category4_9,SEARCH("）",category4_9,1)+2)-SEARCH("）",category4_9,1)-3)</calculatedColumnFormula>
    </tableColumn>
    <tableColumn id="6" xr3:uid="{6432A3B8-1508-4B1E-BA15-4839305FA9F7}" name="施設名" dataDxfId="491"/>
    <tableColumn id="7" xr3:uid="{22C06588-18F4-4087-98B7-392DD48188DE}" name="郵便番号" dataDxfId="490"/>
    <tableColumn id="8" xr3:uid="{1C3BB69C-4872-4B93-A56F-266A358BE505}" name="所  在  地 " dataDxfId="489"/>
    <tableColumn id="9" xr3:uid="{958AF7AF-4B0F-4C04-8255-A16406A0B743}" name="電話番号" dataDxfId="488"/>
    <tableColumn id="10" xr3:uid="{EDB7D311-8CDC-4F9A-88C8-53678BC700DD}" name="FAX番号" dataDxfId="487"/>
    <tableColumn id="11" xr3:uid="{1BD3071B-70FD-4B64-BEE1-D6D2E69ABC33}" name="設置主体" dataDxfId="486"/>
    <tableColumn id="13" xr3:uid="{A5170C3B-825E-4EEB-BE22-620C0F635E5D}" name="経営主体" dataDxfId="485"/>
    <tableColumn id="14" xr3:uid="{52AE80A4-3BF8-4127-BA00-DA3BC023A62C}" name="定員_x000a_種別" dataDxfId="484"/>
    <tableColumn id="15" xr3:uid="{EC188AEF-75E8-424D-A5C5-D0F4B4040F36}" name="設立（指定）_x000a_年月日" dataDxfId="483"/>
    <tableColumn id="16" xr3:uid="{0EA5E9BF-3970-4820-9151-D2AB4A63B83E}" name="法人番号" dataDxfId="482">
      <calculatedColumnFormula>IFERROR(VLOOKUP(IF($L1200="―",$K1200,$L1200),法人一覧!$D$4:$E$333,2,FALSE),"―")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FFB57DD-14FD-46C3-908C-058DD0889332}" name="テーブル4_10" displayName="テーブル4_10" ref="A1277:O1285" totalsRowShown="0" headerRowDxfId="481" dataDxfId="479" headerRowBorderDxfId="480" tableBorderDxfId="478" totalsRowBorderDxfId="477">
  <autoFilter ref="A1277:O1285" xr:uid="{98F148FA-C38A-4447-9631-BE63FB46AAA5}"/>
  <tableColumns count="15">
    <tableColumn id="1" xr3:uid="{5D46AEEA-B31C-472B-8126-878CF7A59735}" name="番号" dataDxfId="476">
      <calculatedColumnFormula>IF($B$1278="","",COUNTA($B$1278:B1278))</calculatedColumnFormula>
    </tableColumn>
    <tableColumn id="2" xr3:uid="{564D8CE4-E0EE-404F-8D25-424AAD6DA85E}" name="列1" dataDxfId="475">
      <calculatedColumnFormula>IF(D1278="","",ROW())</calculatedColumnFormula>
    </tableColumn>
    <tableColumn id="3" xr3:uid="{5C09C827-D65A-439C-B72F-725C16B82DAE}" name="列2" dataDxfId="474">
      <calculatedColumnFormula>$F$1276</calculatedColumnFormula>
    </tableColumn>
    <tableColumn id="4" xr3:uid="{144AEA5A-1560-4C2C-9A71-64C16771C686}" name="列3" dataDxfId="473">
      <calculatedColumnFormula>$O$1276</calculatedColumnFormula>
    </tableColumn>
    <tableColumn id="5" xr3:uid="{F6843CA4-696F-4074-86DF-4FD028220BE6}" name="種別" dataDxfId="472">
      <calculatedColumnFormula>MID(category4_10,SEARCH("）",category4_10,1)+2,SEARCH("（",category4_10,SEARCH("）",category4_10,1)+2)-SEARCH("）",category4_10,1)-3)</calculatedColumnFormula>
    </tableColumn>
    <tableColumn id="6" xr3:uid="{20404829-A908-4D7F-9780-92E6FBCFA769}" name="施設名" dataDxfId="471"/>
    <tableColumn id="7" xr3:uid="{90B0CBF8-D662-48E1-ABB0-0761A5B98F79}" name="郵便番号" dataDxfId="470"/>
    <tableColumn id="8" xr3:uid="{D10D096F-A644-4B24-A8C8-6D431579A8C4}" name="所  在  地 " dataDxfId="469"/>
    <tableColumn id="9" xr3:uid="{0AF68968-F5D2-4D15-AD06-61062F606488}" name="電話番号" dataDxfId="468"/>
    <tableColumn id="10" xr3:uid="{EF4E729B-34CE-488F-ADF4-3E89F481FE89}" name="FAX番号" dataDxfId="467"/>
    <tableColumn id="11" xr3:uid="{1B751054-4064-4B31-B415-D77379B49726}" name="設置主体" dataDxfId="466"/>
    <tableColumn id="13" xr3:uid="{5584F6E1-8709-4E5E-9BC6-5B235AE09726}" name="経営主体" dataDxfId="465"/>
    <tableColumn id="14" xr3:uid="{B50BCF2C-818A-422F-9060-E29E3734A0CC}" name="定員_x000a_種別" dataDxfId="464"/>
    <tableColumn id="15" xr3:uid="{3D72ABDA-A3F3-43A7-B8F2-42C2C351E48B}" name="設立（指定）_x000a_年月日" dataDxfId="463"/>
    <tableColumn id="16" xr3:uid="{FC308182-35B9-4D25-9B1E-4026867DDD82}" name="法人番号" dataDxfId="462" dataCellStyle="標準 2">
      <calculatedColumnFormula>IFERROR(VLOOKUP(IF($L1278="―",$K1278,$L1278),法人一覧!$D$4:$E$333,2,FALSE),"―")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355AB98-FFF1-4165-8277-092F6A40D6F4}" name="テーブル4_11" displayName="テーブル4_11" ref="A1288:O1595" totalsRowShown="0" headerRowDxfId="461" dataDxfId="459" headerRowBorderDxfId="460" tableBorderDxfId="458">
  <autoFilter ref="A1288:O1595" xr:uid="{E2C4B6CD-BEF0-48E6-B62F-3384C37167F3}"/>
  <tableColumns count="15">
    <tableColumn id="1" xr3:uid="{78E1B719-0F9C-4A84-A722-7DC2A3BEACF6}" name="番号" dataDxfId="457" dataCellStyle="標準 2">
      <calculatedColumnFormula>IF($B$1289="","",COUNTA($B$1289:B1289))</calculatedColumnFormula>
    </tableColumn>
    <tableColumn id="2" xr3:uid="{CD6EFF18-2AFD-4756-88CE-74A5CF14AD5C}" name="列1" dataDxfId="456" dataCellStyle="標準 2">
      <calculatedColumnFormula>IF(D1289="","",ROW())</calculatedColumnFormula>
    </tableColumn>
    <tableColumn id="3" xr3:uid="{597E3C67-5B37-48B0-9867-529E544C6FBB}" name="列2" dataDxfId="455" dataCellStyle="標準 2">
      <calculatedColumnFormula>$F$1287</calculatedColumnFormula>
    </tableColumn>
    <tableColumn id="4" xr3:uid="{F55F8759-BDF7-48EC-9258-19A1F2C3D6BC}" name="列3" dataDxfId="454">
      <calculatedColumnFormula>$O$1287</calculatedColumnFormula>
    </tableColumn>
    <tableColumn id="5" xr3:uid="{E42A06E5-58EB-40F3-824B-C867883E1A7D}" name="種別" dataDxfId="453" dataCellStyle="標準 2">
      <calculatedColumnFormula>MID(category4_11,SEARCH("）",category4_11,1)+2,SEARCH("（",category4_11,SEARCH("）",category4_11,1)+2)-SEARCH("）",category4_11,1)-3)</calculatedColumnFormula>
    </tableColumn>
    <tableColumn id="6" xr3:uid="{F8B43FD9-99E5-40EA-A4F6-9E4E09E7A564}" name="施設名" dataDxfId="452"/>
    <tableColumn id="7" xr3:uid="{DD62E0FF-94F8-41FB-B9CE-156CC41BB122}" name="郵便番号" dataDxfId="451"/>
    <tableColumn id="8" xr3:uid="{0B8F9322-89DE-4C6A-876D-E51FE387F918}" name="所  在  地 " dataDxfId="450" dataCellStyle="標準 2"/>
    <tableColumn id="9" xr3:uid="{EA9B116F-EB27-4BD5-8AC1-616AB821B506}" name="電話番号" dataDxfId="449"/>
    <tableColumn id="10" xr3:uid="{DA7A6F04-02B4-425B-AA7B-B1E9EE1894A0}" name="FAX番号" dataDxfId="448"/>
    <tableColumn id="13" xr3:uid="{ECAFDA5F-2331-4D7C-B098-62BDEB070AAA}" name="設置主体" dataDxfId="447"/>
    <tableColumn id="14" xr3:uid="{54738CAB-9EF4-430D-9FFE-E7C3A21AE3FE}" name="経営主体" dataDxfId="446" dataCellStyle="標準 2"/>
    <tableColumn id="15" xr3:uid="{73D8E89F-99C9-469E-AFAB-076239841BCA}" name="定員_x000a_種別" dataDxfId="445"/>
    <tableColumn id="16" xr3:uid="{89DC4965-CD5D-478C-9391-9583D84D237F}" name="設立（指定）_x000a_年月日" dataDxfId="444" dataCellStyle="標準 2"/>
    <tableColumn id="11" xr3:uid="{8C3B5155-00DC-4803-A7CA-DCB2F2633AD3}" name="法人番号" dataDxfId="443">
      <calculatedColumnFormula>IFERROR(VLOOKUP(IF($L1289="―",$K1289,$L1289),[3]法人一覧!$D$4:$E$326,2,FALSE),"―")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FFAD40E-178B-48B3-87B0-8A265CE3C2CE}" name="テーブル4_12" displayName="テーブル4_12" ref="A1598:O1607" totalsRowShown="0" headerRowDxfId="442" dataDxfId="440" headerRowBorderDxfId="441" tableBorderDxfId="439" totalsRowBorderDxfId="438">
  <autoFilter ref="A1598:O1607" xr:uid="{C8AAF717-7E42-40A1-9703-6ECFF3C56287}"/>
  <tableColumns count="15">
    <tableColumn id="1" xr3:uid="{657D9481-F20A-4A21-AC49-7C352B167C47}" name="番号" dataDxfId="437">
      <calculatedColumnFormula>IF($B$1599="","",COUNTA($B$1599:B1599))</calculatedColumnFormula>
    </tableColumn>
    <tableColumn id="2" xr3:uid="{337B76E1-FDD9-4850-93E6-99C5C66609F7}" name="列1" dataDxfId="436">
      <calculatedColumnFormula>IF(D1599="","",ROW())</calculatedColumnFormula>
    </tableColumn>
    <tableColumn id="3" xr3:uid="{94223876-5274-4868-BDBB-6ECB59162C8D}" name="列2" dataDxfId="435">
      <calculatedColumnFormula>$F$1597</calculatedColumnFormula>
    </tableColumn>
    <tableColumn id="4" xr3:uid="{B2E8B905-7D7C-445A-B02F-1681BF0D0068}" name="列3" dataDxfId="434">
      <calculatedColumnFormula>$O$1597</calculatedColumnFormula>
    </tableColumn>
    <tableColumn id="5" xr3:uid="{0650D8DD-7EE0-4411-BA89-1A209D3724AB}" name="種別" dataDxfId="433"/>
    <tableColumn id="6" xr3:uid="{934810C8-1A4E-4628-BFF2-C9B2E4E9F4B5}" name="施設名" dataDxfId="432"/>
    <tableColumn id="7" xr3:uid="{4EEF2A80-204C-4030-90EF-64EF5DFACEAE}" name="郵便番号" dataDxfId="431"/>
    <tableColumn id="8" xr3:uid="{CF49D68B-D1E3-4C3F-B531-2BEF0595D0A4}" name="所  在  地 " dataDxfId="430"/>
    <tableColumn id="9" xr3:uid="{1606C71B-82EE-41A3-90E4-023FE473D20B}" name="電話番号" dataDxfId="429"/>
    <tableColumn id="10" xr3:uid="{C1F76AAE-B839-486F-8832-022D428C6FAE}" name="FAX番号" dataDxfId="428"/>
    <tableColumn id="11" xr3:uid="{62C418F8-4297-4D3D-82A7-9007A0E083F4}" name="設置主体" dataDxfId="427"/>
    <tableColumn id="13" xr3:uid="{40774AD9-F539-4868-A270-3DAF4CDD1BE6}" name="経営主体" dataDxfId="426"/>
    <tableColumn id="14" xr3:uid="{B42C565E-F885-4A4D-BED5-4AB2218CA416}" name="定員_x000a_種別" dataDxfId="425"/>
    <tableColumn id="15" xr3:uid="{E8051233-175F-4FA6-B553-0C9C1B6CB2D7}" name="設立（指定）_x000a_年月日" dataDxfId="424"/>
    <tableColumn id="16" xr3:uid="{A0043A74-E9B9-4AF6-AF87-F4602FB4ADB2}" name="法人番号" dataDxfId="423">
      <calculatedColumnFormula>IFERROR(VLOOKUP(IF($L1599="―",$K1599,$L1599),法人一覧!$D$4:$E$333,2,FALSE),"―")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C56FD5-2FAC-4487-9295-6E0E05D4C952}" name="テーブル2_1" displayName="テーブル2_1" ref="A14:O28" totalsRowShown="0" headerRowDxfId="959" dataDxfId="957" headerRowBorderDxfId="958" tableBorderDxfId="956" totalsRowBorderDxfId="955">
  <autoFilter ref="A14:O28" xr:uid="{08A1CA4E-92E0-4FFF-A6A4-3CDF8A2141A4}"/>
  <tableColumns count="15">
    <tableColumn id="1" xr3:uid="{6CF2ABFC-EE25-4EE9-A40F-3C0D45FC0FE1}" name="番号" dataDxfId="954">
      <calculatedColumnFormula>IF($B$15="","",COUNTA($B$15:B15))</calculatedColumnFormula>
    </tableColumn>
    <tableColumn id="2" xr3:uid="{844A224E-E75C-4348-8024-BA94DB5AE10C}" name="列1" dataDxfId="953">
      <calculatedColumnFormula>IF(D15="","",ROW())</calculatedColumnFormula>
    </tableColumn>
    <tableColumn id="3" xr3:uid="{E2FC3199-4FCD-43F2-A8CE-BD1220BD2CF2}" name="列2" dataDxfId="952">
      <calculatedColumnFormula>$F$13</calculatedColumnFormula>
    </tableColumn>
    <tableColumn id="4" xr3:uid="{0E527F53-B007-4CC5-93B2-D435BC825E21}" name="列3" dataDxfId="951">
      <calculatedColumnFormula>$O$13</calculatedColumnFormula>
    </tableColumn>
    <tableColumn id="5" xr3:uid="{187001CA-7C1A-4C67-8C65-F06946FBA3CA}" name="種別" dataDxfId="950">
      <calculatedColumnFormula>MID(category2_1,SEARCH("）",category2_1,1)+2,SEARCH("（",category2_1,SEARCH("）",category2_1,1)+2)-SEARCH("）",category2_1,1)-3)</calculatedColumnFormula>
    </tableColumn>
    <tableColumn id="6" xr3:uid="{A268724C-6B33-45C4-B151-24EA0D74D678}" name="施設名" dataDxfId="949"/>
    <tableColumn id="7" xr3:uid="{F4E58004-58E5-4150-AA2C-75DE1B9B45E6}" name="郵便番号" dataDxfId="948"/>
    <tableColumn id="8" xr3:uid="{B16AB11E-5FDC-44EF-AFAA-4EEB6216C626}" name="所  在  地 " dataDxfId="947"/>
    <tableColumn id="9" xr3:uid="{AB21CB58-8DA2-4217-80A4-B1305D07DE59}" name="電話番号" dataDxfId="946"/>
    <tableColumn id="10" xr3:uid="{FEE1EE4B-EC5F-45A0-AC87-CC78808BACB4}" name="FAX番号" dataDxfId="945"/>
    <tableColumn id="11" xr3:uid="{FFAB0819-CA39-471E-A00B-ECC3D0012DF0}" name="設置主体" dataDxfId="944"/>
    <tableColumn id="13" xr3:uid="{C111A77C-6721-4E0D-AEC9-F37337E090C9}" name="経営主体" dataDxfId="943"/>
    <tableColumn id="14" xr3:uid="{0D7F169C-CD27-4F3C-BBC7-4880716A0697}" name="定員_x000a_種別" dataDxfId="942"/>
    <tableColumn id="15" xr3:uid="{8BE2FE64-C338-434E-BF66-B25C94963672}" name="設立（指定）_x000a_年月日" dataDxfId="941"/>
    <tableColumn id="16" xr3:uid="{00C37FC2-A2E9-45EA-B42C-A2863F2BCC5B}" name="法人番号" dataDxfId="940">
      <calculatedColumnFormula>IFERROR(VLOOKUP(IF($L15="―",$K15,$L15),[1]法人一覧!$D$4:$E$333,2,FALSE),"―")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E7F785D-07DB-4BF6-B97D-865F29B1C379}" name="テーブル4_13" displayName="テーブル4_13" ref="A1610:O1814" totalsRowShown="0" headerRowDxfId="422" dataDxfId="420" headerRowBorderDxfId="421" tableBorderDxfId="419" totalsRowBorderDxfId="418">
  <autoFilter ref="A1610:O1814" xr:uid="{182F5316-83C5-4541-BAB7-F06D4C53F0FE}"/>
  <tableColumns count="15">
    <tableColumn id="1" xr3:uid="{D40A3B23-F1EF-4764-B029-29BFAB3139BD}" name="番号" dataDxfId="417" dataCellStyle="標準 3">
      <calculatedColumnFormula>IF($B$1611="","",COUNTA($B$1611:B1611))</calculatedColumnFormula>
    </tableColumn>
    <tableColumn id="2" xr3:uid="{B95FDD01-50CE-42E4-AB8D-A20749DE5C87}" name="列1" dataDxfId="416" dataCellStyle="標準 3">
      <calculatedColumnFormula>IF(D1611="","",ROW())</calculatedColumnFormula>
    </tableColumn>
    <tableColumn id="3" xr3:uid="{81F2A968-E397-443F-B092-E27006E950D7}" name="列2" dataDxfId="415" dataCellStyle="標準 3">
      <calculatedColumnFormula>$F$1609</calculatedColumnFormula>
    </tableColumn>
    <tableColumn id="4" xr3:uid="{9FB8EA41-0A4F-4428-8F61-847522188C12}" name="列3" dataDxfId="414">
      <calculatedColumnFormula>$O$1609</calculatedColumnFormula>
    </tableColumn>
    <tableColumn id="5" xr3:uid="{A0236572-5AD1-48C2-B327-9A5B9DF5686F}" name="種別" dataDxfId="413" dataCellStyle="標準 3">
      <calculatedColumnFormula>MID(category4_13,SEARCH("）",category4_13,1)+2,SEARCH("（",category4_13,SEARCH("）",category4_13,1)+2)-SEARCH("）",category4_13,1)-3)</calculatedColumnFormula>
    </tableColumn>
    <tableColumn id="6" xr3:uid="{B4376F46-7864-4F18-83AE-39237E1DD6E5}" name="施設名" dataDxfId="412"/>
    <tableColumn id="7" xr3:uid="{295D42D1-E968-40B7-8EF7-F3BD1F8DE214}" name="郵便番号" dataDxfId="411"/>
    <tableColumn id="8" xr3:uid="{4F927DF6-115B-4854-8145-4D640C5B729E}" name="所  在  地 " dataDxfId="410"/>
    <tableColumn id="9" xr3:uid="{84BBEFD2-73A4-45DA-8471-9CC048F78641}" name="電話番号" dataDxfId="409"/>
    <tableColumn id="10" xr3:uid="{594676AD-5EEF-442C-ADF8-BE28CEF1F2D4}" name="FAX番号" dataDxfId="408"/>
    <tableColumn id="11" xr3:uid="{EE3CC58F-214B-4DCC-B340-7522CC49F8EE}" name="設置主体" dataDxfId="407"/>
    <tableColumn id="13" xr3:uid="{05AD1341-A997-4B15-9869-0313836569E3}" name="経営主体" dataDxfId="406"/>
    <tableColumn id="14" xr3:uid="{2855F7FF-8131-4DE6-8E3A-4D15745E4814}" name="定員_x000a_種別" dataDxfId="405"/>
    <tableColumn id="15" xr3:uid="{7FC03736-99E6-45BF-A650-F4F7EDE527F8}" name="設立（指定）_x000a_年月日" dataDxfId="404"/>
    <tableColumn id="16" xr3:uid="{5607C11B-2E40-4070-9546-30503DC0BF7B}" name="法人番号" dataDxfId="403">
      <calculatedColumnFormula>IFERROR(VLOOKUP(IF($L1611="―",$K1611,$L1611),法人一覧!$D$4:$E$333,2,FALSE),"―")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79F5B14-49DA-47CD-8413-E1C01C6A0EC4}" name="テーブル5_1" displayName="テーブル5_1" ref="A1818:O1857" totalsRowShown="0" headerRowDxfId="402" dataDxfId="400" headerRowBorderDxfId="401" tableBorderDxfId="399" totalsRowBorderDxfId="398">
  <autoFilter ref="A1818:O1857" xr:uid="{63CF4491-DDFC-470D-A309-6C828560153F}"/>
  <tableColumns count="15">
    <tableColumn id="1" xr3:uid="{7D1DFAD4-D410-4CD2-A028-22950F10A8EC}" name="番号" dataDxfId="397">
      <calculatedColumnFormula>IF($B$1819="","",COUNTA($B$1819:B1819))</calculatedColumnFormula>
    </tableColumn>
    <tableColumn id="2" xr3:uid="{BBADE229-7001-4572-8E24-3A611CD367D5}" name="列1" dataDxfId="396">
      <calculatedColumnFormula>IF(D1819="","",ROW())</calculatedColumnFormula>
    </tableColumn>
    <tableColumn id="3" xr3:uid="{E95AD267-CA8B-45CB-841B-D2A3E82A4789}" name="列2" dataDxfId="395">
      <calculatedColumnFormula>$F$1817</calculatedColumnFormula>
    </tableColumn>
    <tableColumn id="4" xr3:uid="{89491DF0-7DF0-4640-AA27-2078F298FCFB}" name="列3" dataDxfId="394">
      <calculatedColumnFormula>$O$1817</calculatedColumnFormula>
    </tableColumn>
    <tableColumn id="5" xr3:uid="{2786211B-1E14-475F-A5A2-E72D369C7A48}" name="種別" dataDxfId="393">
      <calculatedColumnFormula>MID(category5_1,SEARCH("）",category5_1,1)+2,SEARCH("（",category5_1,SEARCH("）",category5_1,1)+2)-SEARCH("）",category5_1,1)-3)</calculatedColumnFormula>
    </tableColumn>
    <tableColumn id="6" xr3:uid="{C5D19CD8-ADAF-47BD-9550-3331ED307D01}" name="施設名" dataDxfId="392"/>
    <tableColumn id="7" xr3:uid="{A4580561-F8DA-45A1-826E-5DA1E1233D5E}" name="郵便番号" dataDxfId="391"/>
    <tableColumn id="8" xr3:uid="{19649ED0-2EB3-4FFA-9E76-E540CA5D56B2}" name="所  在  地 " dataDxfId="390"/>
    <tableColumn id="9" xr3:uid="{A26C7953-888D-4E5C-A0FF-3BE52730192E}" name="電話番号" dataDxfId="389"/>
    <tableColumn id="10" xr3:uid="{E1B2B2C8-C5D9-490E-A705-9FA330026E86}" name="FAX番号" dataDxfId="388"/>
    <tableColumn id="11" xr3:uid="{BD87ACC6-B266-46D9-8C1A-754DCF564C90}" name="設置主体" dataDxfId="387"/>
    <tableColumn id="13" xr3:uid="{F7BE8EF8-E4E7-41BD-8682-916284972EBF}" name="経営主体" dataDxfId="386"/>
    <tableColumn id="14" xr3:uid="{0F5D24D8-30D2-4C23-9A1A-CF6FD62A801E}" name="定員_x000a_種別" dataDxfId="385"/>
    <tableColumn id="15" xr3:uid="{3AA1EBDB-3790-468C-B10E-8287574E8FDA}" name="設立（指定）_x000a_年月日" dataDxfId="384"/>
    <tableColumn id="16" xr3:uid="{D176A4DF-741A-4620-911C-358DEE5C5713}" name="法人番号" dataDxfId="383">
      <calculatedColumnFormula>IFERROR(VLOOKUP(IF($L1819="―",$K1819,$L1819),法人一覧!$D$4:$E$333,2,FALSE),"―")</calculatedColumnFormula>
    </tableColumn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A9C7BC4-2D30-42AA-82F1-9AA31087BD27}" name="テーブル5_2" displayName="テーブル5_2" ref="A1860:O1861" totalsRowShown="0" headerRowDxfId="382" dataDxfId="380" headerRowBorderDxfId="381" tableBorderDxfId="379">
  <autoFilter ref="A1860:O1861" xr:uid="{D968ED48-E259-4543-93A9-2FDED2CBCF70}"/>
  <tableColumns count="15">
    <tableColumn id="1" xr3:uid="{0BD3D3BD-6E87-4CB4-AA72-4AC3CCE8C010}" name="番号" dataDxfId="378">
      <calculatedColumnFormula>IF($B$1861="","",COUNTA($B$1861:B1861))</calculatedColumnFormula>
    </tableColumn>
    <tableColumn id="2" xr3:uid="{C581580A-D0CF-4A26-8451-B3EFD39A6B4A}" name="列1" dataDxfId="377">
      <calculatedColumnFormula>IF(D1861="","",ROW())</calculatedColumnFormula>
    </tableColumn>
    <tableColumn id="3" xr3:uid="{54280E6C-61A0-45C9-AD41-34F347A8402A}" name="列2" dataDxfId="376">
      <calculatedColumnFormula>$F$1859</calculatedColumnFormula>
    </tableColumn>
    <tableColumn id="4" xr3:uid="{2B7D99C4-4665-4323-AB2A-B77708A61AE7}" name="列3" dataDxfId="375">
      <calculatedColumnFormula>$O$1859</calculatedColumnFormula>
    </tableColumn>
    <tableColumn id="5" xr3:uid="{18A1DC41-7537-4A60-A2A2-288CE3140596}" name="種別" dataDxfId="374"/>
    <tableColumn id="6" xr3:uid="{962FFCD0-F869-41E2-95D1-7DA0E467E3E2}" name="施設名" dataDxfId="373"/>
    <tableColumn id="7" xr3:uid="{685315A9-03B8-498C-B7C0-D2C87E223779}" name="郵便番号" dataDxfId="372"/>
    <tableColumn id="8" xr3:uid="{0860740B-5D9D-4A7B-B626-5C4BE51DB1C3}" name="所  在  地 " dataDxfId="371"/>
    <tableColumn id="9" xr3:uid="{143E62DD-1F38-4C87-9EE5-8B559C029CE8}" name="電話番号" dataDxfId="370"/>
    <tableColumn id="10" xr3:uid="{4C211FB7-D3C4-446D-976E-10F8539ADB69}" name="FAX番号" dataDxfId="369"/>
    <tableColumn id="11" xr3:uid="{0527949F-5EEC-46E1-A8BD-912604FC593E}" name="設置主体" dataDxfId="368"/>
    <tableColumn id="13" xr3:uid="{5AC4305F-37C4-478E-9CDD-0996752E3F80}" name="経営主体" dataDxfId="367"/>
    <tableColumn id="14" xr3:uid="{A7D04084-1311-4E1C-82BC-36BA0A81604D}" name="定員_x000a_種別" dataDxfId="366"/>
    <tableColumn id="15" xr3:uid="{14DFE19C-B3CA-4ED0-9AEB-3E88EE1366E4}" name="設立（指定）_x000a_年月日" dataDxfId="365"/>
    <tableColumn id="16" xr3:uid="{DEA13D32-CF4B-4928-AB34-77160765A5B2}" name="法人番号" dataDxfId="364">
      <calculatedColumnFormula>IFERROR(VLOOKUP(IF($L1861="―",$K1861,$L1861),法人一覧!$D$4:$E$333,2,FALSE),"―")</calculatedColumnFormula>
    </tableColumn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CAA05B9-97D4-453F-9493-5C6AE0D6B953}" name="テーブル5_3" displayName="テーブル5_3" ref="A1864:O1866" totalsRowShown="0" headerRowDxfId="363" dataDxfId="361" headerRowBorderDxfId="362" tableBorderDxfId="360" totalsRowBorderDxfId="359">
  <autoFilter ref="A1864:O1866" xr:uid="{2088B8CB-0239-4A07-A01F-E1B0E58169DC}"/>
  <tableColumns count="15">
    <tableColumn id="1" xr3:uid="{7DE6353B-4466-404A-B494-3F5AF8A5B3BD}" name="番号" dataDxfId="358">
      <calculatedColumnFormula>IF($B$1865="","",COUNTA($B$1865:B1865))</calculatedColumnFormula>
    </tableColumn>
    <tableColumn id="2" xr3:uid="{8753BEE5-84A4-42D1-B31D-15038D4D8DC5}" name="列1" dataDxfId="357">
      <calculatedColumnFormula>IF(D1865="","",ROW())</calculatedColumnFormula>
    </tableColumn>
    <tableColumn id="3" xr3:uid="{2DD007F3-A4C8-4D1E-9E14-6B1EAD5AF013}" name="列2" dataDxfId="356">
      <calculatedColumnFormula>$F$1863</calculatedColumnFormula>
    </tableColumn>
    <tableColumn id="4" xr3:uid="{ABFCE981-5827-447D-A274-39795C74486F}" name="列3" dataDxfId="355">
      <calculatedColumnFormula>$O$1863</calculatedColumnFormula>
    </tableColumn>
    <tableColumn id="5" xr3:uid="{83F6340E-1E2E-4DF1-8B04-81C0EFFD0043}" name="種別" dataDxfId="354">
      <calculatedColumnFormula>MID(category5_3,SEARCH("）",category5_3,1)+2,SEARCH("（",category5_3,SEARCH("）",category5_3,1)+2)-SEARCH("）",category5_3,1)-3)</calculatedColumnFormula>
    </tableColumn>
    <tableColumn id="6" xr3:uid="{3B932F44-FB80-4DAE-808E-E2D3760D7DB2}" name="施設名" dataDxfId="353"/>
    <tableColumn id="7" xr3:uid="{77271F9F-7A95-4D7A-BFDE-8002D28A3688}" name="郵便番号" dataDxfId="352"/>
    <tableColumn id="8" xr3:uid="{A783C705-B715-4D56-9F3C-5E1AECE78BFC}" name="所  在  地 " dataDxfId="351"/>
    <tableColumn id="9" xr3:uid="{9A9B7BEF-ED12-45F8-8876-BA5ABF7C8D6B}" name="電話番号" dataDxfId="350"/>
    <tableColumn id="10" xr3:uid="{19FAA3F1-E999-4515-AF09-B8BA201E93B6}" name="FAX番号" dataDxfId="349"/>
    <tableColumn id="11" xr3:uid="{FCC3793E-01E1-4348-9E3E-2AD894E512B9}" name="設置主体" dataDxfId="348"/>
    <tableColumn id="13" xr3:uid="{B0B960A6-CE65-4385-93B2-F32F72070944}" name="経営主体" dataDxfId="347"/>
    <tableColumn id="14" xr3:uid="{FD76FC86-8007-4713-A691-94000DD86376}" name="定員_x000a_種別" dataDxfId="346"/>
    <tableColumn id="15" xr3:uid="{0F3EA249-0E72-4D44-AA77-C51EAB436641}" name="設立（指定）_x000a_年月日" dataDxfId="345"/>
    <tableColumn id="16" xr3:uid="{30CCB823-910F-4AE7-BF2C-90FC402690A3}" name="法人番号" dataDxfId="344">
      <calculatedColumnFormula>IFERROR(VLOOKUP(IF($L1865="―",$K1865,$L1865),法人一覧!$D$4:$E$333,2,FALSE),"―")</calculatedColumnFormula>
    </tableColumn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B4F5D02-A091-4A48-A305-6A76B608B6F4}" name="テーブル5_4" displayName="テーブル5_4" ref="A1869:O1870" totalsRowShown="0" headerRowDxfId="343" dataDxfId="341" headerRowBorderDxfId="342" tableBorderDxfId="340" totalsRowBorderDxfId="339">
  <autoFilter ref="A1869:O1870" xr:uid="{2C95393E-3CEE-42C7-9530-2F4300F4B4F0}"/>
  <tableColumns count="15">
    <tableColumn id="1" xr3:uid="{AC672237-1328-46EA-AE23-9C81823ADE3D}" name="番号" dataDxfId="338">
      <calculatedColumnFormula>IF($B$1870="","",COUNTA($B$1870:B1870))</calculatedColumnFormula>
    </tableColumn>
    <tableColumn id="2" xr3:uid="{28B02D48-F967-4567-B2C6-C84930D959C5}" name="列1" dataDxfId="337">
      <calculatedColumnFormula>IF(D1870="","",ROW())</calculatedColumnFormula>
    </tableColumn>
    <tableColumn id="3" xr3:uid="{9D1B2B1F-66A6-44BC-A5D8-72D9A68BB03C}" name="列2" dataDxfId="336">
      <calculatedColumnFormula>$F$1868</calculatedColumnFormula>
    </tableColumn>
    <tableColumn id="4" xr3:uid="{E1532446-800C-4140-9186-E6DD8E1B6B18}" name="列3" dataDxfId="335">
      <calculatedColumnFormula>$O$1868</calculatedColumnFormula>
    </tableColumn>
    <tableColumn id="5" xr3:uid="{1A073AE0-0B1A-463B-A9DF-F988CD96E70A}" name="種別" dataDxfId="334"/>
    <tableColumn id="6" xr3:uid="{45BD64DA-A2D1-40BE-8435-AC43B5683D0B}" name="施設名" dataDxfId="333"/>
    <tableColumn id="7" xr3:uid="{62B45934-ED6B-426A-AEB9-B4394E325A61}" name="郵便番号" dataDxfId="332"/>
    <tableColumn id="8" xr3:uid="{D67C7643-15B3-4DD0-A3DC-09E008EAAC63}" name="所  在  地 " dataDxfId="331"/>
    <tableColumn id="9" xr3:uid="{1281DB77-17C1-4A11-B583-35DEAB75916B}" name="電話番号" dataDxfId="330"/>
    <tableColumn id="10" xr3:uid="{937F1EEF-C257-435C-B5C8-A267882B9351}" name="FAX番号" dataDxfId="329"/>
    <tableColumn id="11" xr3:uid="{1EE62E28-9D97-4C40-973D-84F34128FF1B}" name="設置主体" dataDxfId="328"/>
    <tableColumn id="13" xr3:uid="{03B1E9F5-0F55-4B8E-B920-1F8775EE428E}" name="経営主体" dataDxfId="327"/>
    <tableColumn id="14" xr3:uid="{E857E467-633A-45D7-9A93-2342F177253A}" name="定員_x000a_種別" dataDxfId="326"/>
    <tableColumn id="15" xr3:uid="{9FE6DE52-4462-4A61-92F3-AAB15488536A}" name="設立（指定）_x000a_年月日" dataDxfId="325"/>
    <tableColumn id="16" xr3:uid="{323B7B80-2E95-4C9C-BC96-F0E7CF45B9C4}" name="法人番号" dataDxfId="324">
      <calculatedColumnFormula>IFERROR(VLOOKUP(IF($L1870="―",$K1870,$L1870),法人一覧!$D$4:$E$333,2,FALSE),"―")</calculatedColumnFormula>
    </tableColumn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36EA305-0790-4844-B145-AF5B43946032}" name="テーブル5_5" displayName="テーブル5_5" ref="A1873:O1912" totalsRowShown="0" headerRowDxfId="323" dataDxfId="321" headerRowBorderDxfId="322" tableBorderDxfId="320" totalsRowBorderDxfId="319">
  <autoFilter ref="A1873:O1912" xr:uid="{EBC4EAF7-ED21-443A-AA53-738005BCD8AD}"/>
  <tableColumns count="15">
    <tableColumn id="1" xr3:uid="{0349449D-2FFE-4C4E-99CA-AFF376161C4D}" name="番号" dataDxfId="318">
      <calculatedColumnFormula>IF($B$1874="","",COUNTA($B$1874:B1874))</calculatedColumnFormula>
    </tableColumn>
    <tableColumn id="2" xr3:uid="{7F367D3C-F2C3-44AA-8366-CE0B03F75DD5}" name="列1" dataDxfId="317">
      <calculatedColumnFormula>IF(D1874="","",ROW())</calculatedColumnFormula>
    </tableColumn>
    <tableColumn id="3" xr3:uid="{3FAE1AD6-73AA-44BD-805C-A5BF09FB62EA}" name="列2" dataDxfId="316">
      <calculatedColumnFormula>$F$1872</calculatedColumnFormula>
    </tableColumn>
    <tableColumn id="4" xr3:uid="{FF0000B2-BE4F-470D-B640-4326260FBAF5}" name="列3" dataDxfId="315">
      <calculatedColumnFormula>$O$1872</calculatedColumnFormula>
    </tableColumn>
    <tableColumn id="5" xr3:uid="{3D0B6F80-1F7D-4C63-9456-F602B3618D50}" name="種別" dataDxfId="314">
      <calculatedColumnFormula>MID(category5_5,SEARCH("）",category5_5,1)+2,SEARCH("（",category5_5,SEARCH("）",category5_5,1)+2)-SEARCH("）",category5_5,1)-3)</calculatedColumnFormula>
    </tableColumn>
    <tableColumn id="6" xr3:uid="{A99A3BBA-9830-4B72-B1CF-1A1CFA7F1215}" name="施設名" dataDxfId="313"/>
    <tableColumn id="7" xr3:uid="{33D4B09F-E7B7-4401-89CE-FC623E959EBF}" name="郵便番号" dataDxfId="312"/>
    <tableColumn id="8" xr3:uid="{C8537E70-7A04-48D5-BBF0-3EBD6DF5FDDD}" name="所  在  地 " dataDxfId="311"/>
    <tableColumn id="9" xr3:uid="{176AD67D-028C-40A2-8E6C-972D0091F250}" name="電話番号" dataDxfId="310"/>
    <tableColumn id="10" xr3:uid="{F4A66D35-5107-4C26-A8C8-B899CCC76880}" name="FAX番号" dataDxfId="309"/>
    <tableColumn id="11" xr3:uid="{25F52FB4-5353-4246-9497-0026895EFB10}" name="設置主体" dataDxfId="308"/>
    <tableColumn id="13" xr3:uid="{97CC9B4C-6833-47B8-B5E2-B71D9ACCEE68}" name="経営主体" dataDxfId="307"/>
    <tableColumn id="14" xr3:uid="{132C0E5F-181E-41F8-9CF7-6C6FD19C14DD}" name="定員_x000a_種別" dataDxfId="306"/>
    <tableColumn id="15" xr3:uid="{5EF5D390-6824-42C9-9AC2-16C1DA9EBB26}" name="設立（指定）_x000a_年月日" dataDxfId="305"/>
    <tableColumn id="16" xr3:uid="{CA2EBFEF-23B6-4984-B839-6F02CF623F5F}" name="法人番号" dataDxfId="304">
      <calculatedColumnFormula>IFERROR(VLOOKUP(IF($L1874="―",$K1874,$L1874),法人一覧!$D$4:$E$333,2,FALSE),"―")</calculatedColumnFormula>
    </tableColumn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956BE7D-8B1E-4A66-ADBA-4C734623D339}" name="テーブル5_6" displayName="テーブル5_6" ref="A1915:O1919" totalsRowShown="0" headerRowDxfId="303" dataDxfId="301" headerRowBorderDxfId="302" tableBorderDxfId="300" totalsRowBorderDxfId="299">
  <autoFilter ref="A1915:O1919" xr:uid="{295F089B-FA70-4A99-A6A8-9A8589FD54B1}"/>
  <tableColumns count="15">
    <tableColumn id="1" xr3:uid="{6150B50B-1DCD-4B30-9082-D507E3743EE9}" name="番号" dataDxfId="298">
      <calculatedColumnFormula>IF($B$1916="","",COUNTA($B$1916:B1916))</calculatedColumnFormula>
    </tableColumn>
    <tableColumn id="2" xr3:uid="{6FF393D0-8786-4828-8196-AEC729666AF7}" name="列1" dataDxfId="297">
      <calculatedColumnFormula>IF(D1916="","",ROW())</calculatedColumnFormula>
    </tableColumn>
    <tableColumn id="3" xr3:uid="{AF28BCF4-1653-467B-8CD1-B9EC626CE792}" name="列2" dataDxfId="296">
      <calculatedColumnFormula>$F$1914</calculatedColumnFormula>
    </tableColumn>
    <tableColumn id="4" xr3:uid="{644E6E20-1C08-4747-BAA7-AA3D80D46918}" name="列3" dataDxfId="295">
      <calculatedColumnFormula>$O$1914</calculatedColumnFormula>
    </tableColumn>
    <tableColumn id="5" xr3:uid="{31298E5B-E41F-4E4D-A082-7CAA5D39558A}" name="種別" dataDxfId="294">
      <calculatedColumnFormula>MID(category5_6,SEARCH("）",category5_6,1)+2,SEARCH("（",category5_6,SEARCH("）",category5_6,1)+2)-SEARCH("）",category5_6,1)-3)</calculatedColumnFormula>
    </tableColumn>
    <tableColumn id="6" xr3:uid="{0CAE86A4-BF74-45C4-8AFD-43717EE64726}" name="施設名" dataDxfId="293"/>
    <tableColumn id="7" xr3:uid="{D1EB273A-D639-4061-BD71-C86F46A014A6}" name="郵便番号" dataDxfId="292"/>
    <tableColumn id="8" xr3:uid="{82370A4B-3379-4489-93DB-0A84E4A4196A}" name="所  在  地 " dataDxfId="291"/>
    <tableColumn id="9" xr3:uid="{6BA2DAF5-334A-4D7C-BE0B-4CA559C6B0DD}" name="電話番号" dataDxfId="290"/>
    <tableColumn id="10" xr3:uid="{063E8E56-BDA0-4E64-BFDE-9C6A232A9744}" name="FAX番号" dataDxfId="289"/>
    <tableColumn id="11" xr3:uid="{C0F28FCC-27E2-465C-BAE2-495E8F01F6FF}" name="設置主体" dataDxfId="288"/>
    <tableColumn id="13" xr3:uid="{C0488656-91D9-49D7-B98D-81CA76F9A793}" name="経営主体" dataDxfId="287"/>
    <tableColumn id="14" xr3:uid="{B768A766-B10D-4CCD-89DB-E4998A25D5B2}" name="定員_x000a_種別" dataDxfId="286"/>
    <tableColumn id="15" xr3:uid="{06ED9DEC-ED41-41DB-A8BF-3921A7A888DD}" name="設立（指定）_x000a_年月日" dataDxfId="285"/>
    <tableColumn id="16" xr3:uid="{F09B4FBA-FF3B-4D4E-BD07-07F4EE471C5A}" name="法人番号" dataDxfId="284">
      <calculatedColumnFormula>IFERROR(VLOOKUP(IF($L1916="―",$K1916,$L1916),法人一覧!$D$4:$E$333,2,FALSE),"―")</calculatedColumnFormula>
    </tableColumn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2E9813F-7102-4652-B062-C970FF6CF795}" name="テーブル5_7" displayName="テーブル5_7" ref="A1922:O2138" totalsRowShown="0" headerRowDxfId="283" dataDxfId="281" headerRowBorderDxfId="282" tableBorderDxfId="280" totalsRowBorderDxfId="279">
  <autoFilter ref="A1922:O2138" xr:uid="{E38C9C8C-4A8A-4649-A1B8-AFFC7A5A9D80}"/>
  <tableColumns count="15">
    <tableColumn id="1" xr3:uid="{3073EBFB-4B03-4257-9D2E-10F6BADA74E7}" name="番号" dataDxfId="278">
      <calculatedColumnFormula>IF($B$1923="","",COUNTA($B$1923:B1923))</calculatedColumnFormula>
    </tableColumn>
    <tableColumn id="2" xr3:uid="{7B6F5F02-868B-4C51-BB81-A21FEC518440}" name="列1" dataDxfId="277">
      <calculatedColumnFormula>IF(D1923="","",ROW())</calculatedColumnFormula>
    </tableColumn>
    <tableColumn id="3" xr3:uid="{7F8BEC08-CDAC-4B15-A81A-413046C0AD5E}" name="列2" dataDxfId="276">
      <calculatedColumnFormula>$F$1921</calculatedColumnFormula>
    </tableColumn>
    <tableColumn id="4" xr3:uid="{5FE0C87D-F004-4487-9024-38142C5694DC}" name="列3" dataDxfId="275">
      <calculatedColumnFormula>$O$1921</calculatedColumnFormula>
    </tableColumn>
    <tableColumn id="5" xr3:uid="{1197F96E-355E-4185-8BC0-E66290438E95}" name="種別" dataDxfId="274">
      <calculatedColumnFormula>MID(category5_7,SEARCH("）",category5_7,1)+2,SEARCH("（",category5_7,SEARCH("）",category5_7,1)+2)-SEARCH("）",category5_7,1)-3)</calculatedColumnFormula>
    </tableColumn>
    <tableColumn id="6" xr3:uid="{8E47359C-3EC9-4166-8855-55C9F7AF72F4}" name="施設名" dataDxfId="273"/>
    <tableColumn id="7" xr3:uid="{E55230D5-58B6-47A9-8404-6B26F498F191}" name="郵便番号" dataDxfId="272"/>
    <tableColumn id="8" xr3:uid="{59A64C31-BFFF-4D83-AB7E-104570F23ACB}" name="所  在  地 " dataDxfId="271"/>
    <tableColumn id="9" xr3:uid="{191690A2-F763-44A2-9050-2654FA995467}" name="電話番号" dataDxfId="270"/>
    <tableColumn id="10" xr3:uid="{9F92769D-0329-4038-A188-B0C61E31A980}" name="FAX番号" dataDxfId="269"/>
    <tableColumn id="11" xr3:uid="{306CA21D-0E62-4618-8F4A-0F24C6AC8E0F}" name="設置主体" dataDxfId="268"/>
    <tableColumn id="13" xr3:uid="{D49CAC24-6F0C-4B66-AE8D-1BF111FBF33D}" name="経営主体" dataDxfId="267"/>
    <tableColumn id="14" xr3:uid="{B691237D-C31A-4C32-B6A0-43507E88D1B6}" name="定員_x000a_種別" dataDxfId="266"/>
    <tableColumn id="15" xr3:uid="{F29A4797-641C-4DE8-ABA5-2C7312FF2F91}" name="設立（指定）_x000a_年月日" dataDxfId="265"/>
    <tableColumn id="16" xr3:uid="{4FFFB4FE-E089-424F-9B5F-A86A3040D310}" name="法人番号" dataDxfId="264">
      <calculatedColumnFormula>IFERROR(VLOOKUP(IF($L1923="―",$K1923,$L1923),法人一覧!$D$4:$E$333,2,FALSE),"―")</calculatedColumnFormula>
    </tableColumn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05D9AE1-1F84-4984-A8EF-C60FFEB81BC6}" name="テーブル5_8" displayName="テーブル5_8" ref="A2141:O2335" totalsRowShown="0" headerRowDxfId="263" dataDxfId="261" headerRowBorderDxfId="262" tableBorderDxfId="260" totalsRowBorderDxfId="259">
  <autoFilter ref="A2141:O2335" xr:uid="{E731A76F-85E1-4664-B95B-1F262396EB6F}"/>
  <tableColumns count="15">
    <tableColumn id="1" xr3:uid="{E6E97825-4CAC-4F84-A6DD-8563C4563ACB}" name="番号" dataDxfId="258">
      <calculatedColumnFormula>IF($B$2142="","",COUNTA($B$2142:B2142))</calculatedColumnFormula>
    </tableColumn>
    <tableColumn id="2" xr3:uid="{89CCCAFA-5D2A-405A-B877-76B07AD8A5C2}" name="列1" dataDxfId="257">
      <calculatedColumnFormula>IF(D2142="","",ROW())</calculatedColumnFormula>
    </tableColumn>
    <tableColumn id="3" xr3:uid="{0927CCAE-F0FE-4094-9ED0-9F4D2E5FCC47}" name="列2" dataDxfId="256">
      <calculatedColumnFormula>$F$2140</calculatedColumnFormula>
    </tableColumn>
    <tableColumn id="4" xr3:uid="{95E2C496-53C5-49AE-B135-A538DCFA3138}" name="列3" dataDxfId="255">
      <calculatedColumnFormula>$O$2140</calculatedColumnFormula>
    </tableColumn>
    <tableColumn id="5" xr3:uid="{E1950B68-54A7-41F0-8564-9322B59FB0D2}" name="種別" dataDxfId="254">
      <calculatedColumnFormula>MID(category5_8,SEARCH("）",category5_8,1)+2,SEARCH("（",category5_8,SEARCH("）",category5_8,1)+2)-SEARCH("）",category5_8,1)-3)</calculatedColumnFormula>
    </tableColumn>
    <tableColumn id="6" xr3:uid="{E49C6CF8-A68F-4548-BAC1-CD07AF3577B5}" name="施設名" dataDxfId="253"/>
    <tableColumn id="7" xr3:uid="{D63FD49A-5B16-401F-8E5F-65739728742F}" name="郵便番号" dataDxfId="252"/>
    <tableColumn id="8" xr3:uid="{5CA54AB0-DCC9-47F0-BFAA-5E871BEE5E93}" name="所  在  地 " dataDxfId="251"/>
    <tableColumn id="9" xr3:uid="{C9400C65-AC79-47B4-82F0-A17A08A35EFD}" name="電話番号" dataDxfId="250"/>
    <tableColumn id="10" xr3:uid="{86CE944D-00AA-414F-9DF1-11F7B49F0C1B}" name="FAX番号" dataDxfId="249"/>
    <tableColumn id="11" xr3:uid="{DC780B9A-3533-4CDF-ADEC-95B5C94CBDAB}" name="設置主体" dataDxfId="248"/>
    <tableColumn id="13" xr3:uid="{A4A2A761-B42F-402C-8BD8-70482CEC4B5D}" name="経営主体" dataDxfId="247"/>
    <tableColumn id="14" xr3:uid="{C8C2DDF9-0624-44DF-A154-31E6810B40BB}" name="定員_x000a_種別" dataDxfId="246"/>
    <tableColumn id="15" xr3:uid="{1AF95837-BCB9-49F6-BEEF-45AC41E6BE8A}" name="設立（指定）_x000a_年月日" dataDxfId="245"/>
    <tableColumn id="16" xr3:uid="{BAB68816-0B1B-4C41-8E2A-2B01285EE744}" name="法人番号" dataDxfId="244">
      <calculatedColumnFormula>IFERROR(VLOOKUP(IF($L2142="―",$K2142,$L2142),[4]法人一覧!$D$4:$E$326,2,FALSE),"―")</calculatedColumnFormula>
    </tableColumn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74B4121-4AEB-422E-B4E7-F0299979F336}" name="テーブル5_9" displayName="テーブル5_9" ref="A2338:O2345" totalsRowShown="0" headerRowDxfId="243" dataDxfId="241" headerRowBorderDxfId="242" tableBorderDxfId="240" totalsRowBorderDxfId="239">
  <autoFilter ref="A2338:O2345" xr:uid="{0453E9DC-4CC8-42BB-943D-74FE17E954AF}"/>
  <tableColumns count="15">
    <tableColumn id="1" xr3:uid="{9621E06D-B353-4172-A90F-B1111FC657D1}" name="番号" dataDxfId="238">
      <calculatedColumnFormula>IF($B$2339="","",COUNTA($B$2339:B2339))</calculatedColumnFormula>
    </tableColumn>
    <tableColumn id="2" xr3:uid="{52CAAC4F-35DB-4468-9C53-65D10F6689DA}" name="列1" dataDxfId="237">
      <calculatedColumnFormula>IF(D2339="","",ROW())</calculatedColumnFormula>
    </tableColumn>
    <tableColumn id="3" xr3:uid="{A05737F7-F147-4B7C-9F54-BB243781CDF6}" name="列2" dataDxfId="236">
      <calculatedColumnFormula>$F$2337</calculatedColumnFormula>
    </tableColumn>
    <tableColumn id="4" xr3:uid="{4CB97E52-3580-4133-892D-037CB72F6C70}" name="列3" dataDxfId="235">
      <calculatedColumnFormula>$O$2337</calculatedColumnFormula>
    </tableColumn>
    <tableColumn id="5" xr3:uid="{98F8DA12-4BA9-4DC3-A8AD-7626E88D6F9F}" name="種別" dataDxfId="234">
      <calculatedColumnFormula>MID(category5_9,SEARCH("）",category5_9,1)+2,SEARCH("（",category5_9,SEARCH("）",category5_9,1)+2)-SEARCH("）",category5_9,1)-3)</calculatedColumnFormula>
    </tableColumn>
    <tableColumn id="6" xr3:uid="{BD806908-B806-45D8-BE47-29D498DEEE53}" name="施設名" dataDxfId="233"/>
    <tableColumn id="7" xr3:uid="{7EC74113-7062-410B-80E8-4FD7D31C2C91}" name="郵便番号" dataDxfId="232"/>
    <tableColumn id="8" xr3:uid="{401FED92-7797-4CFF-BDE0-E9C3E2D4577F}" name="所  在  地 " dataDxfId="231"/>
    <tableColumn id="9" xr3:uid="{EF605DBD-C4D7-4040-A4E6-19B5A35A1BF3}" name="電話番号" dataDxfId="230"/>
    <tableColumn id="10" xr3:uid="{3D5DDA45-1BC6-42CD-9BBD-CB677EAACCE3}" name="FAX番号" dataDxfId="229"/>
    <tableColumn id="11" xr3:uid="{887FDC52-0D5E-43AF-8A92-F85FD60E913C}" name="設置主体" dataDxfId="228"/>
    <tableColumn id="13" xr3:uid="{17FE38D8-E806-468C-8839-FCB70FE94F97}" name="経営主体" dataDxfId="227"/>
    <tableColumn id="14" xr3:uid="{C7F0C842-2E39-4E6F-9288-4333A2973139}" name="定員_x000a_種別" dataDxfId="226"/>
    <tableColumn id="15" xr3:uid="{C534CA91-5B1C-4A5B-9518-BA4D9F7AF683}" name="設立（指定）_x000a_年月日" dataDxfId="225"/>
    <tableColumn id="16" xr3:uid="{9F559C92-ACAE-418B-A6DC-8619011E5890}" name="法人番号" dataDxfId="224">
      <calculatedColumnFormula>IFERROR(VLOOKUP(IF($L2339="―",$K2339,$L2339),法人一覧!$D$4:$E$333,2,FALSE),"―")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38DFAE-74CD-4B0B-8A8B-F3AB8C3ED791}" name="テーブル2_2" displayName="テーブル2_2" ref="A31:O34" totalsRowShown="0" headerRowDxfId="939" dataDxfId="937" headerRowBorderDxfId="938" tableBorderDxfId="936" totalsRowBorderDxfId="935">
  <autoFilter ref="A31:O34" xr:uid="{CFCE5F53-9D2B-4B5A-AC37-A1DA5F772868}"/>
  <tableColumns count="15">
    <tableColumn id="1" xr3:uid="{31F0C5C6-D5C4-4D6C-8502-169239AB0053}" name="番号" dataDxfId="934">
      <calculatedColumnFormula>IF($B$32="","",COUNTA($B$32:B32))</calculatedColumnFormula>
    </tableColumn>
    <tableColumn id="2" xr3:uid="{8295C82F-C8BA-4598-A591-82C5B95E7439}" name="列1" dataDxfId="933">
      <calculatedColumnFormula>IF(D32="","",ROW())</calculatedColumnFormula>
    </tableColumn>
    <tableColumn id="3" xr3:uid="{B3CC944B-495E-430D-8593-F4929CF3C3E1}" name="列2" dataDxfId="932">
      <calculatedColumnFormula>$F$30</calculatedColumnFormula>
    </tableColumn>
    <tableColumn id="4" xr3:uid="{22F6E11A-CEBC-46F9-9D06-B7FE25F7AC7B}" name="列3" dataDxfId="931">
      <calculatedColumnFormula>$O$30</calculatedColumnFormula>
    </tableColumn>
    <tableColumn id="5" xr3:uid="{6A5E0BED-6C31-4655-B334-507E0DC74D76}" name="種別" dataDxfId="930">
      <calculatedColumnFormula>MID(category2_2,SEARCH("）",category2_2,1)+2,SEARCH("（",category2_2,SEARCH("）",category2_2,1)+2)-SEARCH("）",category2_2,1)-3)</calculatedColumnFormula>
    </tableColumn>
    <tableColumn id="6" xr3:uid="{2E1D8AFF-356F-4613-A138-C020F8E6DD52}" name="施設名" dataDxfId="929"/>
    <tableColumn id="7" xr3:uid="{AAB69DE0-3CD0-4D45-9A98-A6F14E4E0597}" name="郵便番号" dataDxfId="928"/>
    <tableColumn id="8" xr3:uid="{0BE97934-841E-423D-9AC6-24DD5AD3F611}" name="所  在  地 " dataDxfId="927"/>
    <tableColumn id="9" xr3:uid="{C6B689FF-1D02-4A06-ACC8-823C5925A2A8}" name="電話番号" dataDxfId="926"/>
    <tableColumn id="10" xr3:uid="{62D1F6FA-33FB-41C8-8858-1CD1B5A41649}" name="FAX番号" dataDxfId="925"/>
    <tableColumn id="11" xr3:uid="{1229FF7F-5097-4E88-BD88-DF1360A19D53}" name="設置主体" dataDxfId="924"/>
    <tableColumn id="13" xr3:uid="{55522096-AC88-44A2-944E-4224AC9EEFAF}" name="経営主体" dataDxfId="923"/>
    <tableColumn id="14" xr3:uid="{A332F7A0-DE8D-4396-8B05-DBEF862D8828}" name="定員_x000a_種別" dataDxfId="922"/>
    <tableColumn id="15" xr3:uid="{8692C207-711D-449C-9DBD-5DE68F737404}" name="設立（指定）_x000a_年月日" dataDxfId="921"/>
    <tableColumn id="16" xr3:uid="{41AC0A76-C259-45A4-AA94-1A7FB52F00C5}" name="法人番号" dataDxfId="920">
      <calculatedColumnFormula>IFERROR(VLOOKUP(IF($L32="―",$K32,$L32),法人一覧!$D$4:$E$333,2,FALSE),"―")</calculatedColumnFormula>
    </tableColumn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B482176-A3BE-4B63-8774-EC36BA507531}" name="テーブル5_10" displayName="テーブル5_10" ref="A2348:O2377" totalsRowShown="0" headerRowDxfId="223" dataDxfId="221" headerRowBorderDxfId="222" tableBorderDxfId="220" totalsRowBorderDxfId="219">
  <autoFilter ref="A2348:O2377" xr:uid="{25F160F5-5FFD-4FFB-8200-ECCAC0FA4B2E}"/>
  <tableColumns count="15">
    <tableColumn id="1" xr3:uid="{94200706-3808-4D74-8264-215F2CA11577}" name="番号" dataDxfId="218">
      <calculatedColumnFormula>IF($B$2349="","",COUNTA($B$2349:B2349))</calculatedColumnFormula>
    </tableColumn>
    <tableColumn id="2" xr3:uid="{C50B6BEE-E5FD-4F37-B790-62AA41068763}" name="列1" dataDxfId="217">
      <calculatedColumnFormula>IF(D2349="","",ROW())</calculatedColumnFormula>
    </tableColumn>
    <tableColumn id="3" xr3:uid="{FEC358A7-5CF2-4C9A-AAB1-FF01C38F7F0B}" name="列2" dataDxfId="216">
      <calculatedColumnFormula>$F$2337</calculatedColumnFormula>
    </tableColumn>
    <tableColumn id="4" xr3:uid="{DB163B23-B29E-4A89-A69D-E2B810EA17EA}" name="列3" dataDxfId="215">
      <calculatedColumnFormula>$O$2337</calculatedColumnFormula>
    </tableColumn>
    <tableColumn id="5" xr3:uid="{BB1E1378-4BDB-40E9-86DE-08DA5CC33885}" name="種別" dataDxfId="214">
      <calculatedColumnFormula>MID(category5_10,SEARCH("）",category5_10,1)+2,SEARCH("（",category5_10,SEARCH("）",category5_10,1)+2)-SEARCH("）",category5_10,1)-3)</calculatedColumnFormula>
    </tableColumn>
    <tableColumn id="6" xr3:uid="{9AC111AF-7EE6-49C6-AEC4-F4A6DC48B60C}" name="施設名" dataDxfId="213"/>
    <tableColumn id="7" xr3:uid="{BE68588D-D07D-41BD-86CD-F674D771397E}" name="郵便番号" dataDxfId="212"/>
    <tableColumn id="8" xr3:uid="{EE8DDAC5-A6D5-40A6-8881-84C255C8ECF7}" name="所  在  地 " dataDxfId="211"/>
    <tableColumn id="9" xr3:uid="{C165F4B8-D807-4801-89F8-7EF0BFBB8279}" name="電話番号" dataDxfId="210"/>
    <tableColumn id="10" xr3:uid="{77DEC170-3B8C-4452-B66D-A4B0E3C23B72}" name="FAX番号" dataDxfId="209"/>
    <tableColumn id="11" xr3:uid="{D922A3BA-C51E-4AF3-8398-644622A71AFE}" name="設置主体" dataDxfId="208"/>
    <tableColumn id="13" xr3:uid="{0933BA60-45D5-4BBD-903D-42DE7B16869F}" name="経営主体" dataDxfId="207"/>
    <tableColumn id="14" xr3:uid="{58B96FF5-6764-4C73-BE26-36D8800541D6}" name="定員_x000a_種別" dataDxfId="206"/>
    <tableColumn id="15" xr3:uid="{46B4CB07-031A-4811-B40F-64882C6CFCBC}" name="設立（指定）_x000a_年月日" dataDxfId="205"/>
    <tableColumn id="16" xr3:uid="{5AF9EC0A-6685-4FA3-88FA-B4769933A4DF}" name="法人番号" dataDxfId="204">
      <calculatedColumnFormula>IFERROR(VLOOKUP(IF($L2349="―",$K2349,$L2349),[4]法人一覧!$D$4:$E$326,2,FALSE),"―")</calculatedColumnFormula>
    </tableColumn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F2354F2-B0A9-4F48-924F-0FCD9918208F}" name="テーブル5_11" displayName="テーブル5_11" ref="A2380:O2383" totalsRowShown="0" headerRowDxfId="203" dataDxfId="201" headerRowBorderDxfId="202" tableBorderDxfId="200" totalsRowBorderDxfId="199">
  <autoFilter ref="A2380:O2383" xr:uid="{374932B1-B07A-470C-B5EF-182A27329AFF}"/>
  <tableColumns count="15">
    <tableColumn id="1" xr3:uid="{CC6FB2F8-473A-4A8A-8E50-1AC757410525}" name="番号" dataDxfId="198">
      <calculatedColumnFormula>IF($B$2381="","",COUNTA($B$2381:B2381))</calculatedColumnFormula>
    </tableColumn>
    <tableColumn id="2" xr3:uid="{0A0FF66D-6095-4EC3-9511-54CF39070EA9}" name="列1" dataDxfId="197">
      <calculatedColumnFormula>IF(D2381="","",ROW())</calculatedColumnFormula>
    </tableColumn>
    <tableColumn id="3" xr3:uid="{67B32D72-03A9-41EF-9A47-540F81EEF30B}" name="列2" dataDxfId="196">
      <calculatedColumnFormula>$F$2379</calculatedColumnFormula>
    </tableColumn>
    <tableColumn id="4" xr3:uid="{A0F7DC63-D20E-4A23-83C5-3CD5ED716FE5}" name="列3" dataDxfId="195">
      <calculatedColumnFormula>$O$2379</calculatedColumnFormula>
    </tableColumn>
    <tableColumn id="5" xr3:uid="{93B3A44D-1A5F-464E-B488-BB0421A55407}" name="種別" dataDxfId="194">
      <calculatedColumnFormula>MID(category5_11,SEARCH("）",category5_11,1)+2,SEARCH("（",category5_11,SEARCH("）",category5_11,1)+2)-SEARCH("）",category5_11,1)-3)</calculatedColumnFormula>
    </tableColumn>
    <tableColumn id="6" xr3:uid="{AD3902A9-DE85-4E69-AF6F-C703EDE9DBD3}" name="施設名" dataDxfId="193"/>
    <tableColumn id="7" xr3:uid="{CF759EF0-A11F-476E-97EA-F74B331B2CF4}" name="郵便番号" dataDxfId="192"/>
    <tableColumn id="8" xr3:uid="{9F02DC0A-BBCB-4B36-94C3-E16B9AD5CB36}" name="所  在  地 " dataDxfId="191"/>
    <tableColumn id="9" xr3:uid="{8B0448A3-77CB-4E9B-89EF-1DED8F59F235}" name="電話番号" dataDxfId="190"/>
    <tableColumn id="10" xr3:uid="{68FFA22D-71C9-44D4-A089-C406620C2455}" name="FAX番号" dataDxfId="189"/>
    <tableColumn id="11" xr3:uid="{B486D89A-D318-49E7-8721-E61955BF1ED0}" name="設置主体" dataDxfId="188"/>
    <tableColumn id="13" xr3:uid="{D11AE3E7-1243-4523-A07F-5F698871F6FE}" name="経営主体" dataDxfId="187"/>
    <tableColumn id="14" xr3:uid="{BB441B07-E75B-4360-991E-9136299B5FD6}" name="定員_x000a_種別" dataDxfId="186"/>
    <tableColumn id="15" xr3:uid="{67B3EA02-BDFC-46DB-A4A5-B4B6B1E443BE}" name="設立（指定）_x000a_年月日" dataDxfId="185"/>
    <tableColumn id="16" xr3:uid="{087DC12E-DA73-421A-89E8-2741BD0612CF}" name="法人番号" dataDxfId="184">
      <calculatedColumnFormula>IFERROR(VLOOKUP(IF($L2381="―",$K2381,$L2381),法人一覧!$D$4:$E$333,2,FALSE),"―")</calculatedColumnFormula>
    </tableColumn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B48ED9A-3D6E-47C1-959A-50327588C0FA}" name="テーブル5_12" displayName="テーブル5_12" ref="A2386:O2402" totalsRowShown="0" headerRowDxfId="183" dataDxfId="181" headerRowBorderDxfId="182" tableBorderDxfId="180">
  <autoFilter ref="A2386:O2402" xr:uid="{2BC10029-3820-49A3-BB9E-539496678DD0}"/>
  <tableColumns count="15">
    <tableColumn id="1" xr3:uid="{9E8CE94D-14DE-478E-8A5C-0F68E3B030C0}" name="番号" dataDxfId="179">
      <calculatedColumnFormula>IF($B$2387="","",COUNTA($B$2387:B2387))</calculatedColumnFormula>
    </tableColumn>
    <tableColumn id="2" xr3:uid="{FC0333B0-67AA-49F9-BBF4-39E29C10A087}" name="列1" dataDxfId="178">
      <calculatedColumnFormula>IF(D2387="","",ROW())</calculatedColumnFormula>
    </tableColumn>
    <tableColumn id="3" xr3:uid="{2ACEAEBF-87FE-421E-955F-5A2C665D2363}" name="列2" dataDxfId="177">
      <calculatedColumnFormula>$F$2385</calculatedColumnFormula>
    </tableColumn>
    <tableColumn id="4" xr3:uid="{7E5E3D5C-2456-44AD-9D2A-1C5F187AEFEF}" name="列3" dataDxfId="176">
      <calculatedColumnFormula>$O$2385</calculatedColumnFormula>
    </tableColumn>
    <tableColumn id="5" xr3:uid="{A158E246-EC7B-43CD-96E2-C8233E4D0FFA}" name="種別" dataDxfId="175">
      <calculatedColumnFormula>MID(category5_12,SEARCH("）",category5_12,1)+2,SEARCH("（",category5_12,SEARCH("）",category5_12,1)+2)-SEARCH("）",category5_12,1)-3)</calculatedColumnFormula>
    </tableColumn>
    <tableColumn id="6" xr3:uid="{97AAE8DF-ADDD-4B79-AC20-44E3D6DA8B09}" name="施設名" dataDxfId="174" dataCellStyle="標準_自立訓練（生活訓練）"/>
    <tableColumn id="7" xr3:uid="{E64908A4-F10B-4AC4-863C-5671515C3BB0}" name="郵便番号" dataDxfId="173" dataCellStyle="標準_自立訓練（生活訓練）"/>
    <tableColumn id="8" xr3:uid="{8E1B6840-EDD9-4EB0-B1C6-FE6F00D5D702}" name="所  在  地 " dataDxfId="172"/>
    <tableColumn id="9" xr3:uid="{81C57EBB-D2BD-4603-A957-9AA9911B2C19}" name="電話番号" dataDxfId="171" dataCellStyle="標準_自立訓練（生活訓練）"/>
    <tableColumn id="10" xr3:uid="{FAF433F1-4DFF-4A58-8E68-1ECE29A49AC0}" name="FAX番号" dataDxfId="170" dataCellStyle="標準_自立訓練（生活訓練）"/>
    <tableColumn id="11" xr3:uid="{E47A63E8-37E1-4562-99E5-5F5C0AB6E15D}" name="設置主体" dataDxfId="169"/>
    <tableColumn id="13" xr3:uid="{03EB1B19-BF12-4B47-AB9C-94B4D42FAC9B}" name="経営主体" dataDxfId="168"/>
    <tableColumn id="14" xr3:uid="{8D8E319D-F0F2-4E16-8B95-23658DC30C3A}" name="定員_x000a_種別" dataDxfId="167" dataCellStyle="標準_自立訓練（生活訓練）"/>
    <tableColumn id="15" xr3:uid="{4CF6D611-3D4D-4BC9-8502-B5DB0C47F1CC}" name="設立（指定）_x000a_年月日" dataDxfId="166"/>
    <tableColumn id="16" xr3:uid="{9D670975-5B68-4407-880E-EADC9477112C}" name="法人番号" dataDxfId="165">
      <calculatedColumnFormula>IFERROR(VLOOKUP(IF($L2387="―",$K2387,$L2387),[4]法人一覧!$D$4:$E$326,2,FALSE),"―")</calculatedColumnFormula>
    </tableColumn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7B3B4B4-A0B7-422C-A492-FF5D6D5B97C0}" name="テーブル5_13" displayName="テーブル5_13" ref="A2405:O2436" totalsRowShown="0" headerRowDxfId="164" dataDxfId="162" headerRowBorderDxfId="163" tableBorderDxfId="161" totalsRowBorderDxfId="160">
  <autoFilter ref="A2405:O2436" xr:uid="{A9494755-714D-4E6A-8624-576DD746B614}"/>
  <tableColumns count="15">
    <tableColumn id="1" xr3:uid="{38A7222F-C63C-4BAB-AB69-78A2BB78E255}" name="番号" dataDxfId="159">
      <calculatedColumnFormula>IF($B$2406="","",COUNTA($B$2406:B2406))</calculatedColumnFormula>
    </tableColumn>
    <tableColumn id="2" xr3:uid="{CA37605E-7846-4AED-B931-510403E24A6F}" name="列1" dataDxfId="158">
      <calculatedColumnFormula>IF(D2406="","",ROW())</calculatedColumnFormula>
    </tableColumn>
    <tableColumn id="3" xr3:uid="{F35265B1-4FB1-47FB-B737-BFE3E80C0513}" name="列2" dataDxfId="157">
      <calculatedColumnFormula>$F$2404</calculatedColumnFormula>
    </tableColumn>
    <tableColumn id="4" xr3:uid="{F82E4D44-8F34-477B-AE95-B1FEFEE33566}" name="列3" dataDxfId="156">
      <calculatedColumnFormula>$O$2404</calculatedColumnFormula>
    </tableColumn>
    <tableColumn id="5" xr3:uid="{638944D8-E428-49C0-9762-A4D85007B8DA}" name="種別" dataDxfId="155">
      <calculatedColumnFormula>MID(category5_13,SEARCH("）",category5_13,1)+2,SEARCH("（",category5_13,SEARCH("）",category5_13,1)+2)-SEARCH("）",category5_13,1)-3)</calculatedColumnFormula>
    </tableColumn>
    <tableColumn id="6" xr3:uid="{260C312C-6F1E-4EB1-B329-F530163EA385}" name="施設名" dataDxfId="154" dataCellStyle="標準_居宅介護(11月) 2"/>
    <tableColumn id="7" xr3:uid="{5D44685F-34A0-4AEE-B7C6-C0BD9A6A2954}" name="郵便番号" dataDxfId="153"/>
    <tableColumn id="8" xr3:uid="{A1A011D1-7796-4BD2-8936-0E5A3C735C1E}" name="所  在  地 " dataDxfId="152"/>
    <tableColumn id="9" xr3:uid="{E60D1849-AECC-4C82-AD35-E2CDBA53EC96}" name="電話番号" dataDxfId="151" dataCellStyle="標準_居宅介護(11月) 2"/>
    <tableColumn id="10" xr3:uid="{1EB02960-ACDD-4D43-AAC8-8764782E9BCC}" name="FAX番号" dataDxfId="150" dataCellStyle="標準_居宅介護(11月) 2"/>
    <tableColumn id="11" xr3:uid="{D10A62D9-9AEB-479E-A958-83BE7FFD1C13}" name="設置主体" dataDxfId="149" dataCellStyle="標準_居宅介護(11月) 2"/>
    <tableColumn id="13" xr3:uid="{F1DFC96A-401A-4B5C-80F7-8F84284E5E51}" name="経営主体" dataDxfId="148"/>
    <tableColumn id="14" xr3:uid="{71B06B95-2E7F-4160-AB24-FBD0397BBF52}" name="定員_x000a_種別" dataDxfId="147"/>
    <tableColumn id="15" xr3:uid="{DF5ED4AE-7D50-46FF-8413-CBE799F297EB}" name="設立（指定）_x000a_年月日" dataDxfId="146"/>
    <tableColumn id="16" xr3:uid="{A8E20E7E-839A-4E7A-A181-D1D7F4C6AA6A}" name="法人番号" dataDxfId="145">
      <calculatedColumnFormula>IFERROR(VLOOKUP(IF($L2406="―",$K2406,$L2406),[4]法人一覧!$D$4:$E$326,2,FALSE),"―")</calculatedColumnFormula>
    </tableColumn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9E739F6-2A4C-4C87-A746-D434AA1A0DDC}" name="テーブル5_14" displayName="テーブル5_14" ref="A2439:O2513" totalsRowShown="0" headerRowDxfId="144" dataDxfId="142" headerRowBorderDxfId="143" tableBorderDxfId="141" totalsRowBorderDxfId="140">
  <autoFilter ref="A2439:O2513" xr:uid="{C3982B5B-CD97-43C5-A236-C4701BF5A81E}"/>
  <tableColumns count="15">
    <tableColumn id="1" xr3:uid="{F0C7222F-558E-4B2D-AFE2-8F5BB5E92BAB}" name="番号" dataDxfId="139"/>
    <tableColumn id="2" xr3:uid="{E9C8F07D-9F6A-42F7-86BC-868461D9AEEB}" name="列1" dataDxfId="138">
      <calculatedColumnFormula>IF(D2440="","",ROW())</calculatedColumnFormula>
    </tableColumn>
    <tableColumn id="3" xr3:uid="{A8DB51C3-EA28-4D86-9511-2234DFB768D2}" name="列2" dataDxfId="137">
      <calculatedColumnFormula>$F$2438</calculatedColumnFormula>
    </tableColumn>
    <tableColumn id="4" xr3:uid="{F93D99D1-1885-4AE8-A6EE-EB6DCEFF6DCC}" name="列3" dataDxfId="136">
      <calculatedColumnFormula>$O$2438</calculatedColumnFormula>
    </tableColumn>
    <tableColumn id="5" xr3:uid="{BFEFBDC1-8325-4B53-BE19-47B3B2D297C5}" name="種別" dataDxfId="135">
      <calculatedColumnFormula>MID(category5_14,SEARCH("）",category5_14,1)+2,SEARCH("（",category5_14,SEARCH("）",category5_14,1)+2)-SEARCH("）",category5_14,1)-3)</calculatedColumnFormula>
    </tableColumn>
    <tableColumn id="6" xr3:uid="{1957ADED-8845-4D6B-809E-5C8F34E1B73A}" name="施設名" dataDxfId="134"/>
    <tableColumn id="7" xr3:uid="{9F619E08-FAF1-4C52-95EF-E1C38E9A040D}" name="郵便番号" dataDxfId="133"/>
    <tableColumn id="8" xr3:uid="{D0FDF709-9D4C-4383-BEF4-B9B77BBF197F}" name="所  在  地 " dataDxfId="132"/>
    <tableColumn id="9" xr3:uid="{6756E90F-B90E-4259-AD04-FDA4304C493C}" name="電話番号" dataDxfId="131"/>
    <tableColumn id="10" xr3:uid="{29D04748-2D32-48FA-962A-7C7EC844A5DB}" name="FAX番号" dataDxfId="130"/>
    <tableColumn id="11" xr3:uid="{5B18DA0F-80D8-4EF3-9D86-05F4D7E362B1}" name="設置主体" dataDxfId="129"/>
    <tableColumn id="13" xr3:uid="{32EF95B9-A56D-48F9-9A3F-2CACFDF2A7E7}" name="経営主体" dataDxfId="128"/>
    <tableColumn id="14" xr3:uid="{AC40F26F-4F84-4E8E-B3F1-A1243787144B}" name="定員_x000a_種別" dataDxfId="127"/>
    <tableColumn id="15" xr3:uid="{01BC884A-A264-4CD0-BF3E-4BF4FB2D1D59}" name="設立（指定）_x000a_年月日" dataDxfId="126"/>
    <tableColumn id="16" xr3:uid="{B2BB34F1-C9A3-44A6-AED3-08C1B6BE8E45}" name="法人番号" dataDxfId="125">
      <calculatedColumnFormula>IFERROR(VLOOKUP(IF($L2440="―",$K2440,$L2440),[5]法人一覧!$D$4:$E$326,2,FALSE),"―")</calculatedColumnFormula>
    </tableColumn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DFD75D2-CA95-406E-9340-9B01EC4467F8}" name="テーブル5_15" displayName="テーブル5_15" ref="A2516:O2893" totalsRowShown="0" headerRowDxfId="124" dataDxfId="122" headerRowBorderDxfId="123" tableBorderDxfId="121">
  <autoFilter ref="A2516:O2893" xr:uid="{04365FB4-C7F7-44A2-B9FF-C6B4AB69A5C3}"/>
  <tableColumns count="15">
    <tableColumn id="1" xr3:uid="{12FA0E8D-880B-40CE-BB9F-8A17D8915B9A}" name="番号" dataDxfId="120" dataCellStyle="標準_就労継続支援Ｂ型">
      <calculatedColumnFormula>IF($B$2517="","",COUNTA($B$2517:B2517))</calculatedColumnFormula>
    </tableColumn>
    <tableColumn id="2" xr3:uid="{82DDF74D-9958-430A-9C5C-43AB7C486976}" name="列1" dataDxfId="119" dataCellStyle="標準_就労継続支援Ｂ型">
      <calculatedColumnFormula>IF(D2517="","",ROW())</calculatedColumnFormula>
    </tableColumn>
    <tableColumn id="3" xr3:uid="{276AB68A-A08C-4622-B918-93A3A451EEA6}" name="列2" dataDxfId="118" dataCellStyle="標準_就労継続支援Ｂ型">
      <calculatedColumnFormula>$F$2515</calculatedColumnFormula>
    </tableColumn>
    <tableColumn id="4" xr3:uid="{B08733D2-51BD-460D-B43F-DD2EB17882A9}" name="列3" dataDxfId="117">
      <calculatedColumnFormula>$O$2515</calculatedColumnFormula>
    </tableColumn>
    <tableColumn id="5" xr3:uid="{14507E3A-69CD-45EE-BEAA-9E93BAD3BBA4}" name="種別" dataDxfId="116" dataCellStyle="標準_就労継続支援Ｂ型">
      <calculatedColumnFormula>MID(category5_15,SEARCH("）",category5_15,1)+2,SEARCH("（",category5_15,SEARCH("）",category5_15,1)+2)-SEARCH("）",category5_15,1)-3)</calculatedColumnFormula>
    </tableColumn>
    <tableColumn id="6" xr3:uid="{B178867C-9361-4392-B57F-F687B069E474}" name="施設名" dataDxfId="115"/>
    <tableColumn id="7" xr3:uid="{D8E4E969-58B1-4C13-BF4E-86CFD5169BFE}" name="郵便番号" dataDxfId="114"/>
    <tableColumn id="8" xr3:uid="{F794CE73-A12D-4809-8C44-440A6086E064}" name="所  在  地 " dataDxfId="113"/>
    <tableColumn id="9" xr3:uid="{D1595CC2-32BA-40FF-9D41-E35F9900B1CC}" name="電話番号" dataDxfId="112"/>
    <tableColumn id="10" xr3:uid="{DB17CAC0-6776-4416-895A-356B09789206}" name="FAX番号" dataDxfId="111"/>
    <tableColumn id="11" xr3:uid="{03FE41CC-7527-4317-9CF8-AD054D11E3FB}" name="設置主体" dataDxfId="110"/>
    <tableColumn id="13" xr3:uid="{B755AE3B-C0E0-48BD-B39E-40CC49D4D3E3}" name="経営主体" dataDxfId="109"/>
    <tableColumn id="14" xr3:uid="{92DC4FBB-BD7F-4594-AF77-A41CF849BAE1}" name="定員_x000a_種別" dataDxfId="108"/>
    <tableColumn id="15" xr3:uid="{59B5B00F-0E1E-4753-8224-1316F1FE73D1}" name="設立（指定）_x000a_年月日" dataDxfId="107"/>
    <tableColumn id="16" xr3:uid="{C28F32CB-CDD7-497C-A377-9D0BF0D069BE}" name="法人番号" dataDxfId="106">
      <calculatedColumnFormula>IFERROR(VLOOKUP(IF($L2517="―",$K2517,$L2517),[4]法人一覧!$D$4:$E$326,2,FALSE),"―")</calculatedColumnFormula>
    </tableColumn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5590144-B688-445A-BE7A-69FDA6A9E25E}" name="テーブル6_1" displayName="テーブル6_1" ref="A2897:O3159" totalsRowShown="0" headerRowDxfId="105" dataDxfId="103" headerRowBorderDxfId="104" tableBorderDxfId="102">
  <autoFilter ref="A2897:O3159" xr:uid="{73938D02-E01E-4464-85BC-66F436AE9EFB}"/>
  <tableColumns count="15">
    <tableColumn id="1" xr3:uid="{0C1AFEAB-8D74-497B-98F5-56AA6A75E337}" name="番号" dataDxfId="101">
      <calculatedColumnFormula>IF($B$2898="","",COUNTA($B$2898:B2898))</calculatedColumnFormula>
    </tableColumn>
    <tableColumn id="2" xr3:uid="{2A91708D-0ADE-44CD-93AA-6229BAA0AF47}" name="列1" dataDxfId="100">
      <calculatedColumnFormula>IF(D2898="","",ROW())</calculatedColumnFormula>
    </tableColumn>
    <tableColumn id="3" xr3:uid="{6D7B9761-CECA-4AF9-AB9C-54FFEA66628D}" name="列2" dataDxfId="99">
      <calculatedColumnFormula>$F$2896</calculatedColumnFormula>
    </tableColumn>
    <tableColumn id="4" xr3:uid="{41BAB79F-FD6B-4B1E-82EB-CECBD129F68E}" name="列3" dataDxfId="98">
      <calculatedColumnFormula>$O$2896</calculatedColumnFormula>
    </tableColumn>
    <tableColumn id="5" xr3:uid="{1AADEFDD-8336-4048-B568-EDD8CC72B2FD}" name="種別" dataDxfId="97">
      <calculatedColumnFormula>MID(category6_1,SEARCH("）",category6_1,1)+2,SEARCH("（",category6_1,SEARCH("）",category6_1,1)+2)-SEARCH("）",category6_1,1)-3)</calculatedColumnFormula>
    </tableColumn>
    <tableColumn id="6" xr3:uid="{2141858E-B7A8-45E5-AEF5-B83F0C83BE06}" name="施設名" dataDxfId="96"/>
    <tableColumn id="7" xr3:uid="{5C97EC46-F489-47E6-A9CB-50062171EC71}" name="郵便番号" dataDxfId="95" dataCellStyle="標準_Sheet1"/>
    <tableColumn id="8" xr3:uid="{A04370C5-2120-42AC-BA7D-8446D1300B68}" name="所  在  地 " dataDxfId="94"/>
    <tableColumn id="9" xr3:uid="{FCD0F4B1-A0CD-4862-B5FB-0F0E5A7C3001}" name="電話番号" dataDxfId="93" dataCellStyle="標準_Sheet1"/>
    <tableColumn id="10" xr3:uid="{BFCFC1A6-53A2-4F65-8BED-54240456F38B}" name="FAX番号" dataDxfId="92" dataCellStyle="標準_Sheet1"/>
    <tableColumn id="11" xr3:uid="{74B45C25-D3E1-4B9E-BBA9-9FC8E552267D}" name="設置主体" dataDxfId="91" dataCellStyle="標準_Sheet1"/>
    <tableColumn id="13" xr3:uid="{D413FA0F-F4C9-4FD5-B158-F3A21B5BC8F6}" name="経営主体" dataDxfId="90"/>
    <tableColumn id="14" xr3:uid="{A454F587-B484-4CB5-A0D7-5E61B27D1253}" name="定員_x000a_種別" dataDxfId="89" dataCellStyle="標準_Sheet1"/>
    <tableColumn id="15" xr3:uid="{5A27C151-2B91-4C07-BE55-B70FFACCB91A}" name="設立（指定）_x000a_年月日" dataDxfId="88" dataCellStyle="標準_Sheet1"/>
    <tableColumn id="16" xr3:uid="{22EC4553-7C19-47E7-A0E8-5C4EF5AD7437}" name="法人番号" dataDxfId="87">
      <calculatedColumnFormula>IFERROR(VLOOKUP(IF($L2898="―",$K2898,$L2898),[4]法人一覧!$D$4:$E$326,2,FALSE),"―")</calculatedColumnFormula>
    </tableColumn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4AD4E2D-8B2B-491A-A765-BCE55EC41D07}" name="テーブル6_2" displayName="テーブル6_2" ref="A3162:O3519" totalsRowShown="0" headerRowDxfId="86" dataDxfId="84" headerRowBorderDxfId="85" tableBorderDxfId="83">
  <autoFilter ref="A3162:O3519" xr:uid="{75E49075-405B-4B9B-8E6E-924F9C9FEDF8}"/>
  <tableColumns count="15">
    <tableColumn id="1" xr3:uid="{D2CD7F44-D71D-4446-B6C9-786F52F21B09}" name="番号" dataDxfId="82">
      <calculatedColumnFormula>IF($B$3163="","",COUNTA($B$3163:B3163))</calculatedColumnFormula>
    </tableColumn>
    <tableColumn id="2" xr3:uid="{97EF68DA-02DA-4C55-B6C6-B03E4FC1EC8B}" name="列1" dataDxfId="81">
      <calculatedColumnFormula>IF(D3163="","",ROW())</calculatedColumnFormula>
    </tableColumn>
    <tableColumn id="3" xr3:uid="{F1ECD0A8-4AC4-4623-8CD4-AE354CFF9636}" name="列2" dataDxfId="80">
      <calculatedColumnFormula>$F$2896</calculatedColumnFormula>
    </tableColumn>
    <tableColumn id="4" xr3:uid="{A2E0E52C-A9BB-4A91-A947-CBBFAA18BD32}" name="列3" dataDxfId="79">
      <calculatedColumnFormula>$O$2896</calculatedColumnFormula>
    </tableColumn>
    <tableColumn id="5" xr3:uid="{196FC2C5-EE92-4E7D-9E7B-838DF9674B7D}" name="種別" dataDxfId="78">
      <calculatedColumnFormula>MID(category6_2,SEARCH("）",category6_2,1)+2,SEARCH("（",category6_2,SEARCH("）",category6_2,1)+2)-SEARCH("）",category6_2,1)-3)</calculatedColumnFormula>
    </tableColumn>
    <tableColumn id="6" xr3:uid="{03502837-CDAA-4369-BC6D-53D719190299}" name="施設名" dataDxfId="77" dataCellStyle="標準_Sheet1"/>
    <tableColumn id="7" xr3:uid="{EF850695-68E2-45DB-9A83-4B4CCFCF9D85}" name="郵便番号" dataDxfId="76" dataCellStyle="標準_Sheet1"/>
    <tableColumn id="8" xr3:uid="{4D33F928-440F-4F21-8393-50D3EBC6E8F9}" name="所  在  地 " dataDxfId="75"/>
    <tableColumn id="9" xr3:uid="{9F58B9A3-A581-4C50-AE21-4CA40E193899}" name="電話番号" dataDxfId="74" dataCellStyle="標準_Sheet1"/>
    <tableColumn id="10" xr3:uid="{3C1F7045-926F-4D4E-BF25-CB78C855CCAB}" name="FAX番号" dataDxfId="73" dataCellStyle="標準_Sheet1"/>
    <tableColumn id="11" xr3:uid="{00739F57-1205-4CB9-8D40-7E083BEBB24E}" name="設置主体" dataDxfId="72" dataCellStyle="標準_Sheet1"/>
    <tableColumn id="13" xr3:uid="{E565CC0E-0544-43B8-B55B-8712C848F106}" name="経営主体" dataDxfId="71"/>
    <tableColumn id="14" xr3:uid="{13764166-89FF-4E0E-ADE5-0F9366E5C143}" name="定員_x000a_種別" dataDxfId="70"/>
    <tableColumn id="15" xr3:uid="{AC172313-F0B8-4755-AAFD-3DDD9749DAC0}" name="設立（指定）_x000a_年月日" dataDxfId="69" dataCellStyle="標準_Sheet1"/>
    <tableColumn id="16" xr3:uid="{D736F352-5089-483F-9C55-4131F9CEB3A7}" name="法人番号" dataDxfId="68">
      <calculatedColumnFormula>IFERROR(VLOOKUP(IF($L3163="―",$K3163,$L3163),[5]法人一覧!$D$4:$E$326,2,FALSE),"―")</calculatedColumnFormula>
    </tableColumn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87AFB6F-7F5D-4D2E-8426-942AD259C173}" name="テーブル0_1" displayName="テーブル0_1" ref="A3524:O3527" totalsRowShown="0" headerRowDxfId="67" dataDxfId="65" headerRowBorderDxfId="66" tableBorderDxfId="64" totalsRowBorderDxfId="63">
  <autoFilter ref="A3524:O3527" xr:uid="{65A2E08D-5814-4DBA-962A-18CF5BB6C7E3}"/>
  <tableColumns count="15">
    <tableColumn id="1" xr3:uid="{64D1E997-F6E3-48F6-B871-77CAE8BCC541}" name="番号" dataDxfId="62">
      <calculatedColumnFormula>IF($B$3525="","",COUNTA($B$3525:B3525))</calculatedColumnFormula>
    </tableColumn>
    <tableColumn id="2" xr3:uid="{60525BBA-85B9-4399-9D2B-8DE4CEC59B36}" name="列1" dataDxfId="61">
      <calculatedColumnFormula>IF(D3525="","",ROW())</calculatedColumnFormula>
    </tableColumn>
    <tableColumn id="3" xr3:uid="{5E5FD9B0-D7A9-4A57-B11E-E9DFF5EB4116}" name="列2" dataDxfId="60">
      <calculatedColumnFormula>$F$3523</calculatedColumnFormula>
    </tableColumn>
    <tableColumn id="4" xr3:uid="{BB3F9C27-1A93-410D-973C-6B7298D3A7C3}" name="列3" dataDxfId="59">
      <calculatedColumnFormula>$O$3523</calculatedColumnFormula>
    </tableColumn>
    <tableColumn id="5" xr3:uid="{600901A3-5878-4797-BA6B-07C9BE7DAFDD}" name="種別" dataDxfId="58"/>
    <tableColumn id="6" xr3:uid="{682E6D54-B378-41D8-AA95-030D779538E8}" name="施設名" dataDxfId="57"/>
    <tableColumn id="7" xr3:uid="{99343F9A-EDEC-41DF-8719-3E934FF9FD1B}" name="郵便番号" dataDxfId="56"/>
    <tableColumn id="8" xr3:uid="{219024BA-46C4-4B0B-96E2-D21E6419B8A2}" name="所  在  地 " dataDxfId="55"/>
    <tableColumn id="9" xr3:uid="{3FDB253C-BF4B-408C-A81A-70B70804BEA0}" name="電話番号" dataDxfId="54"/>
    <tableColumn id="10" xr3:uid="{E8FF8885-C17F-44BA-845B-C20A5C0F619E}" name="FAX番号" dataDxfId="53"/>
    <tableColumn id="11" xr3:uid="{6954510C-7EF3-476A-94C1-0238F5A68D2D}" name="設置主体" dataDxfId="52"/>
    <tableColumn id="13" xr3:uid="{14E1CF42-9808-4FD2-9518-D543D84FAF7A}" name="経営主体" dataDxfId="51"/>
    <tableColumn id="14" xr3:uid="{E9707922-842A-4956-ADBE-26C9E00BC614}" name="定員_x000a_種別" dataDxfId="50"/>
    <tableColumn id="15" xr3:uid="{E8FA983C-C4B0-4BAD-8684-80E1CA7F9D55}" name="設立（指定）_x000a_年月日" dataDxfId="49"/>
    <tableColumn id="16" xr3:uid="{240B1BEE-F097-4025-AE65-663CE372DE43}" name="法人番号" dataDxfId="48">
      <calculatedColumnFormula>IFERROR(VLOOKUP(IF($L3525="―",$K3525,$L3525),法人一覧!$D$4:$E$333,2,FALSE),"―")</calculatedColumnFormula>
    </tableColumn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F94B506-1783-46F7-969B-1E541BEA008F}" name="テーブル0_2" displayName="テーブル0_2" ref="A3531:O3534" totalsRowShown="0" headerRowDxfId="47" dataDxfId="45" headerRowBorderDxfId="46" tableBorderDxfId="44" totalsRowBorderDxfId="43">
  <autoFilter ref="A3531:O3534" xr:uid="{D5A4BDD6-85E2-45BC-975E-FECAE797D080}"/>
  <tableColumns count="15">
    <tableColumn id="1" xr3:uid="{2000E13C-09C8-43B0-BA8F-488E8692C5E0}" name="番号" dataDxfId="42">
      <calculatedColumnFormula>IF($B$3532="","",COUNTA($B$3532:B3532))</calculatedColumnFormula>
    </tableColumn>
    <tableColumn id="2" xr3:uid="{740D116A-C84A-452E-AFEA-D70203670E30}" name="列1" dataDxfId="41">
      <calculatedColumnFormula>IF(D3532="","",ROW())</calculatedColumnFormula>
    </tableColumn>
    <tableColumn id="3" xr3:uid="{C20D4522-FD9B-4EC0-AEF4-DD4D9101AC86}" name="列2" dataDxfId="40">
      <calculatedColumnFormula>$F$3530</calculatedColumnFormula>
    </tableColumn>
    <tableColumn id="4" xr3:uid="{7BB7EFFE-3844-4F41-A8B7-CEE3646D668B}" name="列3" dataDxfId="39">
      <calculatedColumnFormula>$O$3530</calculatedColumnFormula>
    </tableColumn>
    <tableColumn id="5" xr3:uid="{84230BDF-2250-4A04-82E8-3727947A0D5E}" name="種別" dataDxfId="38"/>
    <tableColumn id="6" xr3:uid="{591CB652-6414-4D1F-B58F-4BC320132297}" name="施設名" dataDxfId="37"/>
    <tableColumn id="7" xr3:uid="{E826A0E2-DE18-4467-8A7F-F4207BFD36FE}" name="郵便番号" dataDxfId="36"/>
    <tableColumn id="8" xr3:uid="{65F52DB4-3476-4AC9-B244-78A3D8746416}" name="所  在  地 " dataDxfId="35"/>
    <tableColumn id="9" xr3:uid="{8CEA40CA-E397-4DF5-B1DD-6E2DBBB4AAA4}" name="電話番号" dataDxfId="34"/>
    <tableColumn id="10" xr3:uid="{0A4E3406-543B-46D6-9751-D0E6F019F426}" name="FAX番号" dataDxfId="33"/>
    <tableColumn id="11" xr3:uid="{1795831D-528F-4FF5-84A6-43F2CD9589AA}" name="設置主体" dataDxfId="32"/>
    <tableColumn id="13" xr3:uid="{345C194A-3C1F-4739-B3AC-A4AFAB29A1A8}" name="経営主体" dataDxfId="31"/>
    <tableColumn id="14" xr3:uid="{BA110DF3-9046-4B4C-8920-1E9F28425F98}" name="定員_x000a_種別" dataDxfId="30"/>
    <tableColumn id="15" xr3:uid="{E8102D8A-4E7E-4B2B-94D1-6919AB0C1153}" name="設立（指定）_x000a_年月日" dataDxfId="29"/>
    <tableColumn id="16" xr3:uid="{DA089D48-75BA-48F6-AC60-0A4A06ADBB82}" name="法人番号" dataDxfId="28">
      <calculatedColumnFormula>IFERROR(VLOOKUP(IF($L3532="―",$K3532,$L3532),[6]法人一覧!$D$4:$E$333,2,FALSE),"―")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D561303-B792-48FA-8115-F6E00E4EB218}" name="テーブル2_3" displayName="テーブル2_3" ref="A37:O48" totalsRowShown="0" headerRowDxfId="919" dataDxfId="917" headerRowBorderDxfId="918" tableBorderDxfId="916" totalsRowBorderDxfId="915">
  <autoFilter ref="A37:O48" xr:uid="{5D01577A-838E-4F9A-8BF3-442DC2F9A0A9}"/>
  <tableColumns count="15">
    <tableColumn id="1" xr3:uid="{323C87FA-DEBE-4FF0-B1D2-13C6D4A2776E}" name="番号" dataDxfId="914">
      <calculatedColumnFormula>IF($B$38="","",COUNTA($B$38:B38))</calculatedColumnFormula>
    </tableColumn>
    <tableColumn id="2" xr3:uid="{D4199DA8-7FD4-4749-9C36-6D937DF062C0}" name="列1" dataDxfId="913">
      <calculatedColumnFormula>IF(D38="","",ROW())</calculatedColumnFormula>
    </tableColumn>
    <tableColumn id="3" xr3:uid="{6ADA1BB9-5ED1-4039-A036-12DF3A1EE3B9}" name="列2" dataDxfId="912">
      <calculatedColumnFormula>$F$36</calculatedColumnFormula>
    </tableColumn>
    <tableColumn id="4" xr3:uid="{2FF99312-4F18-4510-929B-89E8AEF53FAD}" name="列3" dataDxfId="911">
      <calculatedColumnFormula>$O$36</calculatedColumnFormula>
    </tableColumn>
    <tableColumn id="5" xr3:uid="{87EA6CEE-CD19-4A40-873E-CB201A2977B3}" name="種別" dataDxfId="910">
      <calculatedColumnFormula>MID(category2_3,SEARCH("）",category2_3,1)+2,SEARCH("（",category2_3,SEARCH("）",category2_3,1)+2)-SEARCH("）",category2_3,1)-3)</calculatedColumnFormula>
    </tableColumn>
    <tableColumn id="6" xr3:uid="{48F3B891-AB20-4238-B76E-AEE1581691BA}" name="施設名" dataDxfId="909"/>
    <tableColumn id="7" xr3:uid="{B752C73B-EA54-440F-B1E3-5BA97BD9A4C2}" name="郵便番号" dataDxfId="908"/>
    <tableColumn id="8" xr3:uid="{B35FE82B-BD7A-4ED6-A01D-48E120D9D38C}" name="所  在  地 " dataDxfId="907"/>
    <tableColumn id="9" xr3:uid="{37C85095-382A-4C73-B534-A56BB81FAE91}" name="電話番号" dataDxfId="906"/>
    <tableColumn id="10" xr3:uid="{BE9BE62D-8B69-4122-B82F-F6CDD767B460}" name="FAX番号" dataDxfId="905"/>
    <tableColumn id="11" xr3:uid="{0A4C58A8-3446-4347-A47B-6A039662B933}" name="設置主体" dataDxfId="904"/>
    <tableColumn id="13" xr3:uid="{88CD4987-FED0-4932-A02B-587E4C6E0570}" name="経営主体" dataDxfId="903"/>
    <tableColumn id="14" xr3:uid="{F6049E12-1001-4011-8EBD-5BFA669E9221}" name="定員_x000a_種別" dataDxfId="902"/>
    <tableColumn id="15" xr3:uid="{AC02289F-A8FF-4944-B198-BA60CC2ED58D}" name="設立（指定）_x000a_年月日" dataDxfId="901"/>
    <tableColumn id="16" xr3:uid="{B1E0B1B4-66A0-4729-BE2A-508B3DBCC9F9}" name="法人番号" dataDxfId="900">
      <calculatedColumnFormula>IFERROR(VLOOKUP(IF($L38="―",$K38,$L38),法人一覧!$D$4:$E$333,2,FALSE),"―")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3FF140-0377-4AD2-9ACF-6894F44661B8}" name="テーブル2_4" displayName="テーブル2_4" ref="A52:O56" totalsRowShown="0" headerRowDxfId="899" dataDxfId="897" headerRowBorderDxfId="898" tableBorderDxfId="896">
  <autoFilter ref="A52:O56" xr:uid="{9E079428-784F-4865-ADFD-F6AEB59C3EBD}"/>
  <tableColumns count="15">
    <tableColumn id="1" xr3:uid="{EC26B1BB-643D-424C-8B3B-66054AF3A41C}" name="番号" dataDxfId="895">
      <calculatedColumnFormula>IF($B$53="","",COUNTA($B$53:B53))</calculatedColumnFormula>
    </tableColumn>
    <tableColumn id="2" xr3:uid="{2EC116A2-D712-4C56-B309-EFE1EC500B78}" name="列1" dataDxfId="894">
      <calculatedColumnFormula>IF(D53="","",ROW())</calculatedColumnFormula>
    </tableColumn>
    <tableColumn id="3" xr3:uid="{218F6B95-97E0-429A-8328-51AA4532CAA6}" name="列2" dataDxfId="893">
      <calculatedColumnFormula>$F$51</calculatedColumnFormula>
    </tableColumn>
    <tableColumn id="4" xr3:uid="{6C99C5E9-EBB7-4FF3-8D2D-1E7912C872EE}" name="列3" dataDxfId="892">
      <calculatedColumnFormula>$O$51</calculatedColumnFormula>
    </tableColumn>
    <tableColumn id="5" xr3:uid="{A0B60107-31E9-44C8-8417-08ADB3996F2A}" name="種別" dataDxfId="891">
      <calculatedColumnFormula>MID(category2_4,SEARCH("）",category2_4,1)+2,SEARCH("（",category2_4,SEARCH("）",category2_4,1)+2)-SEARCH("）",category2_4,1)-3)</calculatedColumnFormula>
    </tableColumn>
    <tableColumn id="6" xr3:uid="{D66C9B5D-EE51-46ED-B85F-DA2A70C36298}" name="施設名" dataDxfId="890"/>
    <tableColumn id="7" xr3:uid="{E2CDBA5D-A711-4CBC-88FC-BF911B3B9CBA}" name="郵便番号" dataDxfId="889"/>
    <tableColumn id="8" xr3:uid="{58C3FD1C-72C4-48D0-B6DF-5954FA1C451F}" name="所  在  地 " dataDxfId="888"/>
    <tableColumn id="9" xr3:uid="{C7F42B64-FEF0-4C1F-B196-BB8695DA7C42}" name="電話番号" dataDxfId="887"/>
    <tableColumn id="10" xr3:uid="{16D3E307-C070-4F6E-84A7-FDDC42D06A3A}" name="FAX番号" dataDxfId="886"/>
    <tableColumn id="11" xr3:uid="{1847F604-2631-4555-86B7-9C0EB1A0A85C}" name="設置主体" dataDxfId="885"/>
    <tableColumn id="13" xr3:uid="{C1BD99E0-537A-46E6-AB5F-35D40C9ABE22}" name="経営主体" dataDxfId="884"/>
    <tableColumn id="14" xr3:uid="{872415C4-72E2-4140-869F-994500718421}" name="定員_x000a_種別" dataDxfId="883"/>
    <tableColumn id="15" xr3:uid="{DFE72392-C26D-4A9D-8C0C-1B50358AF053}" name="設立（指定）_x000a_年月日" dataDxfId="882"/>
    <tableColumn id="16" xr3:uid="{44A2492B-2400-4793-BEFB-52B2435DCFBA}" name="法人番号" dataDxfId="881">
      <calculatedColumnFormula>IFERROR(VLOOKUP(IF($L53="―",$K53,$L53),法人一覧!$D$4:$E$333,2,FALSE),"―")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1986006-F09E-42C3-988F-6F80CBEFED9B}" name="テーブル2_5" displayName="テーブル2_5" ref="A59:O63" totalsRowShown="0" headerRowDxfId="880" dataDxfId="878" headerRowBorderDxfId="879" tableBorderDxfId="877">
  <autoFilter ref="A59:O63" xr:uid="{AA7DA8BF-E1E0-4BBA-8481-F2EEB943184B}"/>
  <tableColumns count="15">
    <tableColumn id="1" xr3:uid="{FD40C065-7EC7-437D-9C9B-87AA754D0F11}" name="番号" dataDxfId="876">
      <calculatedColumnFormula>IF($B$60="","",COUNTA($B$60:B60))</calculatedColumnFormula>
    </tableColumn>
    <tableColumn id="2" xr3:uid="{37F5C049-FDF7-4553-BBE1-6BB5A1B97A3F}" name="列1" dataDxfId="875">
      <calculatedColumnFormula>IF(D60="","",ROW())</calculatedColumnFormula>
    </tableColumn>
    <tableColumn id="3" xr3:uid="{71F4F115-0259-4459-A4D3-A1C99888D084}" name="列2" dataDxfId="874">
      <calculatedColumnFormula>$F$58</calculatedColumnFormula>
    </tableColumn>
    <tableColumn id="4" xr3:uid="{A7EFC9CC-575F-4EFA-B3E2-B25CC9F58C49}" name="列3" dataDxfId="873">
      <calculatedColumnFormula>$O$58</calculatedColumnFormula>
    </tableColumn>
    <tableColumn id="5" xr3:uid="{566BCC32-0C28-4F22-90C6-675C2793D909}" name="種別" dataDxfId="872">
      <calculatedColumnFormula>MID(category2_5,SEARCH("）",category2_5,1)+2,SEARCH("（",category2_5,SEARCH("）",category2_5,1)+2)-SEARCH("）",category2_5,1)-3)</calculatedColumnFormula>
    </tableColumn>
    <tableColumn id="6" xr3:uid="{0B43166A-209B-400A-85DB-0489201FCB1A}" name="施設名" dataDxfId="871"/>
    <tableColumn id="7" xr3:uid="{9F2212D4-441B-42CF-B171-7CDA20CD8E15}" name="郵便番号" dataDxfId="870"/>
    <tableColumn id="8" xr3:uid="{9FFEC663-93D8-43F6-9A8B-0876EE28BAE3}" name="所  在  地 " dataDxfId="869"/>
    <tableColumn id="9" xr3:uid="{122D8CD8-A896-44FC-8EF1-A4EF3A93DD76}" name="電話番号" dataDxfId="868"/>
    <tableColumn id="10" xr3:uid="{3440814D-55B2-4F97-B163-4FBE27AAA079}" name="FAX番号" dataDxfId="867"/>
    <tableColumn id="11" xr3:uid="{97F9895D-1148-49CE-BB41-A6B3605C8371}" name="設置主体" dataDxfId="866"/>
    <tableColumn id="13" xr3:uid="{CA7EAE93-6720-40AB-8104-0A11EFFAB862}" name="経営主体" dataDxfId="865"/>
    <tableColumn id="14" xr3:uid="{EF218BFB-DB9C-47A2-95B7-51F286207264}" name="定員_x000a_種別" dataDxfId="864"/>
    <tableColumn id="15" xr3:uid="{15758B5E-6B45-4485-86D9-5325407D372B}" name="設立（指定）_x000a_年月日" dataDxfId="863"/>
    <tableColumn id="16" xr3:uid="{137E4D99-AFB1-4B63-81FF-40BDD11843DC}" name="法人番号" dataDxfId="862">
      <calculatedColumnFormula>IFERROR(VLOOKUP(IF($L60="―",$K60,$L60),法人一覧!$D$4:$E$333,2,FALSE),"―")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52ABC93-8D3D-464A-AC0B-357895089C00}" name="テーブル2_6" displayName="テーブル2_6" ref="A66:O67" totalsRowShown="0" headerRowDxfId="861" dataDxfId="859" headerRowBorderDxfId="860" tableBorderDxfId="858" totalsRowBorderDxfId="857">
  <autoFilter ref="A66:O67" xr:uid="{E42FFF85-F280-48EB-BFDE-6F69B79E4EF7}"/>
  <tableColumns count="15">
    <tableColumn id="1" xr3:uid="{D2CB8C32-6FCE-49D9-A22E-46D5C27F0396}" name="番号" dataDxfId="856">
      <calculatedColumnFormula>IF($B$67="","",COUNTA($B$67:B67))</calculatedColumnFormula>
    </tableColumn>
    <tableColumn id="2" xr3:uid="{163479BB-458F-4E16-AA22-58326ADA4C6B}" name="列1" dataDxfId="855">
      <calculatedColumnFormula>IF(D67="","",ROW())</calculatedColumnFormula>
    </tableColumn>
    <tableColumn id="3" xr3:uid="{8F45A0C3-900B-4EB8-B681-4AF892CA8F2F}" name="列2" dataDxfId="854">
      <calculatedColumnFormula>$F$65</calculatedColumnFormula>
    </tableColumn>
    <tableColumn id="4" xr3:uid="{9F45F0CB-5529-4EA9-A117-8E3166D5DAAA}" name="列3" dataDxfId="853">
      <calculatedColumnFormula>$O$65</calculatedColumnFormula>
    </tableColumn>
    <tableColumn id="5" xr3:uid="{3A89A11D-EF5B-49C0-9A28-CE06F68389D8}" name="種別" dataDxfId="852">
      <calculatedColumnFormula>MID(category2_6,SEARCH("）",category2_6,1)+2,SEARCH("（",category2_6,SEARCH("）",category2_6,1)+2)-SEARCH("）",category2_6,1)-3)</calculatedColumnFormula>
    </tableColumn>
    <tableColumn id="6" xr3:uid="{261DA85C-6A12-46D2-AF4D-3AD965190F6D}" name="施設名" dataDxfId="851"/>
    <tableColumn id="7" xr3:uid="{73A4D8FC-6D06-4D5C-8C24-2AA9C7CCCF81}" name="郵便番号" dataDxfId="850"/>
    <tableColumn id="8" xr3:uid="{CD9EEC13-200C-4BB0-AAE1-3F1644CD6B99}" name="所  在  地 " dataDxfId="849"/>
    <tableColumn id="9" xr3:uid="{46D59615-CF22-4953-95C9-B2A91AF04037}" name="電話番号" dataDxfId="848"/>
    <tableColumn id="10" xr3:uid="{69EA1A8A-0D43-4EB3-AD48-20AE4D7A5257}" name="FAX番号" dataDxfId="847"/>
    <tableColumn id="11" xr3:uid="{B4BE68A4-1C13-45FD-8AA4-4779A1ED7E21}" name="設置主体" dataDxfId="846"/>
    <tableColumn id="13" xr3:uid="{8627E8CF-B57D-4251-9C27-2EA295CAA664}" name="経営主体" dataDxfId="845"/>
    <tableColumn id="14" xr3:uid="{A927BB56-CD61-496C-ADE9-7974452F5A9E}" name="定員_x000a_種別" dataDxfId="844"/>
    <tableColumn id="15" xr3:uid="{BDF8F5FC-6AC5-495D-A155-442656B907CA}" name="設立（指定）_x000a_年月日" dataDxfId="843"/>
    <tableColumn id="16" xr3:uid="{50C2A544-3037-4B7E-9C78-0233407A9CF9}" name="法人番号" dataDxfId="842">
      <calculatedColumnFormula>IFERROR(VLOOKUP(IF($L67="―",$K67,$L67),法人一覧!$D$4:$E$333,2,FALSE),"―")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24316F2-D89F-439C-AB12-85FC68BD5497}" name="テーブル2_7" displayName="テーブル2_7" ref="A70:O71" totalsRowShown="0" headerRowDxfId="841" dataDxfId="839" headerRowBorderDxfId="840" tableBorderDxfId="838" totalsRowBorderDxfId="837">
  <autoFilter ref="A70:O71" xr:uid="{2312ADBD-9425-4243-BD1E-84CC46DB6D15}"/>
  <tableColumns count="15">
    <tableColumn id="1" xr3:uid="{B695EC63-8AFA-44FE-9997-5B0AAE7432CD}" name="番号" dataDxfId="836">
      <calculatedColumnFormula>IF($B$71="","",COUNTA($B$71:B71))</calculatedColumnFormula>
    </tableColumn>
    <tableColumn id="2" xr3:uid="{D78729AB-9F5A-42BE-98C2-CA35AA141D7C}" name="列1" dataDxfId="835">
      <calculatedColumnFormula>IF(D71="","",ROW())</calculatedColumnFormula>
    </tableColumn>
    <tableColumn id="3" xr3:uid="{EEDC2092-C4DF-46CB-AB22-34BE58D8C3F8}" name="列2" dataDxfId="834">
      <calculatedColumnFormula>$F$69</calculatedColumnFormula>
    </tableColumn>
    <tableColumn id="4" xr3:uid="{C4005D98-017D-48DF-8FFA-440160DBC5DD}" name="列3" dataDxfId="833">
      <calculatedColumnFormula>$O$69</calculatedColumnFormula>
    </tableColumn>
    <tableColumn id="5" xr3:uid="{2A8E230A-16DB-47CD-A22C-78BAC0DFFE15}" name="種別" dataDxfId="832">
      <calculatedColumnFormula>MID(category2_7,SEARCH("）",category2_7,1)+2,SEARCH("（",category2_7,SEARCH("）",category2_7,1)+2)-SEARCH("）",category2_7,1)-3)</calculatedColumnFormula>
    </tableColumn>
    <tableColumn id="6" xr3:uid="{71211442-BD85-4858-9D40-A5B84C407CFB}" name="施設名" dataDxfId="831"/>
    <tableColumn id="7" xr3:uid="{8A5676D6-0492-4651-A6CE-2876589F97B5}" name="郵便番号" dataDxfId="830"/>
    <tableColumn id="8" xr3:uid="{ABE304C2-B1FF-4C80-A25D-A940E657A2A7}" name="所  在  地 " dataDxfId="829"/>
    <tableColumn id="9" xr3:uid="{0720E96C-98B9-49D3-A28D-90542466FF6D}" name="電話番号" dataDxfId="828"/>
    <tableColumn id="10" xr3:uid="{6E6B382E-50F2-472F-8406-2207F3661366}" name="FAX番号" dataDxfId="827"/>
    <tableColumn id="11" xr3:uid="{2BE213A7-08FE-4D04-8D3F-C0C2F96287F1}" name="設置主体" dataDxfId="826"/>
    <tableColumn id="13" xr3:uid="{D04D9D69-525C-495D-8010-CEF9C348AB1D}" name="経営主体" dataDxfId="825"/>
    <tableColumn id="14" xr3:uid="{EBE0EADA-C62D-46CA-9978-05D97E8CAAB2}" name="定員_x000a_種別" dataDxfId="824"/>
    <tableColumn id="15" xr3:uid="{628907D4-16B9-448D-8ABF-666107CEB434}" name="設立（指定）_x000a_年月日" dataDxfId="823"/>
    <tableColumn id="16" xr3:uid="{7AD3DED3-6C66-4773-8A26-CAF61DD618FC}" name="法人番号" dataDxfId="822">
      <calculatedColumnFormula>IFERROR(VLOOKUP(IF($L71="―",$K71,$L71),法人一覧!$D$4:$E$333,2,FALSE),"―")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tables/table9.xml" Type="http://schemas.openxmlformats.org/officeDocument/2006/relationships/table"/><Relationship Id="rId11" Target="../tables/table10.xml" Type="http://schemas.openxmlformats.org/officeDocument/2006/relationships/table"/><Relationship Id="rId12" Target="../tables/table11.xml" Type="http://schemas.openxmlformats.org/officeDocument/2006/relationships/table"/><Relationship Id="rId13" Target="../tables/table12.xml" Type="http://schemas.openxmlformats.org/officeDocument/2006/relationships/table"/><Relationship Id="rId14" Target="../tables/table13.xml" Type="http://schemas.openxmlformats.org/officeDocument/2006/relationships/table"/><Relationship Id="rId15" Target="../tables/table14.xml" Type="http://schemas.openxmlformats.org/officeDocument/2006/relationships/table"/><Relationship Id="rId16" Target="../tables/table15.xml" Type="http://schemas.openxmlformats.org/officeDocument/2006/relationships/table"/><Relationship Id="rId17" Target="../tables/table16.xml" Type="http://schemas.openxmlformats.org/officeDocument/2006/relationships/table"/><Relationship Id="rId18" Target="../tables/table17.xml" Type="http://schemas.openxmlformats.org/officeDocument/2006/relationships/table"/><Relationship Id="rId19" Target="../tables/table18.xml" Type="http://schemas.openxmlformats.org/officeDocument/2006/relationships/table"/><Relationship Id="rId2" Target="../tables/table1.xml" Type="http://schemas.openxmlformats.org/officeDocument/2006/relationships/table"/><Relationship Id="rId20" Target="../tables/table19.xml" Type="http://schemas.openxmlformats.org/officeDocument/2006/relationships/table"/><Relationship Id="rId21" Target="../tables/table20.xml" Type="http://schemas.openxmlformats.org/officeDocument/2006/relationships/table"/><Relationship Id="rId22" Target="../tables/table21.xml" Type="http://schemas.openxmlformats.org/officeDocument/2006/relationships/table"/><Relationship Id="rId23" Target="../tables/table22.xml" Type="http://schemas.openxmlformats.org/officeDocument/2006/relationships/table"/><Relationship Id="rId24" Target="../tables/table23.xml" Type="http://schemas.openxmlformats.org/officeDocument/2006/relationships/table"/><Relationship Id="rId25" Target="../tables/table24.xml" Type="http://schemas.openxmlformats.org/officeDocument/2006/relationships/table"/><Relationship Id="rId26" Target="../tables/table25.xml" Type="http://schemas.openxmlformats.org/officeDocument/2006/relationships/table"/><Relationship Id="rId27" Target="../tables/table26.xml" Type="http://schemas.openxmlformats.org/officeDocument/2006/relationships/table"/><Relationship Id="rId28" Target="../tables/table27.xml" Type="http://schemas.openxmlformats.org/officeDocument/2006/relationships/table"/><Relationship Id="rId29" Target="../tables/table28.xml" Type="http://schemas.openxmlformats.org/officeDocument/2006/relationships/table"/><Relationship Id="rId3" Target="../tables/table2.xml" Type="http://schemas.openxmlformats.org/officeDocument/2006/relationships/table"/><Relationship Id="rId30" Target="../tables/table29.xml" Type="http://schemas.openxmlformats.org/officeDocument/2006/relationships/table"/><Relationship Id="rId31" Target="../tables/table30.xml" Type="http://schemas.openxmlformats.org/officeDocument/2006/relationships/table"/><Relationship Id="rId32" Target="../tables/table31.xml" Type="http://schemas.openxmlformats.org/officeDocument/2006/relationships/table"/><Relationship Id="rId33" Target="../tables/table32.xml" Type="http://schemas.openxmlformats.org/officeDocument/2006/relationships/table"/><Relationship Id="rId34" Target="../tables/table33.xml" Type="http://schemas.openxmlformats.org/officeDocument/2006/relationships/table"/><Relationship Id="rId35" Target="../tables/table34.xml" Type="http://schemas.openxmlformats.org/officeDocument/2006/relationships/table"/><Relationship Id="rId36" Target="../tables/table35.xml" Type="http://schemas.openxmlformats.org/officeDocument/2006/relationships/table"/><Relationship Id="rId37" Target="../tables/table36.xml" Type="http://schemas.openxmlformats.org/officeDocument/2006/relationships/table"/><Relationship Id="rId38" Target="../tables/table37.xml" Type="http://schemas.openxmlformats.org/officeDocument/2006/relationships/table"/><Relationship Id="rId39" Target="../tables/table38.xml" Type="http://schemas.openxmlformats.org/officeDocument/2006/relationships/table"/><Relationship Id="rId4" Target="../tables/table3.xml" Type="http://schemas.openxmlformats.org/officeDocument/2006/relationships/table"/><Relationship Id="rId40" Target="../tables/table39.xml" Type="http://schemas.openxmlformats.org/officeDocument/2006/relationships/table"/><Relationship Id="rId41" Target="../tables/table40.xml" Type="http://schemas.openxmlformats.org/officeDocument/2006/relationships/table"/><Relationship Id="rId42" Target="../tables/table41.xml" Type="http://schemas.openxmlformats.org/officeDocument/2006/relationships/table"/><Relationship Id="rId43" Target="../tables/table42.xml" Type="http://schemas.openxmlformats.org/officeDocument/2006/relationships/table"/><Relationship Id="rId44" Target="../tables/table43.xml" Type="http://schemas.openxmlformats.org/officeDocument/2006/relationships/table"/><Relationship Id="rId45" Target="../tables/table44.xml" Type="http://schemas.openxmlformats.org/officeDocument/2006/relationships/table"/><Relationship Id="rId46" Target="../tables/table45.xml" Type="http://schemas.openxmlformats.org/officeDocument/2006/relationships/table"/><Relationship Id="rId47" Target="../tables/table46.xml" Type="http://schemas.openxmlformats.org/officeDocument/2006/relationships/table"/><Relationship Id="rId48" Target="../tables/table47.xml" Type="http://schemas.openxmlformats.org/officeDocument/2006/relationships/table"/><Relationship Id="rId49" Target="../tables/table48.xml" Type="http://schemas.openxmlformats.org/officeDocument/2006/relationships/table"/><Relationship Id="rId5" Target="../tables/table4.xml" Type="http://schemas.openxmlformats.org/officeDocument/2006/relationships/table"/><Relationship Id="rId50" Target="../tables/table49.xml" Type="http://schemas.openxmlformats.org/officeDocument/2006/relationships/table"/><Relationship Id="rId6" Target="../tables/table5.xml" Type="http://schemas.openxmlformats.org/officeDocument/2006/relationships/table"/><Relationship Id="rId7" Target="../tables/table6.xml" Type="http://schemas.openxmlformats.org/officeDocument/2006/relationships/table"/><Relationship Id="rId8" Target="../tables/table7.xml" Type="http://schemas.openxmlformats.org/officeDocument/2006/relationships/table"/><Relationship Id="rId9" Target="../tables/table8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067A-E44B-4292-A4EF-5205114D958B}">
  <dimension ref="A11:J80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1.625" style="47" customWidth="1"/>
    <col min="2" max="2" width="74.125" style="47" customWidth="1"/>
    <col min="3" max="3" width="73.625" style="47" customWidth="1"/>
    <col min="4" max="4" width="37.625" style="54" customWidth="1"/>
    <col min="5" max="6" width="13.625" style="47" customWidth="1"/>
    <col min="7" max="8" width="39" style="54" customWidth="1"/>
    <col min="9" max="9" width="12" style="47" customWidth="1"/>
    <col min="10" max="10" width="4.75" style="48" customWidth="1"/>
    <col min="11" max="16384" width="9" style="47"/>
  </cols>
  <sheetData>
    <row r="11" spans="1:3" ht="13.5" customHeight="1" x14ac:dyDescent="0.15">
      <c r="A11" s="396" t="s">
        <v>16069</v>
      </c>
      <c r="B11" s="396"/>
      <c r="C11" s="396"/>
    </row>
    <row r="12" spans="1:3" ht="13.5" customHeight="1" x14ac:dyDescent="0.15">
      <c r="A12" s="396"/>
      <c r="B12" s="396"/>
      <c r="C12" s="396"/>
    </row>
    <row r="13" spans="1:3" ht="13.5" customHeight="1" x14ac:dyDescent="0.15">
      <c r="A13" s="396"/>
      <c r="B13" s="396"/>
      <c r="C13" s="396"/>
    </row>
    <row r="14" spans="1:3" ht="13.5" customHeight="1" x14ac:dyDescent="0.15">
      <c r="A14" s="396"/>
      <c r="B14" s="396"/>
      <c r="C14" s="396"/>
    </row>
    <row r="15" spans="1:3" ht="13.5" customHeight="1" x14ac:dyDescent="0.15">
      <c r="A15" s="396"/>
      <c r="B15" s="396"/>
      <c r="C15" s="396"/>
    </row>
    <row r="16" spans="1:3" ht="13.5" customHeight="1" x14ac:dyDescent="0.15">
      <c r="A16" s="396"/>
      <c r="B16" s="396"/>
      <c r="C16" s="396"/>
    </row>
    <row r="19" spans="1:3" ht="13.5" customHeight="1" x14ac:dyDescent="0.15">
      <c r="A19" s="397" t="s">
        <v>16086</v>
      </c>
      <c r="B19" s="397"/>
      <c r="C19" s="397"/>
    </row>
    <row r="20" spans="1:3" ht="13.5" customHeight="1" x14ac:dyDescent="0.15">
      <c r="A20" s="397"/>
      <c r="B20" s="397"/>
      <c r="C20" s="397"/>
    </row>
    <row r="32" spans="1:3" ht="13.5" customHeight="1" x14ac:dyDescent="0.15">
      <c r="A32" s="398" t="s">
        <v>16070</v>
      </c>
      <c r="B32" s="398"/>
      <c r="C32" s="398"/>
    </row>
    <row r="33" spans="1:3" x14ac:dyDescent="0.15">
      <c r="A33" s="398"/>
      <c r="B33" s="398"/>
      <c r="C33" s="398"/>
    </row>
    <row r="34" spans="1:3" x14ac:dyDescent="0.15">
      <c r="A34" s="398"/>
      <c r="B34" s="398"/>
      <c r="C34" s="398"/>
    </row>
    <row r="35" spans="1:3" x14ac:dyDescent="0.15">
      <c r="A35" s="398"/>
      <c r="B35" s="398"/>
      <c r="C35" s="398"/>
    </row>
    <row r="36" spans="1:3" x14ac:dyDescent="0.15">
      <c r="A36" s="398"/>
      <c r="B36" s="398"/>
      <c r="C36" s="398"/>
    </row>
    <row r="37" spans="1:3" x14ac:dyDescent="0.15">
      <c r="A37" s="398"/>
      <c r="B37" s="398"/>
      <c r="C37" s="398"/>
    </row>
    <row r="43" spans="1:3" ht="15" customHeight="1" x14ac:dyDescent="0.15">
      <c r="B43" s="55" t="s">
        <v>0</v>
      </c>
      <c r="C43" s="55" t="s">
        <v>16159</v>
      </c>
    </row>
    <row r="44" spans="1:3" ht="15" customHeight="1" x14ac:dyDescent="0.15">
      <c r="B44" s="55" t="s">
        <v>16071</v>
      </c>
    </row>
    <row r="45" spans="1:3" ht="15" customHeight="1" x14ac:dyDescent="0.15">
      <c r="B45" s="55" t="s">
        <v>16072</v>
      </c>
      <c r="C45" s="55" t="s">
        <v>8420</v>
      </c>
    </row>
    <row r="46" spans="1:3" ht="15" customHeight="1" x14ac:dyDescent="0.15">
      <c r="C46" s="55" t="s">
        <v>16160</v>
      </c>
    </row>
    <row r="47" spans="1:3" ht="15" customHeight="1" x14ac:dyDescent="0.15">
      <c r="B47" s="55" t="s">
        <v>16073</v>
      </c>
      <c r="C47" s="55" t="s">
        <v>16161</v>
      </c>
    </row>
    <row r="48" spans="1:3" ht="15" customHeight="1" x14ac:dyDescent="0.15">
      <c r="B48" s="55" t="s">
        <v>16074</v>
      </c>
      <c r="C48" s="55" t="s">
        <v>16162</v>
      </c>
    </row>
    <row r="49" spans="2:3" ht="15" customHeight="1" x14ac:dyDescent="0.15">
      <c r="B49" s="55" t="s">
        <v>16075</v>
      </c>
      <c r="C49" s="55" t="s">
        <v>16163</v>
      </c>
    </row>
    <row r="50" spans="2:3" ht="15" customHeight="1" x14ac:dyDescent="0.15">
      <c r="B50" s="55" t="s">
        <v>16076</v>
      </c>
      <c r="C50" s="55" t="s">
        <v>16164</v>
      </c>
    </row>
    <row r="51" spans="2:3" ht="15" customHeight="1" x14ac:dyDescent="0.15">
      <c r="B51" s="55" t="s">
        <v>16077</v>
      </c>
      <c r="C51" s="55" t="s">
        <v>16165</v>
      </c>
    </row>
    <row r="52" spans="2:3" ht="15" customHeight="1" x14ac:dyDescent="0.15">
      <c r="B52" s="55" t="s">
        <v>16078</v>
      </c>
      <c r="C52" s="55" t="s">
        <v>16166</v>
      </c>
    </row>
    <row r="53" spans="2:3" ht="15" customHeight="1" x14ac:dyDescent="0.15">
      <c r="B53" s="55" t="s">
        <v>16079</v>
      </c>
      <c r="C53" s="55" t="s">
        <v>16167</v>
      </c>
    </row>
    <row r="54" spans="2:3" ht="15" customHeight="1" x14ac:dyDescent="0.15">
      <c r="B54" s="55" t="s">
        <v>16080</v>
      </c>
      <c r="C54" s="55" t="s">
        <v>16168</v>
      </c>
    </row>
    <row r="55" spans="2:3" ht="15" customHeight="1" x14ac:dyDescent="0.15">
      <c r="B55" s="55" t="s">
        <v>16081</v>
      </c>
      <c r="C55" s="55" t="s">
        <v>16169</v>
      </c>
    </row>
    <row r="56" spans="2:3" ht="15" customHeight="1" x14ac:dyDescent="0.15">
      <c r="B56" s="55" t="s">
        <v>16087</v>
      </c>
      <c r="C56" s="55" t="s">
        <v>16170</v>
      </c>
    </row>
    <row r="57" spans="2:3" ht="15" customHeight="1" x14ac:dyDescent="0.15">
      <c r="B57" s="55" t="s">
        <v>16082</v>
      </c>
      <c r="C57" s="55" t="s">
        <v>16171</v>
      </c>
    </row>
    <row r="58" spans="2:3" ht="15" customHeight="1" x14ac:dyDescent="0.15">
      <c r="B58" s="55" t="s">
        <v>16088</v>
      </c>
      <c r="C58" s="55" t="s">
        <v>16172</v>
      </c>
    </row>
    <row r="59" spans="2:3" ht="15" customHeight="1" x14ac:dyDescent="0.15">
      <c r="B59" s="55" t="s">
        <v>16083</v>
      </c>
      <c r="C59" s="55" t="s">
        <v>16173</v>
      </c>
    </row>
    <row r="60" spans="2:3" ht="15" customHeight="1" x14ac:dyDescent="0.15">
      <c r="B60" s="55" t="s">
        <v>16147</v>
      </c>
      <c r="C60" s="55" t="s">
        <v>16174</v>
      </c>
    </row>
    <row r="61" spans="2:3" ht="15" customHeight="1" x14ac:dyDescent="0.15">
      <c r="B61" s="55" t="s">
        <v>16148</v>
      </c>
    </row>
    <row r="62" spans="2:3" ht="15" customHeight="1" x14ac:dyDescent="0.15">
      <c r="B62" s="55" t="s">
        <v>16089</v>
      </c>
      <c r="C62" s="55" t="s">
        <v>16084</v>
      </c>
    </row>
    <row r="63" spans="2:3" ht="15" customHeight="1" x14ac:dyDescent="0.15">
      <c r="C63" s="55" t="s">
        <v>16175</v>
      </c>
    </row>
    <row r="64" spans="2:3" ht="15" customHeight="1" x14ac:dyDescent="0.15">
      <c r="B64" s="55" t="s">
        <v>2782</v>
      </c>
      <c r="C64" s="55" t="s">
        <v>16176</v>
      </c>
    </row>
    <row r="65" spans="2:3" ht="15" customHeight="1" x14ac:dyDescent="0.15">
      <c r="B65" s="55" t="s">
        <v>16090</v>
      </c>
      <c r="C65" s="55"/>
    </row>
    <row r="66" spans="2:3" ht="15" customHeight="1" x14ac:dyDescent="0.15">
      <c r="C66" s="55" t="s">
        <v>16085</v>
      </c>
    </row>
    <row r="67" spans="2:3" ht="15" customHeight="1" x14ac:dyDescent="0.15">
      <c r="B67" s="55" t="s">
        <v>2797</v>
      </c>
      <c r="C67" s="55" t="s">
        <v>16177</v>
      </c>
    </row>
    <row r="68" spans="2:3" ht="15" customHeight="1" x14ac:dyDescent="0.15">
      <c r="B68" s="55" t="s">
        <v>16149</v>
      </c>
      <c r="C68" s="55" t="s">
        <v>16178</v>
      </c>
    </row>
    <row r="69" spans="2:3" ht="15" customHeight="1" x14ac:dyDescent="0.15">
      <c r="B69" s="55" t="s">
        <v>16091</v>
      </c>
      <c r="C69" s="55"/>
    </row>
    <row r="70" spans="2:3" ht="15" customHeight="1" x14ac:dyDescent="0.15">
      <c r="B70" s="55" t="s">
        <v>16092</v>
      </c>
      <c r="C70" s="55"/>
    </row>
    <row r="71" spans="2:3" ht="15" customHeight="1" x14ac:dyDescent="0.15">
      <c r="B71" s="55" t="s">
        <v>16150</v>
      </c>
      <c r="C71" s="55"/>
    </row>
    <row r="72" spans="2:3" ht="15" customHeight="1" x14ac:dyDescent="0.15">
      <c r="B72" s="55" t="s">
        <v>16151</v>
      </c>
      <c r="C72" s="55"/>
    </row>
    <row r="73" spans="2:3" ht="15" customHeight="1" x14ac:dyDescent="0.15">
      <c r="B73" s="55" t="s">
        <v>16152</v>
      </c>
      <c r="C73" s="55"/>
    </row>
    <row r="74" spans="2:3" ht="15" customHeight="1" x14ac:dyDescent="0.15">
      <c r="B74" s="55" t="s">
        <v>16153</v>
      </c>
      <c r="C74" s="55"/>
    </row>
    <row r="75" spans="2:3" ht="15" customHeight="1" x14ac:dyDescent="0.15">
      <c r="B75" s="55" t="s">
        <v>16154</v>
      </c>
      <c r="C75" s="55"/>
    </row>
    <row r="76" spans="2:3" ht="15" customHeight="1" x14ac:dyDescent="0.15">
      <c r="B76" s="55" t="s">
        <v>16155</v>
      </c>
      <c r="C76" s="55"/>
    </row>
    <row r="77" spans="2:3" ht="15" customHeight="1" x14ac:dyDescent="0.15">
      <c r="B77" s="55" t="s">
        <v>16156</v>
      </c>
      <c r="C77" s="55"/>
    </row>
    <row r="78" spans="2:3" ht="15" customHeight="1" x14ac:dyDescent="0.15">
      <c r="B78" s="55" t="s">
        <v>16157</v>
      </c>
      <c r="C78" s="55"/>
    </row>
    <row r="79" spans="2:3" ht="15" customHeight="1" x14ac:dyDescent="0.15">
      <c r="B79" s="55" t="s">
        <v>16158</v>
      </c>
      <c r="C79" s="55"/>
    </row>
    <row r="80" spans="2:3" ht="15" customHeight="1" x14ac:dyDescent="0.15"/>
  </sheetData>
  <mergeCells count="3">
    <mergeCell ref="A11:C16"/>
    <mergeCell ref="A19:C20"/>
    <mergeCell ref="A32:C37"/>
  </mergeCells>
  <phoneticPr fontId="8"/>
  <printOptions horizontalCentered="1"/>
  <pageMargins left="0.39370078740157483" right="0.39370078740157483" top="0.78740157480314965" bottom="0.78740157480314965" header="0.51181102362204722" footer="0.51181102362204722"/>
  <pageSetup paperSize="9" scale="88" orientation="landscape" r:id="rId1"/>
  <headerFooter alignWithMargins="0"/>
  <rowBreaks count="1" manualBreakCount="1">
    <brk id="4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4E25-4FB2-45DA-A2D9-95F31CB67653}">
  <sheetPr codeName="Sheet1">
    <pageSetUpPr fitToPage="1"/>
  </sheetPr>
  <dimension ref="A1:X3536"/>
  <sheetViews>
    <sheetView view="pageBreakPreview" zoomScaleNormal="70" zoomScaleSheetLayoutView="100" workbookViewId="0"/>
  </sheetViews>
  <sheetFormatPr defaultColWidth="9" defaultRowHeight="27" customHeight="1" x14ac:dyDescent="0.15"/>
  <cols>
    <col min="1" max="1" width="6.375" style="63" customWidth="1"/>
    <col min="2" max="2" width="6.125" style="63" hidden="1" customWidth="1"/>
    <col min="3" max="3" width="18" style="63" hidden="1" customWidth="1"/>
    <col min="4" max="4" width="30.875" style="63" hidden="1" customWidth="1"/>
    <col min="5" max="5" width="28.5" style="63" hidden="1" customWidth="1"/>
    <col min="6" max="6" width="33.5" style="64" customWidth="1"/>
    <col min="7" max="7" width="11.5" style="79" customWidth="1"/>
    <col min="8" max="8" width="37.625" style="64" customWidth="1"/>
    <col min="9" max="9" width="15.625" style="79" customWidth="1"/>
    <col min="10" max="10" width="14.625" style="79" customWidth="1"/>
    <col min="11" max="11" width="29.5" style="64" customWidth="1"/>
    <col min="12" max="12" width="33.625" style="64" customWidth="1"/>
    <col min="13" max="13" width="9.125" style="64" customWidth="1"/>
    <col min="14" max="14" width="12.5" style="65" customWidth="1"/>
    <col min="15" max="15" width="16.875" style="56" customWidth="1"/>
    <col min="16" max="16" width="5.25" style="63" customWidth="1"/>
    <col min="17" max="17" width="14.625" style="63" customWidth="1"/>
    <col min="18" max="18" width="10.125" style="63" customWidth="1"/>
    <col min="19" max="16384" width="9" style="63"/>
  </cols>
  <sheetData>
    <row r="1" spans="1:22" ht="27" customHeight="1" x14ac:dyDescent="0.15">
      <c r="F1" s="379" t="s">
        <v>0</v>
      </c>
      <c r="G1" s="317"/>
    </row>
    <row r="2" spans="1:22" ht="27" customHeight="1" x14ac:dyDescent="0.15">
      <c r="C2" s="63" t="s">
        <v>1</v>
      </c>
      <c r="D2" s="63" t="s">
        <v>2</v>
      </c>
      <c r="F2" s="379" t="s">
        <v>3</v>
      </c>
      <c r="G2" s="317"/>
      <c r="O2" s="56" t="s">
        <v>4</v>
      </c>
    </row>
    <row r="3" spans="1:22" s="78" customFormat="1" ht="27" customHeight="1" x14ac:dyDescent="0.15">
      <c r="A3" s="77" t="s">
        <v>5</v>
      </c>
      <c r="B3" s="66" t="s">
        <v>6</v>
      </c>
      <c r="C3" s="66" t="s">
        <v>7</v>
      </c>
      <c r="D3" s="66" t="s">
        <v>8</v>
      </c>
      <c r="E3" s="66" t="s">
        <v>9</v>
      </c>
      <c r="F3" s="67" t="s">
        <v>10</v>
      </c>
      <c r="G3" s="66" t="s">
        <v>11</v>
      </c>
      <c r="H3" s="67" t="s">
        <v>12</v>
      </c>
      <c r="I3" s="66" t="s">
        <v>13</v>
      </c>
      <c r="J3" s="66" t="s">
        <v>14</v>
      </c>
      <c r="K3" s="67" t="s">
        <v>15</v>
      </c>
      <c r="L3" s="66" t="s">
        <v>13922</v>
      </c>
      <c r="M3" s="68" t="s">
        <v>16</v>
      </c>
      <c r="N3" s="67" t="s">
        <v>17</v>
      </c>
      <c r="O3" s="36" t="s">
        <v>18</v>
      </c>
      <c r="P3" s="63"/>
      <c r="Q3" s="63"/>
      <c r="R3" s="63"/>
      <c r="S3" s="63"/>
      <c r="T3" s="63"/>
      <c r="U3" s="63"/>
      <c r="V3" s="63"/>
    </row>
    <row r="4" spans="1:22" ht="27" customHeight="1" x14ac:dyDescent="0.15">
      <c r="A4" s="39">
        <f>IF($B$4="","",COUNTA($B$4:B4))</f>
        <v>1</v>
      </c>
      <c r="B4" s="27">
        <f t="shared" ref="B4:B6" si="0">IF(D4="","",ROW())</f>
        <v>4</v>
      </c>
      <c r="C4" s="27" t="str">
        <f>$F$2</f>
        <v>（１）　救護施設　（生活保護法）</v>
      </c>
      <c r="D4" s="27" t="str">
        <f>$O$2</f>
        <v>地域福祉課</v>
      </c>
      <c r="E4" s="27" t="str">
        <f>MID(category1_1,SEARCH("）",category1_1,1)+2,SEARCH("（",category1_1,SEARCH("）",category1_1,1)+2)-SEARCH("）",category1_1,1)-3)</f>
        <v>救護施設</v>
      </c>
      <c r="F4" s="25" t="s">
        <v>19</v>
      </c>
      <c r="G4" s="34" t="s">
        <v>20</v>
      </c>
      <c r="H4" s="25" t="s">
        <v>21</v>
      </c>
      <c r="I4" s="34" t="s">
        <v>22</v>
      </c>
      <c r="J4" s="34" t="s">
        <v>23</v>
      </c>
      <c r="K4" s="25" t="s">
        <v>24</v>
      </c>
      <c r="L4" s="25" t="s">
        <v>1954</v>
      </c>
      <c r="M4" s="35">
        <v>110</v>
      </c>
      <c r="N4" s="36" t="s">
        <v>26</v>
      </c>
      <c r="O4" s="69"/>
    </row>
    <row r="5" spans="1:22" ht="27" customHeight="1" x14ac:dyDescent="0.15">
      <c r="A5" s="39">
        <f>IF($B$4="","",COUNTA($B$4:B5))</f>
        <v>2</v>
      </c>
      <c r="B5" s="27">
        <f t="shared" si="0"/>
        <v>5</v>
      </c>
      <c r="C5" s="27" t="str">
        <f>$F$2</f>
        <v>（１）　救護施設　（生活保護法）</v>
      </c>
      <c r="D5" s="27" t="str">
        <f>$O$2</f>
        <v>地域福祉課</v>
      </c>
      <c r="E5" s="27" t="str">
        <f>MID(category1_1,SEARCH("）",category1_1,1)+2,SEARCH("（",category1_1,SEARCH("）",category1_1,1)+2)-SEARCH("）",category1_1,1)-3)</f>
        <v>救護施設</v>
      </c>
      <c r="F5" s="25" t="s">
        <v>27</v>
      </c>
      <c r="G5" s="34" t="s">
        <v>28</v>
      </c>
      <c r="H5" s="25" t="s">
        <v>29</v>
      </c>
      <c r="I5" s="34" t="s">
        <v>30</v>
      </c>
      <c r="J5" s="34" t="s">
        <v>31</v>
      </c>
      <c r="K5" s="25" t="s">
        <v>24</v>
      </c>
      <c r="L5" s="25" t="s">
        <v>1954</v>
      </c>
      <c r="M5" s="35">
        <v>60</v>
      </c>
      <c r="N5" s="36" t="s">
        <v>32</v>
      </c>
      <c r="O5" s="69" t="str">
        <f>IFERROR(VLOOKUP(IF($L5="―",$K5,$L5),法人一覧!$D$4:$E$333,2,FALSE),"―")</f>
        <v>2190005009454</v>
      </c>
    </row>
    <row r="6" spans="1:22" ht="27" customHeight="1" x14ac:dyDescent="0.15">
      <c r="A6" s="39">
        <f>IF($B$4="","",COUNTA($B$4:B6))</f>
        <v>3</v>
      </c>
      <c r="B6" s="27">
        <f t="shared" si="0"/>
        <v>6</v>
      </c>
      <c r="C6" s="59" t="str">
        <f>$F$2</f>
        <v>（１）　救護施設　（生活保護法）</v>
      </c>
      <c r="D6" s="59" t="str">
        <f>$O$2</f>
        <v>地域福祉課</v>
      </c>
      <c r="E6" s="27" t="str">
        <f>MID(category1_1,SEARCH("）",category1_1,1)+2,SEARCH("（",category1_1,SEARCH("）",category1_1,1)+2)-SEARCH("）",category1_1,1)-3)</f>
        <v>救護施設</v>
      </c>
      <c r="F6" s="58" t="s">
        <v>33</v>
      </c>
      <c r="G6" s="60" t="s">
        <v>34</v>
      </c>
      <c r="H6" s="58" t="s">
        <v>35</v>
      </c>
      <c r="I6" s="60" t="s">
        <v>36</v>
      </c>
      <c r="J6" s="60" t="s">
        <v>37</v>
      </c>
      <c r="K6" s="58" t="s">
        <v>38</v>
      </c>
      <c r="L6" s="58" t="s">
        <v>25</v>
      </c>
      <c r="M6" s="57">
        <v>70</v>
      </c>
      <c r="N6" s="51" t="s">
        <v>39</v>
      </c>
      <c r="O6" s="69" t="str">
        <f>IFERROR(VLOOKUP(IF($L6="―",$K6,$L6),法人一覧!$D$4:$E$333,2,FALSE),"―")</f>
        <v>1190005000100</v>
      </c>
    </row>
    <row r="8" spans="1:22" ht="27" customHeight="1" x14ac:dyDescent="0.15">
      <c r="F8" s="379" t="s">
        <v>40</v>
      </c>
      <c r="O8" s="56" t="s">
        <v>4</v>
      </c>
    </row>
    <row r="9" spans="1:22" s="78" customFormat="1" ht="27" customHeight="1" x14ac:dyDescent="0.15">
      <c r="A9" s="77" t="s">
        <v>5</v>
      </c>
      <c r="B9" s="66" t="s">
        <v>6</v>
      </c>
      <c r="C9" s="66" t="s">
        <v>7</v>
      </c>
      <c r="D9" s="66" t="s">
        <v>8</v>
      </c>
      <c r="E9" s="66" t="s">
        <v>9</v>
      </c>
      <c r="F9" s="67" t="s">
        <v>10</v>
      </c>
      <c r="G9" s="66" t="s">
        <v>11</v>
      </c>
      <c r="H9" s="67" t="s">
        <v>12</v>
      </c>
      <c r="I9" s="66" t="s">
        <v>13</v>
      </c>
      <c r="J9" s="66" t="s">
        <v>14</v>
      </c>
      <c r="K9" s="67" t="s">
        <v>15</v>
      </c>
      <c r="L9" s="67" t="s">
        <v>13923</v>
      </c>
      <c r="M9" s="68" t="s">
        <v>16</v>
      </c>
      <c r="N9" s="67" t="s">
        <v>17</v>
      </c>
      <c r="O9" s="36" t="s">
        <v>18</v>
      </c>
      <c r="P9" s="63"/>
      <c r="Q9" s="63"/>
      <c r="R9" s="63"/>
      <c r="S9" s="63"/>
      <c r="T9" s="63"/>
      <c r="U9" s="63"/>
      <c r="V9" s="63"/>
    </row>
    <row r="10" spans="1:22" ht="30" customHeight="1" x14ac:dyDescent="0.15">
      <c r="A10" s="39">
        <f>IF($B$10="","",COUNTA($B$10:B10))</f>
        <v>1</v>
      </c>
      <c r="B10" s="59">
        <f t="shared" ref="B10" si="1">IF(D10="","",ROW())</f>
        <v>10</v>
      </c>
      <c r="C10" s="59" t="str">
        <f>$F$8</f>
        <v>（２）　医療保護施設　（生活保護法）</v>
      </c>
      <c r="D10" s="59" t="str">
        <f>$O$8</f>
        <v>地域福祉課</v>
      </c>
      <c r="E10" s="27" t="str">
        <f>MID(category1_2,SEARCH("）",category1_2,1)+2,SEARCH("（",category1_2,SEARCH("）",category1_2,1)+2)-SEARCH("）",category1_2,1)-3)</f>
        <v>医療保護施設</v>
      </c>
      <c r="F10" s="58" t="s">
        <v>41</v>
      </c>
      <c r="G10" s="60" t="s">
        <v>42</v>
      </c>
      <c r="H10" s="58" t="s">
        <v>43</v>
      </c>
      <c r="I10" s="60" t="s">
        <v>44</v>
      </c>
      <c r="J10" s="60" t="s">
        <v>45</v>
      </c>
      <c r="K10" s="58" t="s">
        <v>46</v>
      </c>
      <c r="L10" s="58" t="s">
        <v>25</v>
      </c>
      <c r="M10" s="61">
        <v>430</v>
      </c>
      <c r="N10" s="51" t="s">
        <v>47</v>
      </c>
      <c r="O10" s="69" t="str">
        <f>IFERROR(VLOOKUP(IF($L10="―",$K10,$L10),法人一覧!$D$4:$E$333,2,FALSE),"―")</f>
        <v>3010405001696</v>
      </c>
    </row>
    <row r="11" spans="1:22" ht="20.100000000000001" customHeight="1" x14ac:dyDescent="0.15"/>
    <row r="12" spans="1:22" ht="22.15" customHeight="1" x14ac:dyDescent="0.15">
      <c r="F12" s="379" t="s">
        <v>48</v>
      </c>
    </row>
    <row r="13" spans="1:22" ht="27" customHeight="1" x14ac:dyDescent="0.15">
      <c r="F13" s="379" t="s">
        <v>13912</v>
      </c>
      <c r="M13" s="80"/>
      <c r="O13" s="56" t="s">
        <v>49</v>
      </c>
    </row>
    <row r="14" spans="1:22" s="78" customFormat="1" ht="27" customHeight="1" x14ac:dyDescent="0.15">
      <c r="A14" s="77" t="s">
        <v>5</v>
      </c>
      <c r="B14" s="66" t="s">
        <v>6</v>
      </c>
      <c r="C14" s="66" t="s">
        <v>7</v>
      </c>
      <c r="D14" s="66" t="s">
        <v>8</v>
      </c>
      <c r="E14" s="66" t="s">
        <v>9</v>
      </c>
      <c r="F14" s="67" t="s">
        <v>10</v>
      </c>
      <c r="G14" s="66" t="s">
        <v>11</v>
      </c>
      <c r="H14" s="67" t="s">
        <v>12</v>
      </c>
      <c r="I14" s="66" t="s">
        <v>13</v>
      </c>
      <c r="J14" s="66" t="s">
        <v>14</v>
      </c>
      <c r="K14" s="67" t="s">
        <v>15</v>
      </c>
      <c r="L14" s="67" t="s">
        <v>13923</v>
      </c>
      <c r="M14" s="68" t="s">
        <v>16</v>
      </c>
      <c r="N14" s="67" t="s">
        <v>17</v>
      </c>
      <c r="O14" s="66" t="s">
        <v>18</v>
      </c>
      <c r="P14" s="63"/>
      <c r="Q14" s="63"/>
      <c r="R14" s="63"/>
      <c r="S14" s="63"/>
      <c r="T14" s="63"/>
      <c r="U14" s="63"/>
      <c r="V14" s="63"/>
    </row>
    <row r="15" spans="1:22" ht="31.5" customHeight="1" x14ac:dyDescent="0.15">
      <c r="A15" s="39">
        <f>IF($B$15="","",COUNTA($B$15:B15))</f>
        <v>1</v>
      </c>
      <c r="B15" s="59">
        <f t="shared" ref="B15:B28" si="2">IF(D15="","",ROW())</f>
        <v>15</v>
      </c>
      <c r="C15" s="27" t="str">
        <f t="shared" ref="C15:C28" si="3">$F$13</f>
        <v>（１）　助産施設　（児童福祉法）</v>
      </c>
      <c r="D15" s="27" t="str">
        <f t="shared" ref="D15:D28" si="4">$O$13</f>
        <v>家庭福祉・施設整備課</v>
      </c>
      <c r="E15" s="27" t="str">
        <f t="shared" ref="E15:E27" si="5">MID(category2_1,SEARCH("）",category2_1,1)+2,SEARCH("（",category2_1,SEARCH("）",category2_1,1)+2)-SEARCH("）",category2_1,1)-3)</f>
        <v>助産施設</v>
      </c>
      <c r="F15" s="25" t="s">
        <v>50</v>
      </c>
      <c r="G15" s="34" t="s">
        <v>51</v>
      </c>
      <c r="H15" s="25" t="s">
        <v>52</v>
      </c>
      <c r="I15" s="34" t="s">
        <v>53</v>
      </c>
      <c r="J15" s="34" t="s">
        <v>54</v>
      </c>
      <c r="K15" s="25" t="s">
        <v>55</v>
      </c>
      <c r="L15" s="25" t="s">
        <v>25</v>
      </c>
      <c r="M15" s="41">
        <v>1</v>
      </c>
      <c r="N15" s="36" t="s">
        <v>56</v>
      </c>
      <c r="O15" s="69" t="str">
        <f>IFERROR(VLOOKUP(IF($L15="―",$K15,$L15),[1]法人一覧!$D$4:$E$333,2,FALSE),"―")</f>
        <v>―</v>
      </c>
    </row>
    <row r="16" spans="1:22" ht="30" customHeight="1" x14ac:dyDescent="0.15">
      <c r="A16" s="39">
        <f>IF($B$15="","",COUNTA($B$15:B16))</f>
        <v>2</v>
      </c>
      <c r="B16" s="27">
        <f t="shared" si="2"/>
        <v>16</v>
      </c>
      <c r="C16" s="27" t="str">
        <f t="shared" si="3"/>
        <v>（１）　助産施設　（児童福祉法）</v>
      </c>
      <c r="D16" s="27" t="str">
        <f t="shared" si="4"/>
        <v>家庭福祉・施設整備課</v>
      </c>
      <c r="E16" s="27" t="str">
        <f t="shared" si="5"/>
        <v>助産施設</v>
      </c>
      <c r="F16" s="25" t="s">
        <v>57</v>
      </c>
      <c r="G16" s="34" t="s">
        <v>58</v>
      </c>
      <c r="H16" s="25" t="s">
        <v>59</v>
      </c>
      <c r="I16" s="34" t="s">
        <v>60</v>
      </c>
      <c r="J16" s="34" t="s">
        <v>61</v>
      </c>
      <c r="K16" s="25" t="s">
        <v>62</v>
      </c>
      <c r="L16" s="25" t="s">
        <v>63</v>
      </c>
      <c r="M16" s="41">
        <v>34</v>
      </c>
      <c r="N16" s="36" t="s">
        <v>64</v>
      </c>
      <c r="O16" s="69" t="str">
        <f>IFERROR(VLOOKUP(IF($L16="―",$K16,$L16),[1]法人一覧!$D$4:$E$333,2,FALSE),"―")</f>
        <v>―</v>
      </c>
    </row>
    <row r="17" spans="1:22" ht="27" customHeight="1" x14ac:dyDescent="0.15">
      <c r="A17" s="39">
        <f>IF($B$15="","",COUNTA($B$15:B17))</f>
        <v>3</v>
      </c>
      <c r="B17" s="27">
        <f t="shared" si="2"/>
        <v>17</v>
      </c>
      <c r="C17" s="27" t="str">
        <f t="shared" si="3"/>
        <v>（１）　助産施設　（児童福祉法）</v>
      </c>
      <c r="D17" s="27" t="str">
        <f t="shared" si="4"/>
        <v>家庭福祉・施設整備課</v>
      </c>
      <c r="E17" s="27" t="str">
        <f t="shared" si="5"/>
        <v>助産施設</v>
      </c>
      <c r="F17" s="25" t="s">
        <v>65</v>
      </c>
      <c r="G17" s="34" t="s">
        <v>66</v>
      </c>
      <c r="H17" s="25" t="s">
        <v>67</v>
      </c>
      <c r="I17" s="34" t="s">
        <v>66</v>
      </c>
      <c r="J17" s="34"/>
      <c r="K17" s="25" t="s">
        <v>68</v>
      </c>
      <c r="L17" s="25" t="s">
        <v>25</v>
      </c>
      <c r="M17" s="41" t="s">
        <v>25</v>
      </c>
      <c r="N17" s="36" t="s">
        <v>69</v>
      </c>
      <c r="O17" s="69" t="str">
        <f>IFERROR(VLOOKUP(IF($L17="―",$K17,$L17),[1]法人一覧!$D$4:$E$333,2,FALSE),"―")</f>
        <v>―</v>
      </c>
    </row>
    <row r="18" spans="1:22" ht="30" customHeight="1" x14ac:dyDescent="0.15">
      <c r="A18" s="39">
        <f>IF($B$15="","",COUNTA($B$15:B18))</f>
        <v>4</v>
      </c>
      <c r="B18" s="27">
        <f t="shared" si="2"/>
        <v>18</v>
      </c>
      <c r="C18" s="27" t="str">
        <f t="shared" si="3"/>
        <v>（１）　助産施設　（児童福祉法）</v>
      </c>
      <c r="D18" s="27" t="str">
        <f t="shared" si="4"/>
        <v>家庭福祉・施設整備課</v>
      </c>
      <c r="E18" s="27" t="str">
        <f t="shared" si="5"/>
        <v>助産施設</v>
      </c>
      <c r="F18" s="25" t="s">
        <v>70</v>
      </c>
      <c r="G18" s="34" t="s">
        <v>42</v>
      </c>
      <c r="H18" s="25" t="s">
        <v>43</v>
      </c>
      <c r="I18" s="34" t="s">
        <v>44</v>
      </c>
      <c r="J18" s="34" t="s">
        <v>45</v>
      </c>
      <c r="K18" s="25" t="s">
        <v>71</v>
      </c>
      <c r="L18" s="25" t="s">
        <v>25</v>
      </c>
      <c r="M18" s="41">
        <v>10</v>
      </c>
      <c r="N18" s="36" t="s">
        <v>72</v>
      </c>
      <c r="O18" s="69" t="str">
        <f>IFERROR(VLOOKUP(IF($L18="―",$K18,$L18),[1]法人一覧!$D$4:$E$333,2,FALSE),"―")</f>
        <v>3010405001696</v>
      </c>
    </row>
    <row r="19" spans="1:22" ht="30" customHeight="1" x14ac:dyDescent="0.15">
      <c r="A19" s="39">
        <f>IF($B$15="","",COUNTA($B$15:B19))</f>
        <v>5</v>
      </c>
      <c r="B19" s="27">
        <f t="shared" si="2"/>
        <v>19</v>
      </c>
      <c r="C19" s="27" t="str">
        <f t="shared" si="3"/>
        <v>（１）　助産施設　（児童福祉法）</v>
      </c>
      <c r="D19" s="27" t="str">
        <f t="shared" si="4"/>
        <v>家庭福祉・施設整備課</v>
      </c>
      <c r="E19" s="27" t="str">
        <f t="shared" si="5"/>
        <v>助産施設</v>
      </c>
      <c r="F19" s="25" t="s">
        <v>73</v>
      </c>
      <c r="G19" s="34" t="s">
        <v>66</v>
      </c>
      <c r="H19" s="25" t="s">
        <v>74</v>
      </c>
      <c r="I19" s="34" t="s">
        <v>66</v>
      </c>
      <c r="J19" s="34"/>
      <c r="K19" s="25" t="s">
        <v>55</v>
      </c>
      <c r="L19" s="25" t="s">
        <v>25</v>
      </c>
      <c r="M19" s="41" t="s">
        <v>25</v>
      </c>
      <c r="N19" s="36" t="s">
        <v>75</v>
      </c>
      <c r="O19" s="69" t="str">
        <f>IFERROR(VLOOKUP(IF($L19="―",$K19,$L19),[1]法人一覧!$D$4:$E$333,2,FALSE),"―")</f>
        <v>―</v>
      </c>
    </row>
    <row r="20" spans="1:22" ht="24" customHeight="1" x14ac:dyDescent="0.15">
      <c r="A20" s="39">
        <f>IF($B$15="","",COUNTA($B$15:B20))</f>
        <v>6</v>
      </c>
      <c r="B20" s="27">
        <f t="shared" si="2"/>
        <v>20</v>
      </c>
      <c r="C20" s="27" t="str">
        <f t="shared" si="3"/>
        <v>（１）　助産施設　（児童福祉法）</v>
      </c>
      <c r="D20" s="27" t="str">
        <f t="shared" si="4"/>
        <v>家庭福祉・施設整備課</v>
      </c>
      <c r="E20" s="27" t="str">
        <f t="shared" si="5"/>
        <v>助産施設</v>
      </c>
      <c r="F20" s="25" t="s">
        <v>76</v>
      </c>
      <c r="G20" s="34" t="s">
        <v>66</v>
      </c>
      <c r="H20" s="25" t="s">
        <v>77</v>
      </c>
      <c r="I20" s="34" t="s">
        <v>66</v>
      </c>
      <c r="J20" s="34"/>
      <c r="K20" s="25" t="s">
        <v>78</v>
      </c>
      <c r="L20" s="25" t="s">
        <v>25</v>
      </c>
      <c r="M20" s="41" t="s">
        <v>25</v>
      </c>
      <c r="N20" s="36" t="s">
        <v>79</v>
      </c>
      <c r="O20" s="69" t="str">
        <f>IFERROR(VLOOKUP(IF($L20="―",$K20,$L20),[1]法人一覧!$D$4:$E$333,2,FALSE),"―")</f>
        <v>―</v>
      </c>
    </row>
    <row r="21" spans="1:22" ht="30" customHeight="1" x14ac:dyDescent="0.15">
      <c r="A21" s="39">
        <f>IF($B$15="","",COUNTA($B$15:B21))</f>
        <v>7</v>
      </c>
      <c r="B21" s="27">
        <f t="shared" si="2"/>
        <v>21</v>
      </c>
      <c r="C21" s="27" t="str">
        <f t="shared" si="3"/>
        <v>（１）　助産施設　（児童福祉法）</v>
      </c>
      <c r="D21" s="27" t="str">
        <f t="shared" si="4"/>
        <v>家庭福祉・施設整備課</v>
      </c>
      <c r="E21" s="27" t="str">
        <f t="shared" si="5"/>
        <v>助産施設</v>
      </c>
      <c r="F21" s="25" t="s">
        <v>80</v>
      </c>
      <c r="G21" s="34" t="s">
        <v>81</v>
      </c>
      <c r="H21" s="25" t="s">
        <v>82</v>
      </c>
      <c r="I21" s="34" t="s">
        <v>83</v>
      </c>
      <c r="J21" s="34" t="s">
        <v>84</v>
      </c>
      <c r="K21" s="25" t="s">
        <v>85</v>
      </c>
      <c r="L21" s="25" t="s">
        <v>25</v>
      </c>
      <c r="M21" s="41">
        <v>10</v>
      </c>
      <c r="N21" s="36" t="s">
        <v>86</v>
      </c>
      <c r="O21" s="69" t="str">
        <f>IFERROR(VLOOKUP(IF($L21="―",$K21,$L21),[1]法人一覧!$D$4:$E$333,2,FALSE),"―")</f>
        <v>―</v>
      </c>
    </row>
    <row r="22" spans="1:22" ht="27" customHeight="1" x14ac:dyDescent="0.15">
      <c r="A22" s="39">
        <f>IF($B$15="","",COUNTA($B$15:B22))</f>
        <v>8</v>
      </c>
      <c r="B22" s="27">
        <f t="shared" si="2"/>
        <v>22</v>
      </c>
      <c r="C22" s="27" t="str">
        <f t="shared" si="3"/>
        <v>（１）　助産施設　（児童福祉法）</v>
      </c>
      <c r="D22" s="27" t="str">
        <f t="shared" si="4"/>
        <v>家庭福祉・施設整備課</v>
      </c>
      <c r="E22" s="27" t="str">
        <f t="shared" si="5"/>
        <v>助産施設</v>
      </c>
      <c r="F22" s="25" t="s">
        <v>87</v>
      </c>
      <c r="G22" s="34" t="s">
        <v>66</v>
      </c>
      <c r="H22" s="25" t="s">
        <v>88</v>
      </c>
      <c r="I22" s="34" t="s">
        <v>66</v>
      </c>
      <c r="J22" s="34"/>
      <c r="K22" s="25" t="s">
        <v>62</v>
      </c>
      <c r="L22" s="25" t="s">
        <v>25</v>
      </c>
      <c r="M22" s="41" t="s">
        <v>25</v>
      </c>
      <c r="N22" s="36" t="s">
        <v>89</v>
      </c>
      <c r="O22" s="69" t="str">
        <f>IFERROR(VLOOKUP(IF($L22="―",$K22,$L22),[1]法人一覧!$D$4:$E$333,2,FALSE),"―")</f>
        <v>―</v>
      </c>
    </row>
    <row r="23" spans="1:22" ht="27" customHeight="1" x14ac:dyDescent="0.15">
      <c r="A23" s="39">
        <f>IF($B$15="","",COUNTA($B$15:B23))</f>
        <v>9</v>
      </c>
      <c r="B23" s="27">
        <f t="shared" si="2"/>
        <v>23</v>
      </c>
      <c r="C23" s="27" t="str">
        <f t="shared" si="3"/>
        <v>（１）　助産施設　（児童福祉法）</v>
      </c>
      <c r="D23" s="27" t="str">
        <f t="shared" si="4"/>
        <v>家庭福祉・施設整備課</v>
      </c>
      <c r="E23" s="27" t="str">
        <f t="shared" si="5"/>
        <v>助産施設</v>
      </c>
      <c r="F23" s="25" t="s">
        <v>90</v>
      </c>
      <c r="G23" s="34" t="s">
        <v>91</v>
      </c>
      <c r="H23" s="25" t="s">
        <v>92</v>
      </c>
      <c r="I23" s="34" t="s">
        <v>93</v>
      </c>
      <c r="J23" s="34" t="s">
        <v>94</v>
      </c>
      <c r="K23" s="25" t="s">
        <v>90</v>
      </c>
      <c r="L23" s="25" t="s">
        <v>25</v>
      </c>
      <c r="M23" s="41">
        <v>38</v>
      </c>
      <c r="N23" s="36" t="s">
        <v>95</v>
      </c>
      <c r="O23" s="69" t="str">
        <f>IFERROR(VLOOKUP(IF($L23="―",$K23,$L23),[1]法人一覧!$D$4:$E$333,2,FALSE),"―")</f>
        <v>―</v>
      </c>
    </row>
    <row r="24" spans="1:22" ht="27.75" customHeight="1" x14ac:dyDescent="0.15">
      <c r="A24" s="39">
        <f>IF($B$15="","",COUNTA($B$15:B24))</f>
        <v>10</v>
      </c>
      <c r="B24" s="27">
        <f t="shared" si="2"/>
        <v>24</v>
      </c>
      <c r="C24" s="27" t="str">
        <f t="shared" si="3"/>
        <v>（１）　助産施設　（児童福祉法）</v>
      </c>
      <c r="D24" s="27" t="str">
        <f t="shared" si="4"/>
        <v>家庭福祉・施設整備課</v>
      </c>
      <c r="E24" s="27" t="str">
        <f t="shared" si="5"/>
        <v>助産施設</v>
      </c>
      <c r="F24" s="25" t="s">
        <v>96</v>
      </c>
      <c r="G24" s="34" t="s">
        <v>66</v>
      </c>
      <c r="H24" s="25" t="s">
        <v>97</v>
      </c>
      <c r="I24" s="34" t="s">
        <v>66</v>
      </c>
      <c r="J24" s="34"/>
      <c r="K24" s="25" t="s">
        <v>98</v>
      </c>
      <c r="L24" s="25" t="s">
        <v>99</v>
      </c>
      <c r="M24" s="41" t="s">
        <v>25</v>
      </c>
      <c r="N24" s="36" t="s">
        <v>100</v>
      </c>
      <c r="O24" s="69" t="str">
        <f>IFERROR(VLOOKUP(IF($L24="―",$K24,$L24),[1]法人一覧!$D$4:$E$333,2,FALSE),"―")</f>
        <v>―</v>
      </c>
    </row>
    <row r="25" spans="1:22" ht="34.5" customHeight="1" x14ac:dyDescent="0.15">
      <c r="A25" s="39">
        <f>IF($B$15="","",COUNTA($B$15:B25))</f>
        <v>11</v>
      </c>
      <c r="B25" s="27">
        <f t="shared" si="2"/>
        <v>25</v>
      </c>
      <c r="C25" s="27" t="str">
        <f t="shared" si="3"/>
        <v>（１）　助産施設　（児童福祉法）</v>
      </c>
      <c r="D25" s="27" t="str">
        <f t="shared" si="4"/>
        <v>家庭福祉・施設整備課</v>
      </c>
      <c r="E25" s="27" t="str">
        <f t="shared" si="5"/>
        <v>助産施設</v>
      </c>
      <c r="F25" s="25" t="s">
        <v>101</v>
      </c>
      <c r="G25" s="34" t="s">
        <v>102</v>
      </c>
      <c r="H25" s="25" t="s">
        <v>103</v>
      </c>
      <c r="I25" s="34" t="s">
        <v>104</v>
      </c>
      <c r="J25" s="34" t="s">
        <v>105</v>
      </c>
      <c r="K25" s="25" t="s">
        <v>106</v>
      </c>
      <c r="L25" s="25" t="s">
        <v>101</v>
      </c>
      <c r="M25" s="41">
        <v>25</v>
      </c>
      <c r="N25" s="37" t="s">
        <v>107</v>
      </c>
      <c r="O25" s="69" t="str">
        <f>IFERROR(VLOOKUP(IF($L25="―",$K25,$L25),[1]法人一覧!$D$4:$E$333,2,FALSE),"―")</f>
        <v>―</v>
      </c>
    </row>
    <row r="26" spans="1:22" ht="32.25" customHeight="1" x14ac:dyDescent="0.15">
      <c r="A26" s="39">
        <f>IF($B$15="","",COUNTA($B$15:B26))</f>
        <v>12</v>
      </c>
      <c r="B26" s="27">
        <f t="shared" si="2"/>
        <v>26</v>
      </c>
      <c r="C26" s="27" t="str">
        <f t="shared" si="3"/>
        <v>（１）　助産施設　（児童福祉法）</v>
      </c>
      <c r="D26" s="27" t="str">
        <f t="shared" si="4"/>
        <v>家庭福祉・施設整備課</v>
      </c>
      <c r="E26" s="27" t="str">
        <f t="shared" si="5"/>
        <v>助産施設</v>
      </c>
      <c r="F26" s="25" t="s">
        <v>108</v>
      </c>
      <c r="G26" s="34" t="s">
        <v>109</v>
      </c>
      <c r="H26" s="25" t="s">
        <v>110</v>
      </c>
      <c r="I26" s="34" t="s">
        <v>111</v>
      </c>
      <c r="J26" s="34" t="s">
        <v>112</v>
      </c>
      <c r="K26" s="25" t="s">
        <v>113</v>
      </c>
      <c r="L26" s="25" t="s">
        <v>25</v>
      </c>
      <c r="M26" s="41">
        <v>19</v>
      </c>
      <c r="N26" s="36" t="s">
        <v>114</v>
      </c>
      <c r="O26" s="69" t="str">
        <f>IFERROR(VLOOKUP(IF($L26="―",$K26,$L26),[1]法人一覧!$D$4:$E$333,2,FALSE),"―")</f>
        <v>―</v>
      </c>
    </row>
    <row r="27" spans="1:22" ht="27" customHeight="1" x14ac:dyDescent="0.15">
      <c r="A27" s="39">
        <f>IF($B$15="","",COUNTA($B$15:B27))</f>
        <v>13</v>
      </c>
      <c r="B27" s="59">
        <f t="shared" si="2"/>
        <v>27</v>
      </c>
      <c r="C27" s="59" t="str">
        <f t="shared" si="3"/>
        <v>（１）　助産施設　（児童福祉法）</v>
      </c>
      <c r="D27" s="59" t="str">
        <f t="shared" si="4"/>
        <v>家庭福祉・施設整備課</v>
      </c>
      <c r="E27" s="27" t="str">
        <f t="shared" si="5"/>
        <v>助産施設</v>
      </c>
      <c r="F27" s="58" t="s">
        <v>115</v>
      </c>
      <c r="G27" s="60" t="s">
        <v>116</v>
      </c>
      <c r="H27" s="58" t="s">
        <v>117</v>
      </c>
      <c r="I27" s="60" t="s">
        <v>118</v>
      </c>
      <c r="J27" s="60" t="s">
        <v>119</v>
      </c>
      <c r="K27" s="58" t="s">
        <v>120</v>
      </c>
      <c r="L27" s="58" t="s">
        <v>25</v>
      </c>
      <c r="M27" s="61">
        <v>29</v>
      </c>
      <c r="N27" s="51" t="s">
        <v>114</v>
      </c>
      <c r="O27" s="69" t="str">
        <f>IFERROR(VLOOKUP(IF($L27="―",$K27,$L27),[1]法人一覧!$D$4:$E$333,2,FALSE),"―")</f>
        <v>―</v>
      </c>
    </row>
    <row r="28" spans="1:22" ht="27" customHeight="1" x14ac:dyDescent="0.15">
      <c r="A28" s="39">
        <f>IF($B$15="","",COUNTA($B$15:B28))</f>
        <v>14</v>
      </c>
      <c r="B28" s="59">
        <f t="shared" si="2"/>
        <v>28</v>
      </c>
      <c r="C28" s="59" t="str">
        <f t="shared" si="3"/>
        <v>（１）　助産施設　（児童福祉法）</v>
      </c>
      <c r="D28" s="59" t="str">
        <f t="shared" si="4"/>
        <v>家庭福祉・施設整備課</v>
      </c>
      <c r="E28" s="59" t="str">
        <f t="shared" ref="E28" si="6">MID(category2_1,SEARCH("）",category2_1,1)+2,SEARCH("（",category2_1,SEARCH("）",category2_1,1)+2)-SEARCH("）",category2_1,1)-3)</f>
        <v>助産施設</v>
      </c>
      <c r="F28" s="58" t="s">
        <v>15014</v>
      </c>
      <c r="G28" s="60" t="s">
        <v>15015</v>
      </c>
      <c r="H28" s="58" t="s">
        <v>15016</v>
      </c>
      <c r="I28" s="60" t="s">
        <v>15017</v>
      </c>
      <c r="J28" s="60" t="s">
        <v>15018</v>
      </c>
      <c r="K28" s="58" t="s">
        <v>2794</v>
      </c>
      <c r="L28" s="58" t="s">
        <v>25</v>
      </c>
      <c r="M28" s="61">
        <v>46</v>
      </c>
      <c r="N28" s="51" t="s">
        <v>15019</v>
      </c>
      <c r="O28" s="62" t="str">
        <f>IFERROR(VLOOKUP(IF($L28="―",$K28,$L28),[1]法人一覧!$D$4:$E$333,2,FALSE),"―")</f>
        <v>―</v>
      </c>
    </row>
    <row r="29" spans="1:22" ht="18.75" customHeight="1" x14ac:dyDescent="0.15"/>
    <row r="30" spans="1:22" ht="27" customHeight="1" x14ac:dyDescent="0.15">
      <c r="F30" s="379" t="s">
        <v>121</v>
      </c>
      <c r="O30" s="56" t="s">
        <v>122</v>
      </c>
    </row>
    <row r="31" spans="1:22" s="78" customFormat="1" ht="27" customHeight="1" x14ac:dyDescent="0.15">
      <c r="A31" s="77" t="s">
        <v>5</v>
      </c>
      <c r="B31" s="66" t="s">
        <v>6</v>
      </c>
      <c r="C31" s="66" t="s">
        <v>7</v>
      </c>
      <c r="D31" s="66" t="s">
        <v>8</v>
      </c>
      <c r="E31" s="66" t="s">
        <v>9</v>
      </c>
      <c r="F31" s="67" t="s">
        <v>10</v>
      </c>
      <c r="G31" s="66" t="s">
        <v>11</v>
      </c>
      <c r="H31" s="67" t="s">
        <v>12</v>
      </c>
      <c r="I31" s="66" t="s">
        <v>13</v>
      </c>
      <c r="J31" s="66" t="s">
        <v>14</v>
      </c>
      <c r="K31" s="67" t="s">
        <v>15</v>
      </c>
      <c r="L31" s="67" t="s">
        <v>13924</v>
      </c>
      <c r="M31" s="68" t="s">
        <v>16</v>
      </c>
      <c r="N31" s="67" t="s">
        <v>17</v>
      </c>
      <c r="O31" s="66" t="s">
        <v>18</v>
      </c>
      <c r="P31" s="63"/>
      <c r="Q31" s="63"/>
      <c r="R31" s="63"/>
      <c r="S31" s="63"/>
      <c r="T31" s="63"/>
      <c r="U31" s="63"/>
      <c r="V31" s="63"/>
    </row>
    <row r="32" spans="1:22" ht="27" customHeight="1" x14ac:dyDescent="0.15">
      <c r="A32" s="39">
        <f>IF($B$32="","",COUNTA($B$32:B32))</f>
        <v>1</v>
      </c>
      <c r="B32" s="59">
        <f t="shared" ref="B32:B34" si="7">IF(D32="","",ROW())</f>
        <v>32</v>
      </c>
      <c r="C32" s="27" t="str">
        <f>$F$30</f>
        <v>（２）　乳児院　（児童福祉法）</v>
      </c>
      <c r="D32" s="27" t="str">
        <f>$O$30</f>
        <v>児童相談支援課</v>
      </c>
      <c r="E32" s="27" t="str">
        <f>MID(category2_2,SEARCH("）",category2_2,1)+2,SEARCH("（",category2_2,SEARCH("）",category2_2,1)+2)-SEARCH("）",category2_2,1)-3)</f>
        <v>乳児院</v>
      </c>
      <c r="F32" s="25" t="s">
        <v>123</v>
      </c>
      <c r="G32" s="34" t="s">
        <v>124</v>
      </c>
      <c r="H32" s="25" t="s">
        <v>125</v>
      </c>
      <c r="I32" s="34" t="s">
        <v>126</v>
      </c>
      <c r="J32" s="34" t="s">
        <v>127</v>
      </c>
      <c r="K32" s="25" t="s">
        <v>14012</v>
      </c>
      <c r="L32" s="25" t="s">
        <v>1954</v>
      </c>
      <c r="M32" s="41">
        <v>25</v>
      </c>
      <c r="N32" s="36" t="s">
        <v>129</v>
      </c>
      <c r="O32" s="69" t="str">
        <f>IFERROR(VLOOKUP(IF($L32="―",$K32,$L32),法人一覧!$D$4:$E$333,2,FALSE),"―")</f>
        <v>9180305003515</v>
      </c>
    </row>
    <row r="33" spans="1:22" ht="27" customHeight="1" x14ac:dyDescent="0.15">
      <c r="A33" s="39">
        <f>IF($B$32="","",COUNTA($B$32:B33))</f>
        <v>2</v>
      </c>
      <c r="B33" s="27">
        <f t="shared" si="7"/>
        <v>33</v>
      </c>
      <c r="C33" s="27" t="str">
        <f>$F$30</f>
        <v>（２）　乳児院　（児童福祉法）</v>
      </c>
      <c r="D33" s="27" t="str">
        <f>$O$30</f>
        <v>児童相談支援課</v>
      </c>
      <c r="E33" s="27" t="str">
        <f>MID(category2_2,SEARCH("）",category2_2,1)+2,SEARCH("（",category2_2,SEARCH("）",category2_2,1)+2)-SEARCH("）",category2_2,1)-3)</f>
        <v>乳児院</v>
      </c>
      <c r="F33" s="25" t="s">
        <v>130</v>
      </c>
      <c r="G33" s="34" t="s">
        <v>131</v>
      </c>
      <c r="H33" s="25" t="s">
        <v>132</v>
      </c>
      <c r="I33" s="34" t="s">
        <v>133</v>
      </c>
      <c r="J33" s="34" t="s">
        <v>134</v>
      </c>
      <c r="K33" s="25" t="s">
        <v>135</v>
      </c>
      <c r="L33" s="25" t="s">
        <v>25</v>
      </c>
      <c r="M33" s="41">
        <v>10</v>
      </c>
      <c r="N33" s="37" t="s">
        <v>136</v>
      </c>
      <c r="O33" s="69" t="str">
        <f>IFERROR(VLOOKUP(IF($L33="―",$K33,$L33),法人一覧!$D$4:$E$333,2,FALSE),"―")</f>
        <v>4190005000122</v>
      </c>
    </row>
    <row r="34" spans="1:22" ht="27" customHeight="1" x14ac:dyDescent="0.15">
      <c r="A34" s="39">
        <f>IF($B$32="","",COUNTA($B$32:B34))</f>
        <v>3</v>
      </c>
      <c r="B34" s="59">
        <f t="shared" si="7"/>
        <v>34</v>
      </c>
      <c r="C34" s="59" t="str">
        <f>$F$30</f>
        <v>（２）　乳児院　（児童福祉法）</v>
      </c>
      <c r="D34" s="59" t="str">
        <f>$O$30</f>
        <v>児童相談支援課</v>
      </c>
      <c r="E34" s="27" t="str">
        <f>MID(category2_2,SEARCH("）",category2_2,1)+2,SEARCH("（",category2_2,SEARCH("）",category2_2,1)+2)-SEARCH("）",category2_2,1)-3)</f>
        <v>乳児院</v>
      </c>
      <c r="F34" s="58" t="s">
        <v>137</v>
      </c>
      <c r="G34" s="60" t="s">
        <v>138</v>
      </c>
      <c r="H34" s="58" t="s">
        <v>139</v>
      </c>
      <c r="I34" s="60" t="s">
        <v>140</v>
      </c>
      <c r="J34" s="60" t="s">
        <v>141</v>
      </c>
      <c r="K34" s="58" t="s">
        <v>142</v>
      </c>
      <c r="L34" s="58" t="s">
        <v>25</v>
      </c>
      <c r="M34" s="61">
        <v>10</v>
      </c>
      <c r="N34" s="51" t="s">
        <v>143</v>
      </c>
      <c r="O34" s="69" t="str">
        <f>IFERROR(VLOOKUP(IF($L34="―",$K34,$L34),法人一覧!$D$4:$E$333,2,FALSE),"―")</f>
        <v>6190005000137</v>
      </c>
    </row>
    <row r="35" spans="1:22" ht="30" customHeight="1" x14ac:dyDescent="0.15">
      <c r="A35" s="70"/>
      <c r="B35" s="70"/>
      <c r="C35" s="70"/>
      <c r="D35" s="70"/>
      <c r="E35" s="70"/>
      <c r="F35" s="71"/>
      <c r="G35" s="319"/>
      <c r="H35" s="71"/>
      <c r="I35" s="319"/>
      <c r="J35" s="319"/>
      <c r="K35" s="71"/>
      <c r="L35" s="71"/>
      <c r="M35" s="71"/>
      <c r="N35" s="358"/>
      <c r="O35" s="72"/>
    </row>
    <row r="36" spans="1:22" ht="27" customHeight="1" x14ac:dyDescent="0.15">
      <c r="F36" s="379" t="s">
        <v>144</v>
      </c>
      <c r="M36" s="73"/>
      <c r="O36" s="56" t="s">
        <v>122</v>
      </c>
    </row>
    <row r="37" spans="1:22" s="78" customFormat="1" ht="27" customHeight="1" x14ac:dyDescent="0.15">
      <c r="A37" s="77" t="s">
        <v>5</v>
      </c>
      <c r="B37" s="66" t="s">
        <v>6</v>
      </c>
      <c r="C37" s="66" t="s">
        <v>7</v>
      </c>
      <c r="D37" s="66" t="s">
        <v>8</v>
      </c>
      <c r="E37" s="66" t="s">
        <v>9</v>
      </c>
      <c r="F37" s="67" t="s">
        <v>10</v>
      </c>
      <c r="G37" s="66" t="s">
        <v>11</v>
      </c>
      <c r="H37" s="67" t="s">
        <v>12</v>
      </c>
      <c r="I37" s="66" t="s">
        <v>13</v>
      </c>
      <c r="J37" s="66" t="s">
        <v>14</v>
      </c>
      <c r="K37" s="67" t="s">
        <v>15</v>
      </c>
      <c r="L37" s="67" t="s">
        <v>13923</v>
      </c>
      <c r="M37" s="68" t="s">
        <v>16</v>
      </c>
      <c r="N37" s="67" t="s">
        <v>17</v>
      </c>
      <c r="O37" s="66" t="s">
        <v>18</v>
      </c>
      <c r="P37" s="63"/>
      <c r="Q37" s="63"/>
      <c r="R37" s="63"/>
      <c r="S37" s="63"/>
      <c r="T37" s="63"/>
      <c r="U37" s="63"/>
      <c r="V37" s="63"/>
    </row>
    <row r="38" spans="1:22" ht="27" customHeight="1" x14ac:dyDescent="0.15">
      <c r="A38" s="39">
        <f>IF($B$38="","",COUNTA($B$38:B38))</f>
        <v>1</v>
      </c>
      <c r="B38" s="59">
        <f t="shared" ref="B38:B48" si="8">IF(D38="","",ROW())</f>
        <v>38</v>
      </c>
      <c r="C38" s="27" t="str">
        <f t="shared" ref="C38:C48" si="9">$F$36</f>
        <v>（３）　児童養護施設　（児童福祉法）</v>
      </c>
      <c r="D38" s="27" t="str">
        <f t="shared" ref="D38:D48" si="10">$O$36</f>
        <v>児童相談支援課</v>
      </c>
      <c r="E38" s="27" t="str">
        <f t="shared" ref="E38:E48" si="11">MID(category2_3,SEARCH("）",category2_3,1)+2,SEARCH("（",category2_3,SEARCH("）",category2_3,1)+2)-SEARCH("）",category2_3,1)-3)</f>
        <v>児童養護施設</v>
      </c>
      <c r="F38" s="25" t="s">
        <v>145</v>
      </c>
      <c r="G38" s="34" t="s">
        <v>146</v>
      </c>
      <c r="H38" s="25" t="s">
        <v>147</v>
      </c>
      <c r="I38" s="34" t="s">
        <v>148</v>
      </c>
      <c r="J38" s="34" t="s">
        <v>149</v>
      </c>
      <c r="K38" s="25" t="s">
        <v>14012</v>
      </c>
      <c r="L38" s="25" t="s">
        <v>1954</v>
      </c>
      <c r="M38" s="35">
        <v>30</v>
      </c>
      <c r="N38" s="36" t="s">
        <v>150</v>
      </c>
      <c r="O38" s="69" t="str">
        <f>IFERROR(VLOOKUP(IF($L38="―",$K38,$L38),法人一覧!$D$4:$E$333,2,FALSE),"―")</f>
        <v>9180305003515</v>
      </c>
    </row>
    <row r="39" spans="1:22" ht="27" customHeight="1" x14ac:dyDescent="0.15">
      <c r="A39" s="39">
        <f>IF($B$38="","",COUNTA($B$38:B39))</f>
        <v>2</v>
      </c>
      <c r="B39" s="27">
        <f t="shared" si="8"/>
        <v>39</v>
      </c>
      <c r="C39" s="27" t="str">
        <f t="shared" si="9"/>
        <v>（３）　児童養護施設　（児童福祉法）</v>
      </c>
      <c r="D39" s="27" t="str">
        <f t="shared" si="10"/>
        <v>児童相談支援課</v>
      </c>
      <c r="E39" s="27" t="str">
        <f t="shared" si="11"/>
        <v>児童養護施設</v>
      </c>
      <c r="F39" s="25" t="s">
        <v>123</v>
      </c>
      <c r="G39" s="34" t="s">
        <v>124</v>
      </c>
      <c r="H39" s="25" t="s">
        <v>125</v>
      </c>
      <c r="I39" s="34" t="s">
        <v>126</v>
      </c>
      <c r="J39" s="34" t="s">
        <v>127</v>
      </c>
      <c r="K39" s="25" t="s">
        <v>128</v>
      </c>
      <c r="L39" s="25" t="s">
        <v>25</v>
      </c>
      <c r="M39" s="35">
        <v>57</v>
      </c>
      <c r="N39" s="36" t="s">
        <v>129</v>
      </c>
      <c r="O39" s="69" t="str">
        <f>IFERROR(VLOOKUP(IF($L39="―",$K39,$L39),法人一覧!$D$4:$E$333,2,FALSE),"―")</f>
        <v>9180305003515</v>
      </c>
    </row>
    <row r="40" spans="1:22" ht="27" customHeight="1" x14ac:dyDescent="0.15">
      <c r="A40" s="39">
        <f>IF($B$38="","",COUNTA($B$38:B40))</f>
        <v>3</v>
      </c>
      <c r="B40" s="27">
        <f t="shared" si="8"/>
        <v>40</v>
      </c>
      <c r="C40" s="27" t="str">
        <f t="shared" si="9"/>
        <v>（３）　児童養護施設　（児童福祉法）</v>
      </c>
      <c r="D40" s="27" t="str">
        <f t="shared" si="10"/>
        <v>児童相談支援課</v>
      </c>
      <c r="E40" s="27" t="str">
        <f t="shared" si="11"/>
        <v>児童養護施設</v>
      </c>
      <c r="F40" s="25" t="s">
        <v>151</v>
      </c>
      <c r="G40" s="34" t="s">
        <v>152</v>
      </c>
      <c r="H40" s="25" t="s">
        <v>153</v>
      </c>
      <c r="I40" s="34" t="s">
        <v>154</v>
      </c>
      <c r="J40" s="34" t="s">
        <v>155</v>
      </c>
      <c r="K40" s="25" t="s">
        <v>142</v>
      </c>
      <c r="L40" s="25" t="s">
        <v>25</v>
      </c>
      <c r="M40" s="35">
        <v>30</v>
      </c>
      <c r="N40" s="36" t="s">
        <v>156</v>
      </c>
      <c r="O40" s="69" t="str">
        <f>IFERROR(VLOOKUP(IF($L40="―",$K40,$L40),法人一覧!$D$4:$E$333,2,FALSE),"―")</f>
        <v>6190005000137</v>
      </c>
    </row>
    <row r="41" spans="1:22" ht="27" customHeight="1" x14ac:dyDescent="0.15">
      <c r="A41" s="39">
        <f>IF($B$38="","",COUNTA($B$38:B41))</f>
        <v>4</v>
      </c>
      <c r="B41" s="27">
        <f t="shared" si="8"/>
        <v>41</v>
      </c>
      <c r="C41" s="27" t="str">
        <f t="shared" si="9"/>
        <v>（３）　児童養護施設　（児童福祉法）</v>
      </c>
      <c r="D41" s="27" t="str">
        <f t="shared" si="10"/>
        <v>児童相談支援課</v>
      </c>
      <c r="E41" s="27" t="str">
        <f t="shared" si="11"/>
        <v>児童養護施設</v>
      </c>
      <c r="F41" s="25" t="s">
        <v>157</v>
      </c>
      <c r="G41" s="34" t="s">
        <v>158</v>
      </c>
      <c r="H41" s="25" t="s">
        <v>159</v>
      </c>
      <c r="I41" s="34" t="s">
        <v>160</v>
      </c>
      <c r="J41" s="34" t="s">
        <v>161</v>
      </c>
      <c r="K41" s="25" t="s">
        <v>162</v>
      </c>
      <c r="L41" s="25" t="s">
        <v>25</v>
      </c>
      <c r="M41" s="35">
        <v>36</v>
      </c>
      <c r="N41" s="36" t="s">
        <v>163</v>
      </c>
      <c r="O41" s="69" t="str">
        <f>IFERROR(VLOOKUP(IF($L41="―",$K41,$L41),法人一覧!$D$4:$E$333,2,FALSE),"―")</f>
        <v>3190005000107</v>
      </c>
    </row>
    <row r="42" spans="1:22" ht="27" customHeight="1" x14ac:dyDescent="0.15">
      <c r="A42" s="39">
        <f>IF($B$38="","",COUNTA($B$38:B42))</f>
        <v>5</v>
      </c>
      <c r="B42" s="27">
        <f t="shared" si="8"/>
        <v>42</v>
      </c>
      <c r="C42" s="27" t="str">
        <f t="shared" si="9"/>
        <v>（３）　児童養護施設　（児童福祉法）</v>
      </c>
      <c r="D42" s="27" t="str">
        <f t="shared" si="10"/>
        <v>児童相談支援課</v>
      </c>
      <c r="E42" s="27" t="str">
        <f t="shared" si="11"/>
        <v>児童養護施設</v>
      </c>
      <c r="F42" s="25" t="s">
        <v>164</v>
      </c>
      <c r="G42" s="34" t="s">
        <v>165</v>
      </c>
      <c r="H42" s="25" t="s">
        <v>166</v>
      </c>
      <c r="I42" s="34" t="s">
        <v>167</v>
      </c>
      <c r="J42" s="34" t="s">
        <v>168</v>
      </c>
      <c r="K42" s="25" t="s">
        <v>169</v>
      </c>
      <c r="L42" s="25" t="s">
        <v>25</v>
      </c>
      <c r="M42" s="35">
        <v>30</v>
      </c>
      <c r="N42" s="36" t="s">
        <v>170</v>
      </c>
      <c r="O42" s="69" t="str">
        <f>IFERROR(VLOOKUP(IF($L42="―",$K42,$L42),法人一覧!$D$4:$E$333,2,FALSE),"―")</f>
        <v>9190005000101</v>
      </c>
    </row>
    <row r="43" spans="1:22" ht="27" customHeight="1" x14ac:dyDescent="0.15">
      <c r="A43" s="39">
        <f>IF($B$38="","",COUNTA($B$38:B43))</f>
        <v>6</v>
      </c>
      <c r="B43" s="27">
        <f t="shared" si="8"/>
        <v>43</v>
      </c>
      <c r="C43" s="27" t="str">
        <f t="shared" si="9"/>
        <v>（３）　児童養護施設　（児童福祉法）</v>
      </c>
      <c r="D43" s="27" t="str">
        <f t="shared" si="10"/>
        <v>児童相談支援課</v>
      </c>
      <c r="E43" s="27" t="str">
        <f t="shared" si="11"/>
        <v>児童養護施設</v>
      </c>
      <c r="F43" s="25" t="s">
        <v>171</v>
      </c>
      <c r="G43" s="34" t="s">
        <v>138</v>
      </c>
      <c r="H43" s="25" t="s">
        <v>139</v>
      </c>
      <c r="I43" s="34" t="s">
        <v>172</v>
      </c>
      <c r="J43" s="34" t="s">
        <v>141</v>
      </c>
      <c r="K43" s="25" t="s">
        <v>142</v>
      </c>
      <c r="L43" s="25" t="s">
        <v>25</v>
      </c>
      <c r="M43" s="35">
        <v>34</v>
      </c>
      <c r="N43" s="36" t="s">
        <v>173</v>
      </c>
      <c r="O43" s="69" t="str">
        <f>IFERROR(VLOOKUP(IF($L43="―",$K43,$L43),法人一覧!$D$4:$E$333,2,FALSE),"―")</f>
        <v>6190005000137</v>
      </c>
    </row>
    <row r="44" spans="1:22" ht="27" customHeight="1" x14ac:dyDescent="0.15">
      <c r="A44" s="39">
        <f>IF($B$38="","",COUNTA($B$38:B44))</f>
        <v>7</v>
      </c>
      <c r="B44" s="27">
        <f t="shared" si="8"/>
        <v>44</v>
      </c>
      <c r="C44" s="27" t="str">
        <f t="shared" si="9"/>
        <v>（３）　児童養護施設　（児童福祉法）</v>
      </c>
      <c r="D44" s="27" t="str">
        <f t="shared" si="10"/>
        <v>児童相談支援課</v>
      </c>
      <c r="E44" s="27" t="str">
        <f t="shared" si="11"/>
        <v>児童養護施設</v>
      </c>
      <c r="F44" s="25" t="s">
        <v>174</v>
      </c>
      <c r="G44" s="34" t="s">
        <v>175</v>
      </c>
      <c r="H44" s="25" t="s">
        <v>176</v>
      </c>
      <c r="I44" s="34" t="s">
        <v>177</v>
      </c>
      <c r="J44" s="34" t="s">
        <v>178</v>
      </c>
      <c r="K44" s="25" t="s">
        <v>179</v>
      </c>
      <c r="L44" s="25" t="s">
        <v>25</v>
      </c>
      <c r="M44" s="35">
        <v>30</v>
      </c>
      <c r="N44" s="36" t="s">
        <v>180</v>
      </c>
      <c r="O44" s="69" t="str">
        <f>IFERROR(VLOOKUP(IF($L44="―",$K44,$L44),法人一覧!$D$4:$E$333,2,FALSE),"―")</f>
        <v>9190005000142</v>
      </c>
    </row>
    <row r="45" spans="1:22" ht="27" customHeight="1" x14ac:dyDescent="0.15">
      <c r="A45" s="39">
        <f>IF($B$38="","",COUNTA($B$38:B45))</f>
        <v>8</v>
      </c>
      <c r="B45" s="27">
        <f t="shared" si="8"/>
        <v>45</v>
      </c>
      <c r="C45" s="27" t="str">
        <f t="shared" si="9"/>
        <v>（３）　児童養護施設　（児童福祉法）</v>
      </c>
      <c r="D45" s="27" t="str">
        <f t="shared" si="10"/>
        <v>児童相談支援課</v>
      </c>
      <c r="E45" s="27" t="str">
        <f t="shared" si="11"/>
        <v>児童養護施設</v>
      </c>
      <c r="F45" s="25" t="s">
        <v>181</v>
      </c>
      <c r="G45" s="34" t="s">
        <v>131</v>
      </c>
      <c r="H45" s="25" t="s">
        <v>132</v>
      </c>
      <c r="I45" s="34" t="s">
        <v>133</v>
      </c>
      <c r="J45" s="34" t="s">
        <v>134</v>
      </c>
      <c r="K45" s="25" t="s">
        <v>135</v>
      </c>
      <c r="L45" s="25" t="s">
        <v>25</v>
      </c>
      <c r="M45" s="35">
        <v>30</v>
      </c>
      <c r="N45" s="37" t="s">
        <v>136</v>
      </c>
      <c r="O45" s="69" t="str">
        <f>IFERROR(VLOOKUP(IF($L45="―",$K45,$L45),法人一覧!$D$4:$E$333,2,FALSE),"―")</f>
        <v>4190005000122</v>
      </c>
    </row>
    <row r="46" spans="1:22" ht="27" customHeight="1" x14ac:dyDescent="0.15">
      <c r="A46" s="39">
        <f>IF($B$38="","",COUNTA($B$38:B46))</f>
        <v>9</v>
      </c>
      <c r="B46" s="27">
        <f t="shared" si="8"/>
        <v>46</v>
      </c>
      <c r="C46" s="27" t="str">
        <f t="shared" si="9"/>
        <v>（３）　児童養護施設　（児童福祉法）</v>
      </c>
      <c r="D46" s="27" t="str">
        <f t="shared" si="10"/>
        <v>児童相談支援課</v>
      </c>
      <c r="E46" s="27" t="str">
        <f t="shared" si="11"/>
        <v>児童養護施設</v>
      </c>
      <c r="F46" s="25" t="s">
        <v>182</v>
      </c>
      <c r="G46" s="34" t="s">
        <v>183</v>
      </c>
      <c r="H46" s="25" t="s">
        <v>184</v>
      </c>
      <c r="I46" s="34" t="s">
        <v>185</v>
      </c>
      <c r="J46" s="34" t="s">
        <v>186</v>
      </c>
      <c r="K46" s="25" t="s">
        <v>187</v>
      </c>
      <c r="L46" s="25" t="s">
        <v>25</v>
      </c>
      <c r="M46" s="35">
        <v>24</v>
      </c>
      <c r="N46" s="36" t="s">
        <v>188</v>
      </c>
      <c r="O46" s="69" t="str">
        <f>IFERROR(VLOOKUP(IF($L46="―",$K46,$L46),法人一覧!$D$4:$E$333,2,FALSE),"―")</f>
        <v>5190005005038</v>
      </c>
    </row>
    <row r="47" spans="1:22" ht="27" customHeight="1" x14ac:dyDescent="0.15">
      <c r="A47" s="39">
        <f>IF($B$38="","",COUNTA($B$38:B47))</f>
        <v>10</v>
      </c>
      <c r="B47" s="27">
        <f t="shared" si="8"/>
        <v>47</v>
      </c>
      <c r="C47" s="27" t="str">
        <f t="shared" si="9"/>
        <v>（３）　児童養護施設　（児童福祉法）</v>
      </c>
      <c r="D47" s="27" t="str">
        <f t="shared" si="10"/>
        <v>児童相談支援課</v>
      </c>
      <c r="E47" s="27" t="str">
        <f t="shared" si="11"/>
        <v>児童養護施設</v>
      </c>
      <c r="F47" s="25" t="s">
        <v>189</v>
      </c>
      <c r="G47" s="34" t="s">
        <v>190</v>
      </c>
      <c r="H47" s="25" t="s">
        <v>191</v>
      </c>
      <c r="I47" s="34" t="s">
        <v>192</v>
      </c>
      <c r="J47" s="34" t="s">
        <v>193</v>
      </c>
      <c r="K47" s="25" t="s">
        <v>194</v>
      </c>
      <c r="L47" s="25" t="s">
        <v>25</v>
      </c>
      <c r="M47" s="35">
        <v>30</v>
      </c>
      <c r="N47" s="36" t="s">
        <v>195</v>
      </c>
      <c r="O47" s="81" t="str">
        <f>IFERROR(VLOOKUP(IF($L47="―",$K47,$L47),法人一覧!$D$4:$E$333,2,FALSE),"―")</f>
        <v>9150005002910</v>
      </c>
    </row>
    <row r="48" spans="1:22" ht="27" customHeight="1" x14ac:dyDescent="0.15">
      <c r="A48" s="39">
        <f>IF($B$38="","",COUNTA($B$38:B48))</f>
        <v>11</v>
      </c>
      <c r="B48" s="59">
        <f t="shared" si="8"/>
        <v>48</v>
      </c>
      <c r="C48" s="59" t="str">
        <f t="shared" si="9"/>
        <v>（３）　児童養護施設　（児童福祉法）</v>
      </c>
      <c r="D48" s="59" t="str">
        <f t="shared" si="10"/>
        <v>児童相談支援課</v>
      </c>
      <c r="E48" s="27" t="str">
        <f t="shared" si="11"/>
        <v>児童養護施設</v>
      </c>
      <c r="F48" s="58" t="s">
        <v>196</v>
      </c>
      <c r="G48" s="60" t="s">
        <v>197</v>
      </c>
      <c r="H48" s="58" t="s">
        <v>198</v>
      </c>
      <c r="I48" s="60" t="s">
        <v>199</v>
      </c>
      <c r="J48" s="60" t="s">
        <v>200</v>
      </c>
      <c r="K48" s="58" t="s">
        <v>201</v>
      </c>
      <c r="L48" s="58" t="s">
        <v>25</v>
      </c>
      <c r="M48" s="57">
        <v>35</v>
      </c>
      <c r="N48" s="51" t="s">
        <v>202</v>
      </c>
      <c r="O48" s="74" t="str">
        <f>IFERROR(VLOOKUP(IF($L48="―",$K48,$L48),法人一覧!$D$4:$E$333,2,FALSE),"―")</f>
        <v>1190005006262</v>
      </c>
    </row>
    <row r="49" spans="1:22" ht="15.75" customHeight="1" x14ac:dyDescent="0.15"/>
    <row r="50" spans="1:22" ht="15.75" customHeight="1" x14ac:dyDescent="0.15"/>
    <row r="51" spans="1:22" ht="27" customHeight="1" x14ac:dyDescent="0.15">
      <c r="F51" s="395" t="s">
        <v>203</v>
      </c>
      <c r="O51" s="56" t="s">
        <v>204</v>
      </c>
    </row>
    <row r="52" spans="1:22" s="78" customFormat="1" ht="27" customHeight="1" x14ac:dyDescent="0.15">
      <c r="A52" s="77" t="s">
        <v>5</v>
      </c>
      <c r="B52" s="66" t="s">
        <v>6</v>
      </c>
      <c r="C52" s="66" t="s">
        <v>7</v>
      </c>
      <c r="D52" s="66" t="s">
        <v>8</v>
      </c>
      <c r="E52" s="66" t="s">
        <v>9</v>
      </c>
      <c r="F52" s="67" t="s">
        <v>10</v>
      </c>
      <c r="G52" s="66" t="s">
        <v>11</v>
      </c>
      <c r="H52" s="67" t="s">
        <v>12</v>
      </c>
      <c r="I52" s="66" t="s">
        <v>13</v>
      </c>
      <c r="J52" s="66" t="s">
        <v>14</v>
      </c>
      <c r="K52" s="67" t="s">
        <v>15</v>
      </c>
      <c r="L52" s="67" t="s">
        <v>13925</v>
      </c>
      <c r="M52" s="68" t="s">
        <v>16</v>
      </c>
      <c r="N52" s="67" t="s">
        <v>17</v>
      </c>
      <c r="O52" s="66" t="s">
        <v>18</v>
      </c>
      <c r="P52" s="63"/>
      <c r="Q52" s="63"/>
      <c r="R52" s="63"/>
      <c r="S52" s="63"/>
      <c r="T52" s="63"/>
      <c r="U52" s="63"/>
      <c r="V52" s="63"/>
    </row>
    <row r="53" spans="1:22" ht="30" customHeight="1" x14ac:dyDescent="0.15">
      <c r="A53" s="39">
        <f>IF($B$53="","",COUNTA($B$53:B53))</f>
        <v>1</v>
      </c>
      <c r="B53" s="59">
        <f t="shared" ref="B53:B56" si="12">IF(D53="","",ROW())</f>
        <v>53</v>
      </c>
      <c r="C53" s="82" t="str">
        <f>$F$51</f>
        <v>（４）　福祉型障害児入所施設　（児童福祉法）</v>
      </c>
      <c r="D53" s="27" t="str">
        <f>$O$51</f>
        <v>障がい福祉課</v>
      </c>
      <c r="E53" s="27" t="str">
        <f>MID(category2_4,SEARCH("）",category2_4,1)+2,SEARCH("（",category2_4,SEARCH("）",category2_4,1)+2)-SEARCH("）",category2_4,1)-3)</f>
        <v>福祉型障害児入所施設</v>
      </c>
      <c r="F53" s="83" t="s">
        <v>205</v>
      </c>
      <c r="G53" s="297" t="s">
        <v>206</v>
      </c>
      <c r="H53" s="83" t="s">
        <v>207</v>
      </c>
      <c r="I53" s="84" t="s">
        <v>208</v>
      </c>
      <c r="J53" s="84" t="s">
        <v>209</v>
      </c>
      <c r="K53" s="362" t="s">
        <v>210</v>
      </c>
      <c r="L53" s="25" t="s">
        <v>25</v>
      </c>
      <c r="M53" s="85">
        <v>30</v>
      </c>
      <c r="N53" s="86">
        <v>24289</v>
      </c>
      <c r="O53" s="69" t="str">
        <f>IFERROR(VLOOKUP(IF($L53="―",$K53,$L53),法人一覧!$D$4:$E$333,2,FALSE),"―")</f>
        <v>9190005008854</v>
      </c>
    </row>
    <row r="54" spans="1:22" ht="30" customHeight="1" x14ac:dyDescent="0.15">
      <c r="A54" s="39">
        <f>IF($B$53="","",COUNTA($B$53:B54))</f>
        <v>2</v>
      </c>
      <c r="B54" s="87">
        <f t="shared" si="12"/>
        <v>54</v>
      </c>
      <c r="C54" s="87" t="str">
        <f>$F$51</f>
        <v>（４）　福祉型障害児入所施設　（児童福祉法）</v>
      </c>
      <c r="D54" s="27" t="str">
        <f>$O$51</f>
        <v>障がい福祉課</v>
      </c>
      <c r="E54" s="27" t="str">
        <f>MID(category2_4,SEARCH("）",category2_4,1)+2,SEARCH("（",category2_4,SEARCH("）",category2_4,1)+2)-SEARCH("）",category2_4,1)-3)</f>
        <v>福祉型障害児入所施設</v>
      </c>
      <c r="F54" s="25" t="s">
        <v>211</v>
      </c>
      <c r="G54" s="98" t="s">
        <v>212</v>
      </c>
      <c r="H54" s="25" t="s">
        <v>213</v>
      </c>
      <c r="I54" s="89" t="s">
        <v>214</v>
      </c>
      <c r="J54" s="89" t="s">
        <v>215</v>
      </c>
      <c r="K54" s="209" t="s">
        <v>216</v>
      </c>
      <c r="L54" s="25" t="s">
        <v>25</v>
      </c>
      <c r="M54" s="41">
        <v>30</v>
      </c>
      <c r="N54" s="37">
        <v>28946</v>
      </c>
      <c r="O54" s="69" t="str">
        <f>IFERROR(VLOOKUP(IF($L54="―",$K54,$L54),法人一覧!$D$4:$E$333,2,FALSE),"―")</f>
        <v>5190005000113</v>
      </c>
    </row>
    <row r="55" spans="1:22" ht="30" customHeight="1" x14ac:dyDescent="0.15">
      <c r="A55" s="39">
        <f>IF($B$53="","",COUNTA($B$53:B55))</f>
        <v>3</v>
      </c>
      <c r="B55" s="87">
        <f t="shared" si="12"/>
        <v>55</v>
      </c>
      <c r="C55" s="87" t="str">
        <f>$F$51</f>
        <v>（４）　福祉型障害児入所施設　（児童福祉法）</v>
      </c>
      <c r="D55" s="27" t="str">
        <f>$O$51</f>
        <v>障がい福祉課</v>
      </c>
      <c r="E55" s="27" t="str">
        <f>MID(category2_4,SEARCH("）",category2_4,1)+2,SEARCH("（",category2_4,SEARCH("）",category2_4,1)+2)-SEARCH("）",category2_4,1)-3)</f>
        <v>福祉型障害児入所施設</v>
      </c>
      <c r="F55" s="25" t="s">
        <v>217</v>
      </c>
      <c r="G55" s="98" t="s">
        <v>218</v>
      </c>
      <c r="H55" s="25" t="s">
        <v>219</v>
      </c>
      <c r="I55" s="89" t="s">
        <v>220</v>
      </c>
      <c r="J55" s="89" t="s">
        <v>221</v>
      </c>
      <c r="K55" s="209" t="s">
        <v>222</v>
      </c>
      <c r="L55" s="25" t="s">
        <v>25</v>
      </c>
      <c r="M55" s="41">
        <v>20</v>
      </c>
      <c r="N55" s="37">
        <v>20546</v>
      </c>
      <c r="O55" s="69" t="str">
        <f>IFERROR(VLOOKUP(IF($L55="―",$K55,$L55),法人一覧!$D$4:$E$333,2,FALSE),"―")</f>
        <v>7190005005036</v>
      </c>
    </row>
    <row r="56" spans="1:22" ht="30" customHeight="1" x14ac:dyDescent="0.15">
      <c r="A56" s="39">
        <f>IF($B$53="","",COUNTA($B$53:B56))</f>
        <v>4</v>
      </c>
      <c r="B56" s="2">
        <f t="shared" si="12"/>
        <v>56</v>
      </c>
      <c r="C56" s="2" t="str">
        <f>$F$51</f>
        <v>（４）　福祉型障害児入所施設　（児童福祉法）</v>
      </c>
      <c r="D56" s="59" t="str">
        <f>$O$51</f>
        <v>障がい福祉課</v>
      </c>
      <c r="E56" s="27" t="str">
        <f>MID(category2_4,SEARCH("）",category2_4,1)+2,SEARCH("（",category2_4,SEARCH("）",category2_4,1)+2)-SEARCH("）",category2_4,1)-3)</f>
        <v>福祉型障害児入所施設</v>
      </c>
      <c r="F56" s="3" t="s">
        <v>223</v>
      </c>
      <c r="G56" s="320" t="s">
        <v>224</v>
      </c>
      <c r="H56" s="3" t="s">
        <v>225</v>
      </c>
      <c r="I56" s="4" t="s">
        <v>226</v>
      </c>
      <c r="J56" s="4" t="s">
        <v>227</v>
      </c>
      <c r="K56" s="3" t="s">
        <v>228</v>
      </c>
      <c r="L56" s="58" t="s">
        <v>25</v>
      </c>
      <c r="M56" s="5">
        <v>20</v>
      </c>
      <c r="N56" s="90">
        <v>21459</v>
      </c>
      <c r="O56" s="69" t="str">
        <f>IFERROR(VLOOKUP(IF($L56="―",$K56,$L56),法人一覧!$D$4:$E$333,2,FALSE),"―")</f>
        <v>3190005006260</v>
      </c>
    </row>
    <row r="57" spans="1:22" ht="20.25" customHeight="1" x14ac:dyDescent="0.15">
      <c r="A57" s="6"/>
      <c r="B57" s="6"/>
      <c r="C57" s="6"/>
      <c r="D57" s="6"/>
      <c r="E57" s="6"/>
      <c r="F57" s="7"/>
      <c r="G57" s="321"/>
      <c r="H57" s="7"/>
      <c r="I57" s="8"/>
      <c r="J57" s="8"/>
      <c r="K57" s="7"/>
      <c r="L57" s="7"/>
      <c r="M57" s="7"/>
      <c r="O57" s="91"/>
    </row>
    <row r="58" spans="1:22" ht="27" customHeight="1" x14ac:dyDescent="0.15">
      <c r="F58" s="395" t="s">
        <v>229</v>
      </c>
      <c r="O58" s="56" t="s">
        <v>230</v>
      </c>
    </row>
    <row r="59" spans="1:22" s="78" customFormat="1" ht="27" customHeight="1" x14ac:dyDescent="0.15">
      <c r="A59" s="77" t="s">
        <v>5</v>
      </c>
      <c r="B59" s="66" t="s">
        <v>6</v>
      </c>
      <c r="C59" s="66" t="s">
        <v>7</v>
      </c>
      <c r="D59" s="66" t="s">
        <v>8</v>
      </c>
      <c r="E59" s="66" t="s">
        <v>9</v>
      </c>
      <c r="F59" s="67" t="s">
        <v>10</v>
      </c>
      <c r="G59" s="66" t="s">
        <v>11</v>
      </c>
      <c r="H59" s="67" t="s">
        <v>12</v>
      </c>
      <c r="I59" s="66" t="s">
        <v>13</v>
      </c>
      <c r="J59" s="66" t="s">
        <v>14</v>
      </c>
      <c r="K59" s="67" t="s">
        <v>15</v>
      </c>
      <c r="L59" s="67" t="s">
        <v>13925</v>
      </c>
      <c r="M59" s="68" t="s">
        <v>16</v>
      </c>
      <c r="N59" s="67" t="s">
        <v>17</v>
      </c>
      <c r="O59" s="66" t="s">
        <v>18</v>
      </c>
      <c r="P59" s="63"/>
      <c r="Q59" s="63"/>
      <c r="R59" s="63"/>
      <c r="S59" s="63"/>
      <c r="T59" s="63"/>
      <c r="U59" s="63"/>
      <c r="V59" s="63"/>
    </row>
    <row r="60" spans="1:22" ht="30" customHeight="1" x14ac:dyDescent="0.15">
      <c r="A60" s="39">
        <f>IF($B$60="","",COUNTA($B$60:B60))</f>
        <v>1</v>
      </c>
      <c r="B60" s="59">
        <f t="shared" ref="B60:B63" si="13">IF(D60="","",ROW())</f>
        <v>60</v>
      </c>
      <c r="C60" s="27" t="str">
        <f>$F$58</f>
        <v>（５）　医療型障害児入所施設　（児童福祉法）</v>
      </c>
      <c r="D60" s="27" t="str">
        <f>$O$58</f>
        <v>障がい福祉課</v>
      </c>
      <c r="E60" s="27" t="str">
        <f>MID(category2_5,SEARCH("）",category2_5,1)+2,SEARCH("（",category2_5,SEARCH("）",category2_5,1)+2)-SEARCH("）",category2_5,1)-3)</f>
        <v>医療型障害児入所施設</v>
      </c>
      <c r="F60" s="25" t="s">
        <v>231</v>
      </c>
      <c r="G60" s="34" t="s">
        <v>232</v>
      </c>
      <c r="H60" s="25" t="s">
        <v>233</v>
      </c>
      <c r="I60" s="34" t="s">
        <v>234</v>
      </c>
      <c r="J60" s="34" t="s">
        <v>235</v>
      </c>
      <c r="K60" s="25" t="s">
        <v>236</v>
      </c>
      <c r="L60" s="25" t="s">
        <v>25</v>
      </c>
      <c r="M60" s="41">
        <v>120</v>
      </c>
      <c r="N60" s="92">
        <v>25294</v>
      </c>
      <c r="O60" s="69" t="str">
        <f>IFERROR(VLOOKUP(IF($L60="―",$K60,$L60),法人一覧!$D$4:$E$333,2,FALSE),"―")</f>
        <v>―</v>
      </c>
    </row>
    <row r="61" spans="1:22" ht="30" customHeight="1" x14ac:dyDescent="0.15">
      <c r="A61" s="39">
        <f>IF($B$60="","",COUNTA($B$60:B61))</f>
        <v>2</v>
      </c>
      <c r="B61" s="27">
        <f t="shared" si="13"/>
        <v>61</v>
      </c>
      <c r="C61" s="27" t="str">
        <f>$F$58</f>
        <v>（５）　医療型障害児入所施設　（児童福祉法）</v>
      </c>
      <c r="D61" s="27" t="str">
        <f>$O$58</f>
        <v>障がい福祉課</v>
      </c>
      <c r="E61" s="27" t="str">
        <f>MID(category2_5,SEARCH("）",category2_5,1)+2,SEARCH("（",category2_5,SEARCH("）",category2_5,1)+2)-SEARCH("）",category2_5,1)-3)</f>
        <v>医療型障害児入所施設</v>
      </c>
      <c r="F61" s="25" t="s">
        <v>237</v>
      </c>
      <c r="G61" s="34" t="s">
        <v>238</v>
      </c>
      <c r="H61" s="25" t="s">
        <v>239</v>
      </c>
      <c r="I61" s="34" t="s">
        <v>240</v>
      </c>
      <c r="J61" s="34" t="s">
        <v>241</v>
      </c>
      <c r="K61" s="25" t="s">
        <v>242</v>
      </c>
      <c r="L61" s="25" t="s">
        <v>25</v>
      </c>
      <c r="M61" s="41">
        <v>50</v>
      </c>
      <c r="N61" s="93">
        <v>35916</v>
      </c>
      <c r="O61" s="69" t="str">
        <f>IFERROR(VLOOKUP(IF($L61="―",$K61,$L61),法人一覧!$D$4:$E$333,2,FALSE),"―")</f>
        <v>―</v>
      </c>
    </row>
    <row r="62" spans="1:22" ht="27" customHeight="1" x14ac:dyDescent="0.15">
      <c r="A62" s="39">
        <f>IF($B$60="","",COUNTA($B$60:B62))</f>
        <v>3</v>
      </c>
      <c r="B62" s="27">
        <f t="shared" si="13"/>
        <v>62</v>
      </c>
      <c r="C62" s="27" t="str">
        <f>$F$58</f>
        <v>（５）　医療型障害児入所施設　（児童福祉法）</v>
      </c>
      <c r="D62" s="27" t="str">
        <f>$O$58</f>
        <v>障がい福祉課</v>
      </c>
      <c r="E62" s="27" t="str">
        <f>MID(category2_5,SEARCH("）",category2_5,1)+2,SEARCH("（",category2_5,SEARCH("）",category2_5,1)+2)-SEARCH("）",category2_5,1)-3)</f>
        <v>医療型障害児入所施設</v>
      </c>
      <c r="F62" s="25" t="s">
        <v>243</v>
      </c>
      <c r="G62" s="34" t="s">
        <v>238</v>
      </c>
      <c r="H62" s="27" t="s">
        <v>244</v>
      </c>
      <c r="I62" s="34" t="s">
        <v>245</v>
      </c>
      <c r="J62" s="34" t="s">
        <v>246</v>
      </c>
      <c r="K62" s="25" t="s">
        <v>247</v>
      </c>
      <c r="L62" s="25" t="s">
        <v>25</v>
      </c>
      <c r="M62" s="41">
        <v>86</v>
      </c>
      <c r="N62" s="93">
        <v>42887</v>
      </c>
      <c r="O62" s="69" t="str">
        <f>IFERROR(VLOOKUP(IF($L62="―",$K62,$L62),法人一覧!$D$4:$E$333,2,FALSE),"―")</f>
        <v>―</v>
      </c>
    </row>
    <row r="63" spans="1:22" ht="30" customHeight="1" x14ac:dyDescent="0.15">
      <c r="A63" s="39">
        <f>IF($B$60="","",COUNTA($B$60:B63))</f>
        <v>4</v>
      </c>
      <c r="B63" s="59">
        <f t="shared" si="13"/>
        <v>63</v>
      </c>
      <c r="C63" s="59" t="str">
        <f>$F$58</f>
        <v>（５）　医療型障害児入所施設　（児童福祉法）</v>
      </c>
      <c r="D63" s="59" t="str">
        <f>$O$58</f>
        <v>障がい福祉課</v>
      </c>
      <c r="E63" s="27" t="str">
        <f>MID(category2_5,SEARCH("）",category2_5,1)+2,SEARCH("（",category2_5,SEARCH("）",category2_5,1)+2)-SEARCH("）",category2_5,1)-3)</f>
        <v>医療型障害児入所施設</v>
      </c>
      <c r="F63" s="58" t="s">
        <v>248</v>
      </c>
      <c r="G63" s="60" t="s">
        <v>249</v>
      </c>
      <c r="H63" s="58" t="s">
        <v>250</v>
      </c>
      <c r="I63" s="60" t="s">
        <v>251</v>
      </c>
      <c r="J63" s="60" t="s">
        <v>252</v>
      </c>
      <c r="K63" s="58" t="s">
        <v>71</v>
      </c>
      <c r="L63" s="58" t="s">
        <v>25</v>
      </c>
      <c r="M63" s="61">
        <v>8</v>
      </c>
      <c r="N63" s="94">
        <v>36617</v>
      </c>
      <c r="O63" s="69" t="str">
        <f>IFERROR(VLOOKUP(IF($L63="―",$K63,$L63),法人一覧!$D$4:$E$333,2,FALSE),"―")</f>
        <v>3010405001696</v>
      </c>
    </row>
    <row r="64" spans="1:22" ht="27" customHeight="1" x14ac:dyDescent="0.15">
      <c r="A64" s="70"/>
      <c r="B64" s="70"/>
      <c r="C64" s="70"/>
      <c r="D64" s="70"/>
      <c r="E64" s="70"/>
      <c r="F64" s="71"/>
      <c r="G64" s="319"/>
      <c r="H64" s="71"/>
      <c r="I64" s="319"/>
      <c r="J64" s="319"/>
      <c r="K64" s="71"/>
      <c r="L64" s="71"/>
      <c r="M64" s="71"/>
      <c r="N64" s="358"/>
      <c r="O64" s="72"/>
    </row>
    <row r="65" spans="1:24" ht="27" customHeight="1" x14ac:dyDescent="0.15">
      <c r="F65" s="395" t="s">
        <v>253</v>
      </c>
      <c r="O65" s="56" t="s">
        <v>49</v>
      </c>
    </row>
    <row r="66" spans="1:24" s="78" customFormat="1" ht="27" customHeight="1" x14ac:dyDescent="0.15">
      <c r="A66" s="95" t="s">
        <v>5</v>
      </c>
      <c r="B66" s="96" t="s">
        <v>6</v>
      </c>
      <c r="C66" s="96" t="s">
        <v>7</v>
      </c>
      <c r="D66" s="96" t="s">
        <v>8</v>
      </c>
      <c r="E66" s="66" t="s">
        <v>9</v>
      </c>
      <c r="F66" s="83" t="s">
        <v>10</v>
      </c>
      <c r="G66" s="66" t="s">
        <v>11</v>
      </c>
      <c r="H66" s="83" t="s">
        <v>12</v>
      </c>
      <c r="I66" s="66" t="s">
        <v>13</v>
      </c>
      <c r="J66" s="66" t="s">
        <v>14</v>
      </c>
      <c r="K66" s="83" t="s">
        <v>15</v>
      </c>
      <c r="L66" s="67" t="s">
        <v>13925</v>
      </c>
      <c r="M66" s="68" t="s">
        <v>16</v>
      </c>
      <c r="N66" s="67" t="s">
        <v>17</v>
      </c>
      <c r="O66" s="66" t="s">
        <v>18</v>
      </c>
      <c r="P66" s="63"/>
      <c r="Q66" s="63"/>
      <c r="R66" s="63"/>
      <c r="S66" s="63"/>
      <c r="T66" s="63"/>
      <c r="U66" s="63"/>
      <c r="V66" s="63"/>
    </row>
    <row r="67" spans="1:24" ht="27" customHeight="1" x14ac:dyDescent="0.15">
      <c r="A67" s="39">
        <f>IF($B$67="","",COUNTA($B$67:B67))</f>
        <v>1</v>
      </c>
      <c r="B67" s="59">
        <f t="shared" ref="B67" si="14">IF(D67="","",ROW())</f>
        <v>67</v>
      </c>
      <c r="C67" s="59" t="str">
        <f>$F$65</f>
        <v>（６）　児童自立支援施設　（児童福祉法）</v>
      </c>
      <c r="D67" s="59" t="str">
        <f>$O$65</f>
        <v>家庭福祉・施設整備課</v>
      </c>
      <c r="E67" s="27" t="str">
        <f>MID(category2_6,SEARCH("）",category2_6,1)+2,SEARCH("（",category2_6,SEARCH("）",category2_6,1)+2)-SEARCH("）",category2_6,1)-3)</f>
        <v>児童自立支援施設</v>
      </c>
      <c r="F67" s="58" t="s">
        <v>254</v>
      </c>
      <c r="G67" s="60" t="s">
        <v>255</v>
      </c>
      <c r="H67" s="59" t="s">
        <v>256</v>
      </c>
      <c r="I67" s="60" t="s">
        <v>257</v>
      </c>
      <c r="J67" s="60" t="s">
        <v>258</v>
      </c>
      <c r="K67" s="58" t="s">
        <v>62</v>
      </c>
      <c r="L67" s="58" t="s">
        <v>25</v>
      </c>
      <c r="M67" s="57">
        <v>60</v>
      </c>
      <c r="N67" s="51" t="s">
        <v>259</v>
      </c>
      <c r="O67" s="69" t="str">
        <f>IFERROR(VLOOKUP(IF($L67="―",$K67,$L67),法人一覧!$D$4:$E$333,2,FALSE),"―")</f>
        <v>―</v>
      </c>
    </row>
    <row r="69" spans="1:24" ht="27" customHeight="1" x14ac:dyDescent="0.15">
      <c r="F69" s="395" t="s">
        <v>260</v>
      </c>
      <c r="O69" s="56" t="s">
        <v>261</v>
      </c>
    </row>
    <row r="70" spans="1:24" ht="30" customHeight="1" x14ac:dyDescent="0.15">
      <c r="A70" s="95" t="s">
        <v>5</v>
      </c>
      <c r="B70" s="96" t="s">
        <v>6</v>
      </c>
      <c r="C70" s="96" t="s">
        <v>7</v>
      </c>
      <c r="D70" s="96" t="s">
        <v>8</v>
      </c>
      <c r="E70" s="66" t="s">
        <v>9</v>
      </c>
      <c r="F70" s="83" t="s">
        <v>10</v>
      </c>
      <c r="G70" s="318" t="s">
        <v>11</v>
      </c>
      <c r="H70" s="83" t="s">
        <v>12</v>
      </c>
      <c r="I70" s="318" t="s">
        <v>13</v>
      </c>
      <c r="J70" s="318" t="s">
        <v>14</v>
      </c>
      <c r="K70" s="83" t="s">
        <v>15</v>
      </c>
      <c r="L70" s="67" t="s">
        <v>13925</v>
      </c>
      <c r="M70" s="68" t="s">
        <v>16</v>
      </c>
      <c r="N70" s="67" t="s">
        <v>17</v>
      </c>
      <c r="O70" s="66" t="s">
        <v>18</v>
      </c>
    </row>
    <row r="71" spans="1:24" x14ac:dyDescent="0.15">
      <c r="A71" s="39">
        <f>IF($B$71="","",COUNTA($B$71:B71))</f>
        <v>1</v>
      </c>
      <c r="B71" s="59">
        <f t="shared" ref="B71" si="15">IF(D71="","",ROW())</f>
        <v>71</v>
      </c>
      <c r="C71" s="59" t="str">
        <f>$F$69</f>
        <v>（７）　児童心理治療施設　（児童福祉法）</v>
      </c>
      <c r="D71" s="59" t="str">
        <f>$O$69</f>
        <v>児童相談支援課</v>
      </c>
      <c r="E71" s="27" t="str">
        <f>MID(category2_7,SEARCH("）",category2_7,1)+2,SEARCH("（",category2_7,SEARCH("）",category2_7,1)+2)-SEARCH("）",category2_7,1)-3)</f>
        <v>児童心理治療施設</v>
      </c>
      <c r="F71" s="58" t="s">
        <v>262</v>
      </c>
      <c r="G71" s="60" t="s">
        <v>263</v>
      </c>
      <c r="H71" s="58" t="s">
        <v>264</v>
      </c>
      <c r="I71" s="60" t="s">
        <v>265</v>
      </c>
      <c r="J71" s="60" t="s">
        <v>266</v>
      </c>
      <c r="K71" s="58" t="s">
        <v>128</v>
      </c>
      <c r="L71" s="58" t="s">
        <v>25</v>
      </c>
      <c r="M71" s="61" t="s">
        <v>267</v>
      </c>
      <c r="N71" s="51" t="s">
        <v>268</v>
      </c>
      <c r="O71" s="69" t="str">
        <f>IFERROR(VLOOKUP(IF($L71="―",$K71,$L71),法人一覧!$D$4:$E$333,2,FALSE),"―")</f>
        <v>9180305003515</v>
      </c>
    </row>
    <row r="72" spans="1:24" s="78" customFormat="1" ht="27" customHeight="1" x14ac:dyDescent="0.15">
      <c r="A72" s="63"/>
      <c r="B72" s="63"/>
      <c r="C72" s="63"/>
      <c r="D72" s="63"/>
      <c r="E72" s="63"/>
      <c r="F72" s="64"/>
      <c r="G72" s="79"/>
      <c r="H72" s="64"/>
      <c r="I72" s="79"/>
      <c r="J72" s="79"/>
      <c r="K72" s="64"/>
      <c r="L72" s="64"/>
      <c r="M72" s="64"/>
      <c r="N72" s="65"/>
      <c r="O72" s="56"/>
      <c r="R72" s="63"/>
      <c r="S72" s="63"/>
      <c r="T72" s="63"/>
      <c r="U72" s="63"/>
      <c r="V72" s="63"/>
      <c r="W72" s="63"/>
      <c r="X72" s="63"/>
    </row>
    <row r="73" spans="1:24" ht="27" customHeight="1" x14ac:dyDescent="0.15">
      <c r="F73" s="395" t="s">
        <v>269</v>
      </c>
      <c r="O73" s="56" t="s">
        <v>261</v>
      </c>
    </row>
    <row r="74" spans="1:24" ht="27" customHeight="1" x14ac:dyDescent="0.15">
      <c r="A74" s="77" t="s">
        <v>5</v>
      </c>
      <c r="B74" s="66" t="s">
        <v>6</v>
      </c>
      <c r="C74" s="66" t="s">
        <v>7</v>
      </c>
      <c r="D74" s="66" t="s">
        <v>8</v>
      </c>
      <c r="E74" s="66" t="s">
        <v>9</v>
      </c>
      <c r="F74" s="67" t="s">
        <v>10</v>
      </c>
      <c r="G74" s="66" t="s">
        <v>11</v>
      </c>
      <c r="H74" s="67" t="s">
        <v>12</v>
      </c>
      <c r="I74" s="66" t="s">
        <v>13</v>
      </c>
      <c r="J74" s="66" t="s">
        <v>14</v>
      </c>
      <c r="K74" s="67" t="s">
        <v>15</v>
      </c>
      <c r="L74" s="67" t="s">
        <v>13925</v>
      </c>
      <c r="M74" s="68" t="s">
        <v>16</v>
      </c>
      <c r="N74" s="67" t="s">
        <v>17</v>
      </c>
      <c r="O74" s="66" t="s">
        <v>18</v>
      </c>
    </row>
    <row r="75" spans="1:24" ht="27" customHeight="1" x14ac:dyDescent="0.15">
      <c r="A75" s="39">
        <f>IF($B$75="","",COUNTA($B$75:B75))</f>
        <v>1</v>
      </c>
      <c r="B75" s="59">
        <f t="shared" ref="B75:B77" si="16">IF(D75="","",ROW())</f>
        <v>75</v>
      </c>
      <c r="C75" s="27" t="str">
        <f>$F$73</f>
        <v>（８）　児童自立生活援助事業Ⅰ型（自立援助ホーム）　（児童福祉法）</v>
      </c>
      <c r="D75" s="27" t="str">
        <f>$O$73</f>
        <v>児童相談支援課</v>
      </c>
      <c r="E75" s="27" t="str">
        <f>MID(category2_8,SEARCH("）",category2_8,1)+2,SEARCH("（",category2_8,SEARCH("）",category2_8,1)+2)-SEARCH("）",category2_8,1)-3)</f>
        <v>児童自立生活援助事業Ⅰ</v>
      </c>
      <c r="F75" s="25" t="s">
        <v>270</v>
      </c>
      <c r="G75" s="34" t="s">
        <v>271</v>
      </c>
      <c r="H75" s="25" t="s">
        <v>272</v>
      </c>
      <c r="I75" s="34" t="s">
        <v>273</v>
      </c>
      <c r="J75" s="34" t="s">
        <v>273</v>
      </c>
      <c r="K75" s="25" t="s">
        <v>128</v>
      </c>
      <c r="L75" s="25" t="s">
        <v>25</v>
      </c>
      <c r="M75" s="35">
        <v>6</v>
      </c>
      <c r="N75" s="36" t="s">
        <v>268</v>
      </c>
      <c r="O75" s="69" t="str">
        <f>IFERROR(VLOOKUP(IF($L75="―",$K75,$L75),[2]法人一覧!$D$4:$E$326,2,FALSE),"―")</f>
        <v>9180305003515</v>
      </c>
    </row>
    <row r="76" spans="1:24" ht="27" customHeight="1" x14ac:dyDescent="0.15">
      <c r="A76" s="39">
        <f>IF($B$75="","",COUNTA($B$75:B76))</f>
        <v>2</v>
      </c>
      <c r="B76" s="46">
        <f>IF(D76="","",ROW())</f>
        <v>76</v>
      </c>
      <c r="C76" s="27" t="str">
        <f>$F$73</f>
        <v>（８）　児童自立生活援助事業Ⅰ型（自立援助ホーム）　（児童福祉法）</v>
      </c>
      <c r="D76" s="27" t="str">
        <f>$O$73</f>
        <v>児童相談支援課</v>
      </c>
      <c r="E76" s="27" t="str">
        <f>MID(category2_8,SEARCH("）",category2_8,1)+2,SEARCH("（",category2_8,SEARCH("）",category2_8,1)+2)-SEARCH("）",category2_8,1)-3)</f>
        <v>児童自立生活援助事業Ⅰ</v>
      </c>
      <c r="F76" s="58" t="s">
        <v>274</v>
      </c>
      <c r="G76" s="60" t="s">
        <v>895</v>
      </c>
      <c r="H76" s="58" t="s">
        <v>15073</v>
      </c>
      <c r="I76" s="60" t="s">
        <v>276</v>
      </c>
      <c r="J76" s="60" t="s">
        <v>276</v>
      </c>
      <c r="K76" s="58" t="s">
        <v>277</v>
      </c>
      <c r="L76" s="58" t="s">
        <v>25</v>
      </c>
      <c r="M76" s="57">
        <v>5</v>
      </c>
      <c r="N76" s="51" t="s">
        <v>15074</v>
      </c>
      <c r="O76" s="69" t="str">
        <f>IFERROR(VLOOKUP(IF($L76="―",$K76,$L76),[2]法人一覧!$D$4:$E$326,2,FALSE),"―")</f>
        <v>―</v>
      </c>
    </row>
    <row r="77" spans="1:24" ht="27" customHeight="1" x14ac:dyDescent="0.15">
      <c r="A77" s="39">
        <f>IF($B$75="","",COUNTA($B$75:B77))</f>
        <v>3</v>
      </c>
      <c r="B77" s="59">
        <f t="shared" si="16"/>
        <v>77</v>
      </c>
      <c r="C77" s="59" t="str">
        <f>$F$73</f>
        <v>（８）　児童自立生活援助事業Ⅰ型（自立援助ホーム）　（児童福祉法）</v>
      </c>
      <c r="D77" s="59" t="str">
        <f>$O$73</f>
        <v>児童相談支援課</v>
      </c>
      <c r="E77" s="27" t="str">
        <f>MID(category2_8,SEARCH("）",category2_8,1)+2,SEARCH("（",category2_8,SEARCH("）",category2_8,1)+2)-SEARCH("）",category2_8,1)-3)</f>
        <v>児童自立生活援助事業Ⅰ</v>
      </c>
      <c r="F77" s="58" t="s">
        <v>15075</v>
      </c>
      <c r="G77" s="60" t="s">
        <v>15076</v>
      </c>
      <c r="H77" s="58" t="s">
        <v>15077</v>
      </c>
      <c r="I77" s="60" t="s">
        <v>15078</v>
      </c>
      <c r="J77" s="139" t="s">
        <v>25</v>
      </c>
      <c r="K77" s="58" t="s">
        <v>15079</v>
      </c>
      <c r="L77" s="58" t="s">
        <v>25</v>
      </c>
      <c r="M77" s="57">
        <v>6</v>
      </c>
      <c r="N77" s="90">
        <v>45824</v>
      </c>
      <c r="O77" s="74" t="str">
        <f>IFERROR(VLOOKUP(IF($L77="―",$K77,$L77),[2]法人一覧!$D$4:$E$326,2,FALSE),"―")</f>
        <v>―</v>
      </c>
    </row>
    <row r="79" spans="1:24" ht="27" customHeight="1" x14ac:dyDescent="0.15">
      <c r="F79" s="379" t="s">
        <v>278</v>
      </c>
      <c r="O79" s="56" t="s">
        <v>279</v>
      </c>
    </row>
    <row r="80" spans="1:24" ht="27" customHeight="1" x14ac:dyDescent="0.15">
      <c r="A80" s="77" t="s">
        <v>5</v>
      </c>
      <c r="B80" s="66" t="s">
        <v>6</v>
      </c>
      <c r="C80" s="66" t="s">
        <v>7</v>
      </c>
      <c r="D80" s="66" t="s">
        <v>8</v>
      </c>
      <c r="E80" s="66" t="s">
        <v>9</v>
      </c>
      <c r="F80" s="67" t="s">
        <v>10</v>
      </c>
      <c r="G80" s="66" t="s">
        <v>11</v>
      </c>
      <c r="H80" s="67" t="s">
        <v>12</v>
      </c>
      <c r="I80" s="66" t="s">
        <v>13</v>
      </c>
      <c r="J80" s="66" t="s">
        <v>14</v>
      </c>
      <c r="K80" s="67" t="s">
        <v>15</v>
      </c>
      <c r="L80" s="67" t="s">
        <v>13925</v>
      </c>
      <c r="M80" s="68" t="s">
        <v>16</v>
      </c>
      <c r="N80" s="67" t="s">
        <v>17</v>
      </c>
      <c r="O80" s="66" t="s">
        <v>18</v>
      </c>
    </row>
    <row r="81" spans="1:15" ht="27" customHeight="1" x14ac:dyDescent="0.15">
      <c r="A81" s="39">
        <f>IF($B$81="","",COUNTA($B$81:B81))</f>
        <v>1</v>
      </c>
      <c r="B81" s="59">
        <f t="shared" ref="B81:B122" si="17">IF(D81="","",ROW())</f>
        <v>81</v>
      </c>
      <c r="C81" s="27" t="str">
        <f t="shared" ref="C81:C122" si="18">$F$73</f>
        <v>（８）　児童自立生活援助事業Ⅰ型（自立援助ホーム）　（児童福祉法）</v>
      </c>
      <c r="D81" s="27" t="str">
        <f t="shared" ref="D81:D122" si="19">$O$73</f>
        <v>児童相談支援課</v>
      </c>
      <c r="E81" s="27" t="str">
        <f t="shared" ref="E81:E122" si="20">MID(category2_9,SEARCH("）",category2_9,1)+2,SEARCH("（",category2_9,SEARCH("）",category2_9,1)+2)-SEARCH("）",category2_9,1)-3)</f>
        <v>児童館</v>
      </c>
      <c r="F81" s="25" t="s">
        <v>280</v>
      </c>
      <c r="G81" s="34" t="s">
        <v>281</v>
      </c>
      <c r="H81" s="25" t="s">
        <v>282</v>
      </c>
      <c r="I81" s="34" t="s">
        <v>283</v>
      </c>
      <c r="J81" s="34" t="s">
        <v>283</v>
      </c>
      <c r="K81" s="25" t="s">
        <v>284</v>
      </c>
      <c r="L81" s="25" t="s">
        <v>25</v>
      </c>
      <c r="M81" s="25" t="s">
        <v>285</v>
      </c>
      <c r="N81" s="36" t="s">
        <v>286</v>
      </c>
      <c r="O81" s="69" t="str">
        <f>IFERROR(VLOOKUP(IF($L81="―",$K81,$L81),法人一覧!$D$4:$E$333,2,FALSE),"―")</f>
        <v>―</v>
      </c>
    </row>
    <row r="82" spans="1:15" ht="27" customHeight="1" x14ac:dyDescent="0.15">
      <c r="A82" s="39">
        <f>IF($B$81="","",COUNTA($B$81:B82))</f>
        <v>2</v>
      </c>
      <c r="B82" s="27">
        <f t="shared" si="17"/>
        <v>82</v>
      </c>
      <c r="C82" s="27" t="str">
        <f t="shared" si="18"/>
        <v>（８）　児童自立生活援助事業Ⅰ型（自立援助ホーム）　（児童福祉法）</v>
      </c>
      <c r="D82" s="27" t="str">
        <f t="shared" si="19"/>
        <v>児童相談支援課</v>
      </c>
      <c r="E82" s="27" t="str">
        <f t="shared" si="20"/>
        <v>児童館</v>
      </c>
      <c r="F82" s="25" t="s">
        <v>287</v>
      </c>
      <c r="G82" s="34" t="s">
        <v>288</v>
      </c>
      <c r="H82" s="25" t="s">
        <v>289</v>
      </c>
      <c r="I82" s="34" t="s">
        <v>290</v>
      </c>
      <c r="J82" s="34" t="s">
        <v>290</v>
      </c>
      <c r="K82" s="25" t="s">
        <v>284</v>
      </c>
      <c r="L82" s="25" t="s">
        <v>25</v>
      </c>
      <c r="M82" s="25" t="s">
        <v>291</v>
      </c>
      <c r="N82" s="36" t="s">
        <v>292</v>
      </c>
      <c r="O82" s="97" t="str">
        <f>IFERROR(VLOOKUP(IF($L82="―",$K82,$L82),法人一覧!$D$4:$E$333,2,FALSE),"―")</f>
        <v>―</v>
      </c>
    </row>
    <row r="83" spans="1:15" ht="27" customHeight="1" x14ac:dyDescent="0.15">
      <c r="A83" s="39">
        <f>IF($B$81="","",COUNTA($B$81:B83))</f>
        <v>3</v>
      </c>
      <c r="B83" s="27">
        <f t="shared" si="17"/>
        <v>83</v>
      </c>
      <c r="C83" s="27" t="str">
        <f t="shared" si="18"/>
        <v>（８）　児童自立生活援助事業Ⅰ型（自立援助ホーム）　（児童福祉法）</v>
      </c>
      <c r="D83" s="27" t="str">
        <f t="shared" si="19"/>
        <v>児童相談支援課</v>
      </c>
      <c r="E83" s="27" t="str">
        <f t="shared" si="20"/>
        <v>児童館</v>
      </c>
      <c r="F83" s="25" t="s">
        <v>293</v>
      </c>
      <c r="G83" s="34" t="s">
        <v>294</v>
      </c>
      <c r="H83" s="25" t="s">
        <v>15010</v>
      </c>
      <c r="I83" s="34" t="s">
        <v>295</v>
      </c>
      <c r="J83" s="34" t="s">
        <v>296</v>
      </c>
      <c r="K83" s="25" t="s">
        <v>297</v>
      </c>
      <c r="L83" s="25" t="s">
        <v>25</v>
      </c>
      <c r="M83" s="25" t="s">
        <v>291</v>
      </c>
      <c r="N83" s="36" t="s">
        <v>298</v>
      </c>
      <c r="O83" s="69" t="str">
        <f>IFERROR(VLOOKUP(IF($L83="―",$K83,$L83),法人一覧!$D$4:$E$333,2,FALSE),"―")</f>
        <v>6190005007702</v>
      </c>
    </row>
    <row r="84" spans="1:15" ht="27" customHeight="1" x14ac:dyDescent="0.15">
      <c r="A84" s="39">
        <f>IF($B$81="","",COUNTA($B$81:B84))</f>
        <v>4</v>
      </c>
      <c r="B84" s="27">
        <f t="shared" si="17"/>
        <v>84</v>
      </c>
      <c r="C84" s="27" t="str">
        <f t="shared" si="18"/>
        <v>（８）　児童自立生活援助事業Ⅰ型（自立援助ホーム）　（児童福祉法）</v>
      </c>
      <c r="D84" s="27" t="str">
        <f t="shared" si="19"/>
        <v>児童相談支援課</v>
      </c>
      <c r="E84" s="27" t="str">
        <f t="shared" si="20"/>
        <v>児童館</v>
      </c>
      <c r="F84" s="25" t="s">
        <v>299</v>
      </c>
      <c r="G84" s="34" t="s">
        <v>300</v>
      </c>
      <c r="H84" s="27" t="s">
        <v>301</v>
      </c>
      <c r="I84" s="34" t="s">
        <v>302</v>
      </c>
      <c r="J84" s="34" t="s">
        <v>302</v>
      </c>
      <c r="K84" s="25" t="s">
        <v>303</v>
      </c>
      <c r="L84" s="25" t="s">
        <v>25</v>
      </c>
      <c r="M84" s="25" t="s">
        <v>304</v>
      </c>
      <c r="N84" s="36" t="s">
        <v>305</v>
      </c>
      <c r="O84" s="97" t="str">
        <f>IFERROR(VLOOKUP(IF($L84="―",$K84,$L84),法人一覧!$D$4:$E$333,2,FALSE),"―")</f>
        <v>―</v>
      </c>
    </row>
    <row r="85" spans="1:15" ht="27" customHeight="1" x14ac:dyDescent="0.15">
      <c r="A85" s="39">
        <f>IF($B$81="","",COUNTA($B$81:B85))</f>
        <v>5</v>
      </c>
      <c r="B85" s="27">
        <f t="shared" si="17"/>
        <v>85</v>
      </c>
      <c r="C85" s="27" t="str">
        <f t="shared" si="18"/>
        <v>（８）　児童自立生活援助事業Ⅰ型（自立援助ホーム）　（児童福祉法）</v>
      </c>
      <c r="D85" s="27" t="str">
        <f t="shared" si="19"/>
        <v>児童相談支援課</v>
      </c>
      <c r="E85" s="27" t="str">
        <f t="shared" si="20"/>
        <v>児童館</v>
      </c>
      <c r="F85" s="25" t="s">
        <v>306</v>
      </c>
      <c r="G85" s="34" t="s">
        <v>307</v>
      </c>
      <c r="H85" s="25" t="s">
        <v>308</v>
      </c>
      <c r="I85" s="34" t="s">
        <v>309</v>
      </c>
      <c r="J85" s="34" t="s">
        <v>310</v>
      </c>
      <c r="K85" s="25" t="s">
        <v>303</v>
      </c>
      <c r="L85" s="25" t="s">
        <v>25</v>
      </c>
      <c r="M85" s="25" t="s">
        <v>311</v>
      </c>
      <c r="N85" s="37">
        <v>42826</v>
      </c>
      <c r="O85" s="69" t="str">
        <f>IFERROR(VLOOKUP(IF($L85="―",$K85,$L85),法人一覧!$D$4:$E$333,2,FALSE),"―")</f>
        <v>―</v>
      </c>
    </row>
    <row r="86" spans="1:15" ht="27" customHeight="1" x14ac:dyDescent="0.15">
      <c r="A86" s="39">
        <f>IF($B$81="","",COUNTA($B$81:B86))</f>
        <v>6</v>
      </c>
      <c r="B86" s="27">
        <f t="shared" si="17"/>
        <v>86</v>
      </c>
      <c r="C86" s="27" t="str">
        <f t="shared" si="18"/>
        <v>（８）　児童自立生活援助事業Ⅰ型（自立援助ホーム）　（児童福祉法）</v>
      </c>
      <c r="D86" s="27" t="str">
        <f t="shared" si="19"/>
        <v>児童相談支援課</v>
      </c>
      <c r="E86" s="27" t="str">
        <f t="shared" si="20"/>
        <v>児童館</v>
      </c>
      <c r="F86" s="25" t="s">
        <v>312</v>
      </c>
      <c r="G86" s="34" t="s">
        <v>313</v>
      </c>
      <c r="H86" s="27" t="s">
        <v>314</v>
      </c>
      <c r="I86" s="34" t="s">
        <v>315</v>
      </c>
      <c r="J86" s="34" t="s">
        <v>315</v>
      </c>
      <c r="K86" s="25" t="s">
        <v>303</v>
      </c>
      <c r="L86" s="25" t="s">
        <v>25</v>
      </c>
      <c r="M86" s="25" t="s">
        <v>304</v>
      </c>
      <c r="N86" s="36" t="s">
        <v>316</v>
      </c>
      <c r="O86" s="97" t="str">
        <f>IFERROR(VLOOKUP(IF($L86="―",$K86,$L86),法人一覧!$D$4:$E$333,2,FALSE),"―")</f>
        <v>―</v>
      </c>
    </row>
    <row r="87" spans="1:15" ht="27" customHeight="1" x14ac:dyDescent="0.15">
      <c r="A87" s="39">
        <f>IF($B$81="","",COUNTA($B$81:B87))</f>
        <v>7</v>
      </c>
      <c r="B87" s="27">
        <f t="shared" si="17"/>
        <v>87</v>
      </c>
      <c r="C87" s="27" t="str">
        <f t="shared" si="18"/>
        <v>（８）　児童自立生活援助事業Ⅰ型（自立援助ホーム）　（児童福祉法）</v>
      </c>
      <c r="D87" s="27" t="str">
        <f t="shared" si="19"/>
        <v>児童相談支援課</v>
      </c>
      <c r="E87" s="27" t="str">
        <f t="shared" si="20"/>
        <v>児童館</v>
      </c>
      <c r="F87" s="25" t="s">
        <v>317</v>
      </c>
      <c r="G87" s="34" t="s">
        <v>318</v>
      </c>
      <c r="H87" s="25" t="s">
        <v>319</v>
      </c>
      <c r="I87" s="34" t="s">
        <v>320</v>
      </c>
      <c r="J87" s="34" t="s">
        <v>320</v>
      </c>
      <c r="K87" s="25" t="s">
        <v>303</v>
      </c>
      <c r="L87" s="25" t="s">
        <v>25</v>
      </c>
      <c r="M87" s="25" t="s">
        <v>304</v>
      </c>
      <c r="N87" s="36" t="s">
        <v>321</v>
      </c>
      <c r="O87" s="97" t="str">
        <f>IFERROR(VLOOKUP(IF($L87="―",$K87,$L87),法人一覧!$D$4:$E$333,2,FALSE),"―")</f>
        <v>―</v>
      </c>
    </row>
    <row r="88" spans="1:15" ht="27" customHeight="1" x14ac:dyDescent="0.15">
      <c r="A88" s="39">
        <f>IF($B$81="","",COUNTA($B$81:B88))</f>
        <v>8</v>
      </c>
      <c r="B88" s="27">
        <f t="shared" si="17"/>
        <v>88</v>
      </c>
      <c r="C88" s="27" t="str">
        <f t="shared" si="18"/>
        <v>（８）　児童自立生活援助事業Ⅰ型（自立援助ホーム）　（児童福祉法）</v>
      </c>
      <c r="D88" s="27" t="str">
        <f t="shared" si="19"/>
        <v>児童相談支援課</v>
      </c>
      <c r="E88" s="27" t="str">
        <f t="shared" si="20"/>
        <v>児童館</v>
      </c>
      <c r="F88" s="25" t="s">
        <v>322</v>
      </c>
      <c r="G88" s="34" t="s">
        <v>323</v>
      </c>
      <c r="H88" s="25" t="s">
        <v>324</v>
      </c>
      <c r="I88" s="34" t="s">
        <v>325</v>
      </c>
      <c r="J88" s="34" t="s">
        <v>326</v>
      </c>
      <c r="K88" s="25" t="s">
        <v>327</v>
      </c>
      <c r="L88" s="25" t="s">
        <v>328</v>
      </c>
      <c r="M88" s="25" t="s">
        <v>304</v>
      </c>
      <c r="N88" s="36" t="s">
        <v>329</v>
      </c>
      <c r="O88" s="69" t="str">
        <f>IFERROR(VLOOKUP(IF($L88="―",$K88,$L88),法人一覧!$D$4:$E$333,2,FALSE),"―")</f>
        <v>6190005008840</v>
      </c>
    </row>
    <row r="89" spans="1:15" ht="27" customHeight="1" x14ac:dyDescent="0.15">
      <c r="A89" s="39">
        <f>IF($B$81="","",COUNTA($B$81:B89))</f>
        <v>9</v>
      </c>
      <c r="B89" s="27">
        <f t="shared" si="17"/>
        <v>89</v>
      </c>
      <c r="C89" s="27" t="str">
        <f t="shared" si="18"/>
        <v>（８）　児童自立生活援助事業Ⅰ型（自立援助ホーム）　（児童福祉法）</v>
      </c>
      <c r="D89" s="27" t="str">
        <f t="shared" si="19"/>
        <v>児童相談支援課</v>
      </c>
      <c r="E89" s="27" t="str">
        <f t="shared" si="20"/>
        <v>児童館</v>
      </c>
      <c r="F89" s="25" t="s">
        <v>330</v>
      </c>
      <c r="G89" s="34" t="s">
        <v>331</v>
      </c>
      <c r="H89" s="25" t="s">
        <v>332</v>
      </c>
      <c r="I89" s="34" t="s">
        <v>333</v>
      </c>
      <c r="J89" s="34" t="s">
        <v>334</v>
      </c>
      <c r="K89" s="25" t="s">
        <v>335</v>
      </c>
      <c r="L89" s="25" t="s">
        <v>25</v>
      </c>
      <c r="M89" s="25" t="s">
        <v>304</v>
      </c>
      <c r="N89" s="36" t="s">
        <v>336</v>
      </c>
      <c r="O89" s="97" t="str">
        <f>IFERROR(VLOOKUP(IF($L89="―",$K89,$L89),法人一覧!$D$4:$E$333,2,FALSE),"―")</f>
        <v>―</v>
      </c>
    </row>
    <row r="90" spans="1:15" ht="27" customHeight="1" x14ac:dyDescent="0.15">
      <c r="A90" s="39">
        <f>IF($B$81="","",COUNTA($B$81:B90))</f>
        <v>10</v>
      </c>
      <c r="B90" s="27">
        <f t="shared" si="17"/>
        <v>90</v>
      </c>
      <c r="C90" s="27" t="str">
        <f t="shared" si="18"/>
        <v>（８）　児童自立生活援助事業Ⅰ型（自立援助ホーム）　（児童福祉法）</v>
      </c>
      <c r="D90" s="27" t="str">
        <f t="shared" si="19"/>
        <v>児童相談支援課</v>
      </c>
      <c r="E90" s="27" t="str">
        <f t="shared" si="20"/>
        <v>児童館</v>
      </c>
      <c r="F90" s="25" t="s">
        <v>337</v>
      </c>
      <c r="G90" s="34" t="s">
        <v>338</v>
      </c>
      <c r="H90" s="25" t="s">
        <v>339</v>
      </c>
      <c r="I90" s="34" t="s">
        <v>340</v>
      </c>
      <c r="J90" s="34" t="s">
        <v>341</v>
      </c>
      <c r="K90" s="25" t="s">
        <v>335</v>
      </c>
      <c r="L90" s="25" t="s">
        <v>25</v>
      </c>
      <c r="M90" s="25" t="s">
        <v>304</v>
      </c>
      <c r="N90" s="36" t="s">
        <v>342</v>
      </c>
      <c r="O90" s="97" t="str">
        <f>IFERROR(VLOOKUP(IF($L90="―",$K90,$L90),法人一覧!$D$4:$E$333,2,FALSE),"―")</f>
        <v>―</v>
      </c>
    </row>
    <row r="91" spans="1:15" ht="27" customHeight="1" x14ac:dyDescent="0.15">
      <c r="A91" s="39">
        <f>IF($B$81="","",COUNTA($B$81:B91))</f>
        <v>11</v>
      </c>
      <c r="B91" s="27">
        <f t="shared" si="17"/>
        <v>91</v>
      </c>
      <c r="C91" s="27" t="str">
        <f t="shared" si="18"/>
        <v>（８）　児童自立生活援助事業Ⅰ型（自立援助ホーム）　（児童福祉法）</v>
      </c>
      <c r="D91" s="27" t="str">
        <f t="shared" si="19"/>
        <v>児童相談支援課</v>
      </c>
      <c r="E91" s="27" t="str">
        <f t="shared" si="20"/>
        <v>児童館</v>
      </c>
      <c r="F91" s="25" t="s">
        <v>343</v>
      </c>
      <c r="G91" s="34" t="s">
        <v>344</v>
      </c>
      <c r="H91" s="25" t="s">
        <v>345</v>
      </c>
      <c r="I91" s="34" t="s">
        <v>346</v>
      </c>
      <c r="J91" s="34" t="s">
        <v>346</v>
      </c>
      <c r="K91" s="25" t="s">
        <v>347</v>
      </c>
      <c r="L91" s="25" t="s">
        <v>25</v>
      </c>
      <c r="M91" s="25" t="s">
        <v>291</v>
      </c>
      <c r="N91" s="36" t="s">
        <v>348</v>
      </c>
      <c r="O91" s="69" t="str">
        <f>IFERROR(VLOOKUP(IF($L91="―",$K91,$L91),法人一覧!$D$4:$E$333,2,FALSE),"―")</f>
        <v>―</v>
      </c>
    </row>
    <row r="92" spans="1:15" ht="27" customHeight="1" x14ac:dyDescent="0.15">
      <c r="A92" s="39">
        <f>IF($B$81="","",COUNTA($B$81:B92))</f>
        <v>12</v>
      </c>
      <c r="B92" s="27">
        <f t="shared" si="17"/>
        <v>92</v>
      </c>
      <c r="C92" s="27" t="str">
        <f t="shared" si="18"/>
        <v>（８）　児童自立生活援助事業Ⅰ型（自立援助ホーム）　（児童福祉法）</v>
      </c>
      <c r="D92" s="27" t="str">
        <f t="shared" si="19"/>
        <v>児童相談支援課</v>
      </c>
      <c r="E92" s="27" t="str">
        <f t="shared" si="20"/>
        <v>児童館</v>
      </c>
      <c r="F92" s="25" t="s">
        <v>349</v>
      </c>
      <c r="G92" s="34" t="s">
        <v>350</v>
      </c>
      <c r="H92" s="25" t="s">
        <v>351</v>
      </c>
      <c r="I92" s="34" t="s">
        <v>352</v>
      </c>
      <c r="J92" s="34" t="s">
        <v>352</v>
      </c>
      <c r="K92" s="25" t="s">
        <v>347</v>
      </c>
      <c r="L92" s="25" t="s">
        <v>25</v>
      </c>
      <c r="M92" s="25" t="s">
        <v>291</v>
      </c>
      <c r="N92" s="36" t="s">
        <v>286</v>
      </c>
      <c r="O92" s="97" t="str">
        <f>IFERROR(VLOOKUP(IF($L92="―",$K92,$L92),法人一覧!$D$4:$E$333,2,FALSE),"―")</f>
        <v>―</v>
      </c>
    </row>
    <row r="93" spans="1:15" ht="27" customHeight="1" x14ac:dyDescent="0.15">
      <c r="A93" s="39">
        <f>IF($B$81="","",COUNTA($B$81:B93))</f>
        <v>13</v>
      </c>
      <c r="B93" s="27">
        <f t="shared" si="17"/>
        <v>93</v>
      </c>
      <c r="C93" s="27" t="str">
        <f t="shared" si="18"/>
        <v>（８）　児童自立生活援助事業Ⅰ型（自立援助ホーム）　（児童福祉法）</v>
      </c>
      <c r="D93" s="27" t="str">
        <f t="shared" si="19"/>
        <v>児童相談支援課</v>
      </c>
      <c r="E93" s="27" t="str">
        <f t="shared" si="20"/>
        <v>児童館</v>
      </c>
      <c r="F93" s="25" t="s">
        <v>353</v>
      </c>
      <c r="G93" s="34" t="s">
        <v>354</v>
      </c>
      <c r="H93" s="25" t="s">
        <v>355</v>
      </c>
      <c r="I93" s="34" t="s">
        <v>356</v>
      </c>
      <c r="J93" s="34" t="s">
        <v>356</v>
      </c>
      <c r="K93" s="25" t="s">
        <v>357</v>
      </c>
      <c r="L93" s="25" t="s">
        <v>25</v>
      </c>
      <c r="M93" s="25" t="s">
        <v>291</v>
      </c>
      <c r="N93" s="36" t="s">
        <v>348</v>
      </c>
      <c r="O93" s="69" t="str">
        <f>IFERROR(VLOOKUP(IF($L93="―",$K93,$L93),法人一覧!$D$4:$E$333,2,FALSE),"―")</f>
        <v>―</v>
      </c>
    </row>
    <row r="94" spans="1:15" ht="27" customHeight="1" x14ac:dyDescent="0.15">
      <c r="A94" s="39">
        <f>IF($B$81="","",COUNTA($B$81:B94))</f>
        <v>14</v>
      </c>
      <c r="B94" s="27">
        <f t="shared" si="17"/>
        <v>94</v>
      </c>
      <c r="C94" s="27" t="str">
        <f t="shared" si="18"/>
        <v>（８）　児童自立生活援助事業Ⅰ型（自立援助ホーム）　（児童福祉法）</v>
      </c>
      <c r="D94" s="27" t="str">
        <f t="shared" si="19"/>
        <v>児童相談支援課</v>
      </c>
      <c r="E94" s="27" t="str">
        <f t="shared" si="20"/>
        <v>児童館</v>
      </c>
      <c r="F94" s="25" t="s">
        <v>358</v>
      </c>
      <c r="G94" s="98" t="s">
        <v>359</v>
      </c>
      <c r="H94" s="25" t="s">
        <v>360</v>
      </c>
      <c r="I94" s="98" t="s">
        <v>361</v>
      </c>
      <c r="J94" s="98" t="s">
        <v>362</v>
      </c>
      <c r="K94" s="25" t="s">
        <v>363</v>
      </c>
      <c r="L94" s="25" t="s">
        <v>364</v>
      </c>
      <c r="M94" s="25" t="s">
        <v>304</v>
      </c>
      <c r="N94" s="36" t="s">
        <v>365</v>
      </c>
      <c r="O94" s="69" t="str">
        <f>IFERROR(VLOOKUP(IF($L94="―",$K94,$L94),法人一覧!$D$4:$E$333,2,FALSE),"―")</f>
        <v>―</v>
      </c>
    </row>
    <row r="95" spans="1:15" ht="27" customHeight="1" x14ac:dyDescent="0.15">
      <c r="A95" s="39">
        <f>IF($B$81="","",COUNTA($B$81:B95))</f>
        <v>15</v>
      </c>
      <c r="B95" s="27">
        <f t="shared" si="17"/>
        <v>95</v>
      </c>
      <c r="C95" s="27" t="str">
        <f t="shared" si="18"/>
        <v>（８）　児童自立生活援助事業Ⅰ型（自立援助ホーム）　（児童福祉法）</v>
      </c>
      <c r="D95" s="27" t="str">
        <f t="shared" si="19"/>
        <v>児童相談支援課</v>
      </c>
      <c r="E95" s="27" t="str">
        <f t="shared" si="20"/>
        <v>児童館</v>
      </c>
      <c r="F95" s="25" t="s">
        <v>366</v>
      </c>
      <c r="G95" s="34" t="s">
        <v>367</v>
      </c>
      <c r="H95" s="25" t="s">
        <v>368</v>
      </c>
      <c r="I95" s="34" t="s">
        <v>369</v>
      </c>
      <c r="J95" s="34" t="s">
        <v>369</v>
      </c>
      <c r="K95" s="25" t="s">
        <v>363</v>
      </c>
      <c r="L95" s="25" t="s">
        <v>25</v>
      </c>
      <c r="M95" s="25" t="s">
        <v>304</v>
      </c>
      <c r="N95" s="36" t="s">
        <v>370</v>
      </c>
      <c r="O95" s="69" t="str">
        <f>IFERROR(VLOOKUP(IF($L95="―",$K95,$L95),法人一覧!$D$4:$E$333,2,FALSE),"―")</f>
        <v>―</v>
      </c>
    </row>
    <row r="96" spans="1:15" ht="27" customHeight="1" x14ac:dyDescent="0.15">
      <c r="A96" s="39">
        <f>IF($B$81="","",COUNTA($B$81:B96))</f>
        <v>16</v>
      </c>
      <c r="B96" s="27">
        <f t="shared" si="17"/>
        <v>96</v>
      </c>
      <c r="C96" s="27" t="str">
        <f t="shared" si="18"/>
        <v>（８）　児童自立生活援助事業Ⅰ型（自立援助ホーム）　（児童福祉法）</v>
      </c>
      <c r="D96" s="27" t="str">
        <f t="shared" si="19"/>
        <v>児童相談支援課</v>
      </c>
      <c r="E96" s="27" t="str">
        <f t="shared" si="20"/>
        <v>児童館</v>
      </c>
      <c r="F96" s="25" t="s">
        <v>371</v>
      </c>
      <c r="G96" s="34" t="s">
        <v>372</v>
      </c>
      <c r="H96" s="25" t="s">
        <v>373</v>
      </c>
      <c r="I96" s="34" t="s">
        <v>374</v>
      </c>
      <c r="J96" s="34" t="s">
        <v>375</v>
      </c>
      <c r="K96" s="25" t="s">
        <v>376</v>
      </c>
      <c r="L96" s="25" t="s">
        <v>25</v>
      </c>
      <c r="M96" s="25" t="s">
        <v>304</v>
      </c>
      <c r="N96" s="36" t="s">
        <v>377</v>
      </c>
      <c r="O96" s="69" t="str">
        <f>IFERROR(VLOOKUP(IF($L96="―",$K96,$L96),法人一覧!$D$4:$E$333,2,FALSE),"―")</f>
        <v>2190005000124</v>
      </c>
    </row>
    <row r="97" spans="1:15" ht="27" customHeight="1" x14ac:dyDescent="0.15">
      <c r="A97" s="39">
        <f>IF($B$81="","",COUNTA($B$81:B97))</f>
        <v>17</v>
      </c>
      <c r="B97" s="27">
        <f t="shared" si="17"/>
        <v>97</v>
      </c>
      <c r="C97" s="27" t="str">
        <f t="shared" si="18"/>
        <v>（８）　児童自立生活援助事業Ⅰ型（自立援助ホーム）　（児童福祉法）</v>
      </c>
      <c r="D97" s="27" t="str">
        <f t="shared" si="19"/>
        <v>児童相談支援課</v>
      </c>
      <c r="E97" s="27" t="str">
        <f t="shared" si="20"/>
        <v>児童館</v>
      </c>
      <c r="F97" s="25" t="s">
        <v>378</v>
      </c>
      <c r="G97" s="34" t="s">
        <v>379</v>
      </c>
      <c r="H97" s="25" t="s">
        <v>380</v>
      </c>
      <c r="I97" s="34" t="s">
        <v>381</v>
      </c>
      <c r="J97" s="34" t="s">
        <v>381</v>
      </c>
      <c r="K97" s="25" t="s">
        <v>363</v>
      </c>
      <c r="L97" s="25" t="s">
        <v>25</v>
      </c>
      <c r="M97" s="25" t="s">
        <v>291</v>
      </c>
      <c r="N97" s="36" t="s">
        <v>382</v>
      </c>
      <c r="O97" s="69" t="str">
        <f>IFERROR(VLOOKUP(IF($L97="―",$K97,$L97),法人一覧!$D$4:$E$333,2,FALSE),"―")</f>
        <v>―</v>
      </c>
    </row>
    <row r="98" spans="1:15" ht="27" customHeight="1" x14ac:dyDescent="0.15">
      <c r="A98" s="39">
        <f>IF($B$81="","",COUNTA($B$81:B98))</f>
        <v>18</v>
      </c>
      <c r="B98" s="27">
        <f t="shared" si="17"/>
        <v>98</v>
      </c>
      <c r="C98" s="27" t="str">
        <f t="shared" si="18"/>
        <v>（８）　児童自立生活援助事業Ⅰ型（自立援助ホーム）　（児童福祉法）</v>
      </c>
      <c r="D98" s="27" t="str">
        <f t="shared" si="19"/>
        <v>児童相談支援課</v>
      </c>
      <c r="E98" s="27" t="str">
        <f t="shared" si="20"/>
        <v>児童館</v>
      </c>
      <c r="F98" s="25" t="s">
        <v>383</v>
      </c>
      <c r="G98" s="34" t="s">
        <v>384</v>
      </c>
      <c r="H98" s="25" t="s">
        <v>385</v>
      </c>
      <c r="I98" s="34" t="s">
        <v>386</v>
      </c>
      <c r="J98" s="34" t="s">
        <v>386</v>
      </c>
      <c r="K98" s="25" t="s">
        <v>363</v>
      </c>
      <c r="L98" s="25" t="s">
        <v>25</v>
      </c>
      <c r="M98" s="25" t="s">
        <v>304</v>
      </c>
      <c r="N98" s="36" t="s">
        <v>387</v>
      </c>
      <c r="O98" s="97" t="str">
        <f>IFERROR(VLOOKUP(IF($L98="―",$K98,$L98),法人一覧!$D$4:$E$333,2,FALSE),"―")</f>
        <v>―</v>
      </c>
    </row>
    <row r="99" spans="1:15" ht="27" customHeight="1" x14ac:dyDescent="0.15">
      <c r="A99" s="39">
        <f>IF($B$81="","",COUNTA($B$81:B99))</f>
        <v>19</v>
      </c>
      <c r="B99" s="27">
        <f t="shared" si="17"/>
        <v>99</v>
      </c>
      <c r="C99" s="27" t="str">
        <f t="shared" si="18"/>
        <v>（８）　児童自立生活援助事業Ⅰ型（自立援助ホーム）　（児童福祉法）</v>
      </c>
      <c r="D99" s="27" t="str">
        <f t="shared" si="19"/>
        <v>児童相談支援課</v>
      </c>
      <c r="E99" s="27" t="str">
        <f t="shared" si="20"/>
        <v>児童館</v>
      </c>
      <c r="F99" s="25" t="s">
        <v>388</v>
      </c>
      <c r="G99" s="34" t="s">
        <v>389</v>
      </c>
      <c r="H99" s="25" t="s">
        <v>390</v>
      </c>
      <c r="I99" s="34" t="s">
        <v>391</v>
      </c>
      <c r="J99" s="34" t="s">
        <v>391</v>
      </c>
      <c r="K99" s="25" t="s">
        <v>363</v>
      </c>
      <c r="L99" s="25" t="s">
        <v>25</v>
      </c>
      <c r="M99" s="25" t="s">
        <v>304</v>
      </c>
      <c r="N99" s="36" t="s">
        <v>392</v>
      </c>
      <c r="O99" s="97" t="str">
        <f>IFERROR(VLOOKUP(IF($L99="―",$K99,$L99),法人一覧!$D$4:$E$333,2,FALSE),"―")</f>
        <v>―</v>
      </c>
    </row>
    <row r="100" spans="1:15" ht="27" customHeight="1" x14ac:dyDescent="0.15">
      <c r="A100" s="39">
        <f>IF($B$81="","",COUNTA($B$81:B100))</f>
        <v>20</v>
      </c>
      <c r="B100" s="27">
        <f t="shared" si="17"/>
        <v>100</v>
      </c>
      <c r="C100" s="27" t="str">
        <f t="shared" si="18"/>
        <v>（８）　児童自立生活援助事業Ⅰ型（自立援助ホーム）　（児童福祉法）</v>
      </c>
      <c r="D100" s="27" t="str">
        <f t="shared" si="19"/>
        <v>児童相談支援課</v>
      </c>
      <c r="E100" s="27" t="str">
        <f t="shared" si="20"/>
        <v>児童館</v>
      </c>
      <c r="F100" s="25" t="s">
        <v>393</v>
      </c>
      <c r="G100" s="34" t="s">
        <v>394</v>
      </c>
      <c r="H100" s="25" t="s">
        <v>395</v>
      </c>
      <c r="I100" s="34" t="s">
        <v>396</v>
      </c>
      <c r="J100" s="34" t="s">
        <v>396</v>
      </c>
      <c r="K100" s="25" t="s">
        <v>68</v>
      </c>
      <c r="L100" s="25" t="s">
        <v>25</v>
      </c>
      <c r="M100" s="25" t="s">
        <v>291</v>
      </c>
      <c r="N100" s="36" t="s">
        <v>348</v>
      </c>
      <c r="O100" s="69" t="str">
        <f>IFERROR(VLOOKUP(IF($L100="―",$K100,$L100),法人一覧!$D$4:$E$333,2,FALSE),"―")</f>
        <v>―</v>
      </c>
    </row>
    <row r="101" spans="1:15" ht="27" customHeight="1" x14ac:dyDescent="0.15">
      <c r="A101" s="39">
        <f>IF($B$81="","",COUNTA($B$81:B101))</f>
        <v>21</v>
      </c>
      <c r="B101" s="27">
        <f t="shared" si="17"/>
        <v>101</v>
      </c>
      <c r="C101" s="27" t="str">
        <f t="shared" si="18"/>
        <v>（８）　児童自立生活援助事業Ⅰ型（自立援助ホーム）　（児童福祉法）</v>
      </c>
      <c r="D101" s="27" t="str">
        <f t="shared" si="19"/>
        <v>児童相談支援課</v>
      </c>
      <c r="E101" s="27" t="str">
        <f t="shared" si="20"/>
        <v>児童館</v>
      </c>
      <c r="F101" s="25" t="s">
        <v>397</v>
      </c>
      <c r="G101" s="34" t="s">
        <v>398</v>
      </c>
      <c r="H101" s="25" t="s">
        <v>399</v>
      </c>
      <c r="I101" s="34" t="s">
        <v>400</v>
      </c>
      <c r="J101" s="34" t="s">
        <v>401</v>
      </c>
      <c r="K101" s="25" t="s">
        <v>62</v>
      </c>
      <c r="L101" s="25" t="s">
        <v>402</v>
      </c>
      <c r="M101" s="25" t="s">
        <v>403</v>
      </c>
      <c r="N101" s="36" t="s">
        <v>404</v>
      </c>
      <c r="O101" s="69" t="str">
        <f>IFERROR(VLOOKUP(IF($L101="―",$K101,$L101),法人一覧!$D$4:$E$333,2,FALSE),"―")</f>
        <v>―</v>
      </c>
    </row>
    <row r="102" spans="1:15" ht="27" customHeight="1" x14ac:dyDescent="0.15">
      <c r="A102" s="39">
        <f>IF($B$81="","",COUNTA($B$81:B102))</f>
        <v>22</v>
      </c>
      <c r="B102" s="27">
        <f t="shared" si="17"/>
        <v>102</v>
      </c>
      <c r="C102" s="27" t="str">
        <f t="shared" si="18"/>
        <v>（８）　児童自立生活援助事業Ⅰ型（自立援助ホーム）　（児童福祉法）</v>
      </c>
      <c r="D102" s="27" t="str">
        <f t="shared" si="19"/>
        <v>児童相談支援課</v>
      </c>
      <c r="E102" s="27" t="str">
        <f t="shared" si="20"/>
        <v>児童館</v>
      </c>
      <c r="F102" s="25" t="s">
        <v>405</v>
      </c>
      <c r="G102" s="34" t="s">
        <v>406</v>
      </c>
      <c r="H102" s="25" t="s">
        <v>407</v>
      </c>
      <c r="I102" s="34" t="s">
        <v>408</v>
      </c>
      <c r="J102" s="34" t="s">
        <v>409</v>
      </c>
      <c r="K102" s="25" t="s">
        <v>410</v>
      </c>
      <c r="L102" s="25" t="s">
        <v>25</v>
      </c>
      <c r="M102" s="25" t="s">
        <v>291</v>
      </c>
      <c r="N102" s="36" t="s">
        <v>411</v>
      </c>
      <c r="O102" s="97" t="str">
        <f>IFERROR(VLOOKUP(IF($L102="―",$K102,$L102),法人一覧!$D$4:$E$333,2,FALSE),"―")</f>
        <v>―</v>
      </c>
    </row>
    <row r="103" spans="1:15" ht="27" customHeight="1" x14ac:dyDescent="0.15">
      <c r="A103" s="39">
        <f>IF($B$81="","",COUNTA($B$81:B103))</f>
        <v>23</v>
      </c>
      <c r="B103" s="27">
        <f t="shared" si="17"/>
        <v>103</v>
      </c>
      <c r="C103" s="27" t="str">
        <f t="shared" si="18"/>
        <v>（８）　児童自立生活援助事業Ⅰ型（自立援助ホーム）　（児童福祉法）</v>
      </c>
      <c r="D103" s="27" t="str">
        <f t="shared" si="19"/>
        <v>児童相談支援課</v>
      </c>
      <c r="E103" s="27" t="str">
        <f t="shared" si="20"/>
        <v>児童館</v>
      </c>
      <c r="F103" s="25" t="s">
        <v>412</v>
      </c>
      <c r="G103" s="34" t="s">
        <v>413</v>
      </c>
      <c r="H103" s="25" t="s">
        <v>414</v>
      </c>
      <c r="I103" s="98" t="s">
        <v>415</v>
      </c>
      <c r="J103" s="34" t="s">
        <v>416</v>
      </c>
      <c r="K103" s="25" t="s">
        <v>417</v>
      </c>
      <c r="L103" s="25" t="s">
        <v>418</v>
      </c>
      <c r="M103" s="25" t="s">
        <v>291</v>
      </c>
      <c r="N103" s="36" t="s">
        <v>419</v>
      </c>
      <c r="O103" s="69" t="str">
        <f>IFERROR(VLOOKUP(IF($L103="―",$K103,$L103),法人一覧!$D$4:$E$333,2,FALSE),"―")</f>
        <v>―</v>
      </c>
    </row>
    <row r="104" spans="1:15" ht="27" customHeight="1" x14ac:dyDescent="0.15">
      <c r="A104" s="39">
        <f>IF($B$81="","",COUNTA($B$81:B104))</f>
        <v>24</v>
      </c>
      <c r="B104" s="27">
        <f t="shared" si="17"/>
        <v>104</v>
      </c>
      <c r="C104" s="27" t="str">
        <f t="shared" si="18"/>
        <v>（８）　児童自立生活援助事業Ⅰ型（自立援助ホーム）　（児童福祉法）</v>
      </c>
      <c r="D104" s="27" t="str">
        <f t="shared" si="19"/>
        <v>児童相談支援課</v>
      </c>
      <c r="E104" s="27" t="str">
        <f t="shared" si="20"/>
        <v>児童館</v>
      </c>
      <c r="F104" s="25" t="s">
        <v>420</v>
      </c>
      <c r="G104" s="34" t="s">
        <v>421</v>
      </c>
      <c r="H104" s="25" t="s">
        <v>422</v>
      </c>
      <c r="I104" s="34" t="s">
        <v>423</v>
      </c>
      <c r="J104" s="34" t="s">
        <v>423</v>
      </c>
      <c r="K104" s="25" t="s">
        <v>78</v>
      </c>
      <c r="L104" s="25" t="s">
        <v>25</v>
      </c>
      <c r="M104" s="25" t="s">
        <v>291</v>
      </c>
      <c r="N104" s="36" t="s">
        <v>382</v>
      </c>
      <c r="O104" s="69" t="str">
        <f>IFERROR(VLOOKUP(IF($L104="―",$K104,$L104),法人一覧!$D$4:$E$333,2,FALSE),"―")</f>
        <v>―</v>
      </c>
    </row>
    <row r="105" spans="1:15" ht="27" customHeight="1" x14ac:dyDescent="0.15">
      <c r="A105" s="39">
        <f>IF($B$81="","",COUNTA($B$81:B105))</f>
        <v>25</v>
      </c>
      <c r="B105" s="27">
        <f t="shared" si="17"/>
        <v>105</v>
      </c>
      <c r="C105" s="27" t="str">
        <f t="shared" si="18"/>
        <v>（８）　児童自立生活援助事業Ⅰ型（自立援助ホーム）　（児童福祉法）</v>
      </c>
      <c r="D105" s="27" t="str">
        <f t="shared" si="19"/>
        <v>児童相談支援課</v>
      </c>
      <c r="E105" s="27" t="str">
        <f t="shared" si="20"/>
        <v>児童館</v>
      </c>
      <c r="F105" s="25" t="s">
        <v>424</v>
      </c>
      <c r="G105" s="34" t="s">
        <v>425</v>
      </c>
      <c r="H105" s="25" t="s">
        <v>426</v>
      </c>
      <c r="I105" s="34" t="s">
        <v>427</v>
      </c>
      <c r="J105" s="34" t="s">
        <v>427</v>
      </c>
      <c r="K105" s="25" t="s">
        <v>78</v>
      </c>
      <c r="L105" s="25" t="s">
        <v>25</v>
      </c>
      <c r="M105" s="25" t="s">
        <v>291</v>
      </c>
      <c r="N105" s="36" t="s">
        <v>428</v>
      </c>
      <c r="O105" s="97" t="str">
        <f>IFERROR(VLOOKUP(IF($L105="―",$K105,$L105),法人一覧!$D$4:$E$333,2,FALSE),"―")</f>
        <v>―</v>
      </c>
    </row>
    <row r="106" spans="1:15" ht="27" customHeight="1" x14ac:dyDescent="0.15">
      <c r="A106" s="39">
        <f>IF($B$81="","",COUNTA($B$81:B106))</f>
        <v>26</v>
      </c>
      <c r="B106" s="27">
        <f t="shared" si="17"/>
        <v>106</v>
      </c>
      <c r="C106" s="27" t="str">
        <f t="shared" si="18"/>
        <v>（８）　児童自立生活援助事業Ⅰ型（自立援助ホーム）　（児童福祉法）</v>
      </c>
      <c r="D106" s="27" t="str">
        <f t="shared" si="19"/>
        <v>児童相談支援課</v>
      </c>
      <c r="E106" s="27" t="str">
        <f t="shared" si="20"/>
        <v>児童館</v>
      </c>
      <c r="F106" s="25" t="s">
        <v>429</v>
      </c>
      <c r="G106" s="34" t="s">
        <v>430</v>
      </c>
      <c r="H106" s="25" t="s">
        <v>431</v>
      </c>
      <c r="I106" s="34" t="s">
        <v>15012</v>
      </c>
      <c r="J106" s="34" t="s">
        <v>433</v>
      </c>
      <c r="K106" s="25" t="s">
        <v>434</v>
      </c>
      <c r="L106" s="25" t="s">
        <v>25</v>
      </c>
      <c r="M106" s="25" t="s">
        <v>291</v>
      </c>
      <c r="N106" s="36" t="s">
        <v>435</v>
      </c>
      <c r="O106" s="97" t="str">
        <f>IFERROR(VLOOKUP(IF($L106="―",$K106,$L106),法人一覧!$D$4:$E$333,2,FALSE),"―")</f>
        <v>1190005005347</v>
      </c>
    </row>
    <row r="107" spans="1:15" ht="27" customHeight="1" x14ac:dyDescent="0.15">
      <c r="A107" s="39">
        <f>IF($B$81="","",COUNTA($B$81:B107))</f>
        <v>27</v>
      </c>
      <c r="B107" s="27">
        <f t="shared" si="17"/>
        <v>107</v>
      </c>
      <c r="C107" s="27" t="str">
        <f t="shared" si="18"/>
        <v>（８）　児童自立生活援助事業Ⅰ型（自立援助ホーム）　（児童福祉法）</v>
      </c>
      <c r="D107" s="27" t="str">
        <f t="shared" si="19"/>
        <v>児童相談支援課</v>
      </c>
      <c r="E107" s="27" t="str">
        <f t="shared" si="20"/>
        <v>児童館</v>
      </c>
      <c r="F107" s="25" t="s">
        <v>436</v>
      </c>
      <c r="G107" s="34" t="s">
        <v>183</v>
      </c>
      <c r="H107" s="25" t="s">
        <v>437</v>
      </c>
      <c r="I107" s="34" t="s">
        <v>438</v>
      </c>
      <c r="J107" s="34" t="s">
        <v>186</v>
      </c>
      <c r="K107" s="25" t="s">
        <v>187</v>
      </c>
      <c r="L107" s="25" t="s">
        <v>25</v>
      </c>
      <c r="M107" s="25" t="s">
        <v>304</v>
      </c>
      <c r="N107" s="36" t="s">
        <v>439</v>
      </c>
      <c r="O107" s="69" t="str">
        <f>IFERROR(VLOOKUP(IF($L107="―",$K107,$L107),法人一覧!$D$4:$E$333,2,FALSE),"―")</f>
        <v>5190005005038</v>
      </c>
    </row>
    <row r="108" spans="1:15" ht="27" customHeight="1" x14ac:dyDescent="0.15">
      <c r="A108" s="39">
        <f>IF($B$81="","",COUNTA($B$81:B108))</f>
        <v>28</v>
      </c>
      <c r="B108" s="27">
        <f t="shared" si="17"/>
        <v>108</v>
      </c>
      <c r="C108" s="27" t="str">
        <f t="shared" si="18"/>
        <v>（８）　児童自立生活援助事業Ⅰ型（自立援助ホーム）　（児童福祉法）</v>
      </c>
      <c r="D108" s="27" t="str">
        <f t="shared" si="19"/>
        <v>児童相談支援課</v>
      </c>
      <c r="E108" s="27" t="str">
        <f t="shared" si="20"/>
        <v>児童館</v>
      </c>
      <c r="F108" s="25" t="s">
        <v>440</v>
      </c>
      <c r="G108" s="34" t="s">
        <v>441</v>
      </c>
      <c r="H108" s="25" t="s">
        <v>442</v>
      </c>
      <c r="I108" s="34" t="s">
        <v>443</v>
      </c>
      <c r="J108" s="34" t="s">
        <v>443</v>
      </c>
      <c r="K108" s="25" t="s">
        <v>78</v>
      </c>
      <c r="L108" s="25" t="s">
        <v>434</v>
      </c>
      <c r="M108" s="25" t="s">
        <v>304</v>
      </c>
      <c r="N108" s="36" t="s">
        <v>444</v>
      </c>
      <c r="O108" s="69" t="str">
        <f>IFERROR(VLOOKUP(IF($L108="―",$K108,$L108),法人一覧!$D$4:$E$333,2,FALSE),"―")</f>
        <v>1190005005347</v>
      </c>
    </row>
    <row r="109" spans="1:15" ht="27" customHeight="1" x14ac:dyDescent="0.15">
      <c r="A109" s="39">
        <f>IF($B$81="","",COUNTA($B$81:B109))</f>
        <v>29</v>
      </c>
      <c r="B109" s="27">
        <f t="shared" si="17"/>
        <v>109</v>
      </c>
      <c r="C109" s="27" t="str">
        <f t="shared" si="18"/>
        <v>（８）　児童自立生活援助事業Ⅰ型（自立援助ホーム）　（児童福祉法）</v>
      </c>
      <c r="D109" s="27" t="str">
        <f t="shared" si="19"/>
        <v>児童相談支援課</v>
      </c>
      <c r="E109" s="27" t="str">
        <f t="shared" si="20"/>
        <v>児童館</v>
      </c>
      <c r="F109" s="25" t="s">
        <v>445</v>
      </c>
      <c r="G109" s="34" t="s">
        <v>446</v>
      </c>
      <c r="H109" s="25" t="s">
        <v>447</v>
      </c>
      <c r="I109" s="34" t="s">
        <v>448</v>
      </c>
      <c r="J109" s="34" t="s">
        <v>448</v>
      </c>
      <c r="K109" s="25" t="s">
        <v>78</v>
      </c>
      <c r="L109" s="25" t="s">
        <v>449</v>
      </c>
      <c r="M109" s="25" t="s">
        <v>304</v>
      </c>
      <c r="N109" s="36" t="s">
        <v>450</v>
      </c>
      <c r="O109" s="97" t="str">
        <f>IFERROR(VLOOKUP(IF($L109="―",$K109,$L109),法人一覧!$D$4:$E$333,2,FALSE),"―")</f>
        <v>8190005005134</v>
      </c>
    </row>
    <row r="110" spans="1:15" ht="27" customHeight="1" x14ac:dyDescent="0.15">
      <c r="A110" s="39">
        <f>IF($B$81="","",COUNTA($B$81:B110))</f>
        <v>30</v>
      </c>
      <c r="B110" s="27">
        <f t="shared" si="17"/>
        <v>110</v>
      </c>
      <c r="C110" s="27" t="str">
        <f t="shared" si="18"/>
        <v>（８）　児童自立生活援助事業Ⅰ型（自立援助ホーム）　（児童福祉法）</v>
      </c>
      <c r="D110" s="27" t="str">
        <f t="shared" si="19"/>
        <v>児童相談支援課</v>
      </c>
      <c r="E110" s="27" t="str">
        <f t="shared" si="20"/>
        <v>児童館</v>
      </c>
      <c r="F110" s="25" t="s">
        <v>451</v>
      </c>
      <c r="G110" s="34" t="s">
        <v>452</v>
      </c>
      <c r="H110" s="25" t="s">
        <v>453</v>
      </c>
      <c r="I110" s="98" t="s">
        <v>454</v>
      </c>
      <c r="J110" s="34" t="s">
        <v>455</v>
      </c>
      <c r="K110" s="25" t="s">
        <v>78</v>
      </c>
      <c r="L110" s="25" t="s">
        <v>434</v>
      </c>
      <c r="M110" s="25" t="s">
        <v>304</v>
      </c>
      <c r="N110" s="36" t="s">
        <v>456</v>
      </c>
      <c r="O110" s="97" t="str">
        <f>IFERROR(VLOOKUP(IF($L110="―",$K110,$L110),法人一覧!$D$4:$E$333,2,FALSE),"―")</f>
        <v>1190005005347</v>
      </c>
    </row>
    <row r="111" spans="1:15" ht="30" customHeight="1" x14ac:dyDescent="0.15">
      <c r="A111" s="39">
        <f>IF($B$81="","",COUNTA($B$81:B111))</f>
        <v>31</v>
      </c>
      <c r="B111" s="27">
        <f t="shared" si="17"/>
        <v>111</v>
      </c>
      <c r="C111" s="27" t="str">
        <f t="shared" si="18"/>
        <v>（８）　児童自立生活援助事業Ⅰ型（自立援助ホーム）　（児童福祉法）</v>
      </c>
      <c r="D111" s="27" t="str">
        <f t="shared" si="19"/>
        <v>児童相談支援課</v>
      </c>
      <c r="E111" s="27" t="str">
        <f t="shared" si="20"/>
        <v>児童館</v>
      </c>
      <c r="F111" s="25" t="s">
        <v>457</v>
      </c>
      <c r="G111" s="34" t="s">
        <v>458</v>
      </c>
      <c r="H111" s="25" t="s">
        <v>459</v>
      </c>
      <c r="I111" s="34" t="s">
        <v>460</v>
      </c>
      <c r="J111" s="34" t="s">
        <v>461</v>
      </c>
      <c r="K111" s="25" t="s">
        <v>462</v>
      </c>
      <c r="L111" s="25" t="s">
        <v>25</v>
      </c>
      <c r="M111" s="25" t="s">
        <v>304</v>
      </c>
      <c r="N111" s="36" t="s">
        <v>463</v>
      </c>
      <c r="O111" s="69" t="str">
        <f>IFERROR(VLOOKUP(IF($L111="―",$K111,$L111),法人一覧!$D$4:$E$333,2,FALSE),"―")</f>
        <v>―</v>
      </c>
    </row>
    <row r="112" spans="1:15" ht="27" customHeight="1" x14ac:dyDescent="0.15">
      <c r="A112" s="39">
        <f>IF($B$81="","",COUNTA($B$81:B112))</f>
        <v>32</v>
      </c>
      <c r="B112" s="27">
        <f t="shared" si="17"/>
        <v>112</v>
      </c>
      <c r="C112" s="27" t="str">
        <f t="shared" si="18"/>
        <v>（８）　児童自立生活援助事業Ⅰ型（自立援助ホーム）　（児童福祉法）</v>
      </c>
      <c r="D112" s="27" t="str">
        <f t="shared" si="19"/>
        <v>児童相談支援課</v>
      </c>
      <c r="E112" s="27" t="str">
        <f t="shared" si="20"/>
        <v>児童館</v>
      </c>
      <c r="F112" s="25" t="s">
        <v>464</v>
      </c>
      <c r="G112" s="34" t="s">
        <v>465</v>
      </c>
      <c r="H112" s="25" t="s">
        <v>466</v>
      </c>
      <c r="I112" s="34" t="s">
        <v>467</v>
      </c>
      <c r="J112" s="34" t="s">
        <v>468</v>
      </c>
      <c r="K112" s="25" t="s">
        <v>462</v>
      </c>
      <c r="L112" s="25" t="s">
        <v>25</v>
      </c>
      <c r="M112" s="25" t="s">
        <v>304</v>
      </c>
      <c r="N112" s="36" t="s">
        <v>469</v>
      </c>
      <c r="O112" s="69" t="str">
        <f>IFERROR(VLOOKUP(IF($L112="―",$K112,$L112),法人一覧!$D$4:$E$333,2,FALSE),"―")</f>
        <v>―</v>
      </c>
    </row>
    <row r="113" spans="1:22" ht="27" customHeight="1" x14ac:dyDescent="0.15">
      <c r="A113" s="39">
        <f>IF($B$81="","",COUNTA($B$81:B113))</f>
        <v>33</v>
      </c>
      <c r="B113" s="27">
        <f t="shared" si="17"/>
        <v>113</v>
      </c>
      <c r="C113" s="27" t="str">
        <f t="shared" si="18"/>
        <v>（８）　児童自立生活援助事業Ⅰ型（自立援助ホーム）　（児童福祉法）</v>
      </c>
      <c r="D113" s="27" t="str">
        <f t="shared" si="19"/>
        <v>児童相談支援課</v>
      </c>
      <c r="E113" s="27" t="str">
        <f t="shared" si="20"/>
        <v>児童館</v>
      </c>
      <c r="F113" s="25" t="s">
        <v>470</v>
      </c>
      <c r="G113" s="34" t="s">
        <v>471</v>
      </c>
      <c r="H113" s="25" t="s">
        <v>472</v>
      </c>
      <c r="I113" s="34" t="s">
        <v>473</v>
      </c>
      <c r="J113" s="34"/>
      <c r="K113" s="25" t="s">
        <v>474</v>
      </c>
      <c r="L113" s="25" t="s">
        <v>25</v>
      </c>
      <c r="M113" s="25" t="s">
        <v>304</v>
      </c>
      <c r="N113" s="36" t="s">
        <v>72</v>
      </c>
      <c r="O113" s="69" t="str">
        <f>IFERROR(VLOOKUP(IF($L113="―",$K113,$L113),法人一覧!$D$4:$E$333,2,FALSE),"―")</f>
        <v>―</v>
      </c>
    </row>
    <row r="114" spans="1:22" ht="27" customHeight="1" x14ac:dyDescent="0.15">
      <c r="A114" s="39">
        <f>IF($B$81="","",COUNTA($B$81:B114))</f>
        <v>34</v>
      </c>
      <c r="B114" s="27">
        <f t="shared" si="17"/>
        <v>114</v>
      </c>
      <c r="C114" s="27" t="str">
        <f t="shared" si="18"/>
        <v>（８）　児童自立生活援助事業Ⅰ型（自立援助ホーム）　（児童福祉法）</v>
      </c>
      <c r="D114" s="27" t="str">
        <f t="shared" si="19"/>
        <v>児童相談支援課</v>
      </c>
      <c r="E114" s="27" t="str">
        <f t="shared" si="20"/>
        <v>児童館</v>
      </c>
      <c r="F114" s="25" t="s">
        <v>475</v>
      </c>
      <c r="G114" s="34" t="s">
        <v>476</v>
      </c>
      <c r="H114" s="25" t="s">
        <v>477</v>
      </c>
      <c r="I114" s="34" t="s">
        <v>473</v>
      </c>
      <c r="J114" s="34"/>
      <c r="K114" s="25" t="s">
        <v>474</v>
      </c>
      <c r="L114" s="25" t="s">
        <v>25</v>
      </c>
      <c r="M114" s="25" t="s">
        <v>304</v>
      </c>
      <c r="N114" s="36" t="s">
        <v>382</v>
      </c>
      <c r="O114" s="69" t="str">
        <f>IFERROR(VLOOKUP(IF($L114="―",$K114,$L114),法人一覧!$D$4:$E$333,2,FALSE),"―")</f>
        <v>―</v>
      </c>
    </row>
    <row r="115" spans="1:22" s="78" customFormat="1" ht="27" customHeight="1" x14ac:dyDescent="0.15">
      <c r="A115" s="39">
        <f>IF($B$81="","",COUNTA($B$81:B115))</f>
        <v>35</v>
      </c>
      <c r="B115" s="27">
        <f t="shared" si="17"/>
        <v>115</v>
      </c>
      <c r="C115" s="27" t="str">
        <f t="shared" si="18"/>
        <v>（８）　児童自立生活援助事業Ⅰ型（自立援助ホーム）　（児童福祉法）</v>
      </c>
      <c r="D115" s="27" t="str">
        <f t="shared" si="19"/>
        <v>児童相談支援課</v>
      </c>
      <c r="E115" s="27" t="str">
        <f t="shared" si="20"/>
        <v>児童館</v>
      </c>
      <c r="F115" s="25" t="s">
        <v>478</v>
      </c>
      <c r="G115" s="34" t="s">
        <v>479</v>
      </c>
      <c r="H115" s="25" t="s">
        <v>480</v>
      </c>
      <c r="I115" s="34" t="s">
        <v>481</v>
      </c>
      <c r="J115" s="34" t="s">
        <v>481</v>
      </c>
      <c r="K115" s="25" t="s">
        <v>482</v>
      </c>
      <c r="L115" s="25" t="s">
        <v>25</v>
      </c>
      <c r="M115" s="25" t="s">
        <v>304</v>
      </c>
      <c r="N115" s="36" t="s">
        <v>483</v>
      </c>
      <c r="O115" s="97" t="str">
        <f>IFERROR(VLOOKUP(IF($L115="―",$K115,$L115),法人一覧!$D$4:$E$333,2,FALSE),"―")</f>
        <v>―</v>
      </c>
      <c r="P115" s="63"/>
      <c r="Q115" s="63"/>
      <c r="R115" s="63"/>
      <c r="S115" s="63"/>
      <c r="T115" s="63"/>
      <c r="U115" s="63"/>
      <c r="V115" s="63"/>
    </row>
    <row r="116" spans="1:22" ht="27" customHeight="1" x14ac:dyDescent="0.15">
      <c r="A116" s="39">
        <f>IF($B$81="","",COUNTA($B$81:B116))</f>
        <v>36</v>
      </c>
      <c r="B116" s="27">
        <f t="shared" si="17"/>
        <v>116</v>
      </c>
      <c r="C116" s="27" t="str">
        <f t="shared" si="18"/>
        <v>（８）　児童自立生活援助事業Ⅰ型（自立援助ホーム）　（児童福祉法）</v>
      </c>
      <c r="D116" s="27" t="str">
        <f t="shared" si="19"/>
        <v>児童相談支援課</v>
      </c>
      <c r="E116" s="27" t="str">
        <f t="shared" si="20"/>
        <v>児童館</v>
      </c>
      <c r="F116" s="25" t="s">
        <v>484</v>
      </c>
      <c r="G116" s="34" t="s">
        <v>485</v>
      </c>
      <c r="H116" s="25" t="s">
        <v>486</v>
      </c>
      <c r="I116" s="34" t="s">
        <v>487</v>
      </c>
      <c r="J116" s="34" t="s">
        <v>488</v>
      </c>
      <c r="K116" s="25" t="s">
        <v>482</v>
      </c>
      <c r="L116" s="25" t="s">
        <v>25</v>
      </c>
      <c r="M116" s="25" t="s">
        <v>304</v>
      </c>
      <c r="N116" s="36" t="s">
        <v>79</v>
      </c>
      <c r="O116" s="97" t="str">
        <f>IFERROR(VLOOKUP(IF($L116="―",$K116,$L116),法人一覧!$D$4:$E$333,2,FALSE),"―")</f>
        <v>―</v>
      </c>
    </row>
    <row r="117" spans="1:22" ht="27" customHeight="1" x14ac:dyDescent="0.15">
      <c r="A117" s="39">
        <f>IF($B$81="","",COUNTA($B$81:B117))</f>
        <v>37</v>
      </c>
      <c r="B117" s="27">
        <f t="shared" si="17"/>
        <v>117</v>
      </c>
      <c r="C117" s="27" t="str">
        <f t="shared" si="18"/>
        <v>（８）　児童自立生活援助事業Ⅰ型（自立援助ホーム）　（児童福祉法）</v>
      </c>
      <c r="D117" s="27" t="str">
        <f t="shared" si="19"/>
        <v>児童相談支援課</v>
      </c>
      <c r="E117" s="27" t="str">
        <f t="shared" si="20"/>
        <v>児童館</v>
      </c>
      <c r="F117" s="25" t="s">
        <v>489</v>
      </c>
      <c r="G117" s="34" t="s">
        <v>490</v>
      </c>
      <c r="H117" s="25" t="s">
        <v>491</v>
      </c>
      <c r="I117" s="34" t="s">
        <v>492</v>
      </c>
      <c r="J117" s="34" t="s">
        <v>493</v>
      </c>
      <c r="K117" s="25" t="s">
        <v>482</v>
      </c>
      <c r="L117" s="25" t="s">
        <v>25</v>
      </c>
      <c r="M117" s="25" t="s">
        <v>304</v>
      </c>
      <c r="N117" s="36" t="s">
        <v>387</v>
      </c>
      <c r="O117" s="97" t="str">
        <f>IFERROR(VLOOKUP(IF($L117="―",$K117,$L117),法人一覧!$D$4:$E$333,2,FALSE),"―")</f>
        <v>―</v>
      </c>
    </row>
    <row r="118" spans="1:22" ht="27" customHeight="1" x14ac:dyDescent="0.15">
      <c r="A118" s="39">
        <f>IF($B$81="","",COUNTA($B$81:B118))</f>
        <v>38</v>
      </c>
      <c r="B118" s="27">
        <f t="shared" si="17"/>
        <v>118</v>
      </c>
      <c r="C118" s="27" t="str">
        <f t="shared" si="18"/>
        <v>（８）　児童自立生活援助事業Ⅰ型（自立援助ホーム）　（児童福祉法）</v>
      </c>
      <c r="D118" s="27" t="str">
        <f t="shared" si="19"/>
        <v>児童相談支援課</v>
      </c>
      <c r="E118" s="27" t="str">
        <f t="shared" si="20"/>
        <v>児童館</v>
      </c>
      <c r="F118" s="25" t="s">
        <v>494</v>
      </c>
      <c r="G118" s="34" t="s">
        <v>495</v>
      </c>
      <c r="H118" s="25" t="s">
        <v>15011</v>
      </c>
      <c r="I118" s="34" t="s">
        <v>496</v>
      </c>
      <c r="J118" s="98" t="s">
        <v>497</v>
      </c>
      <c r="K118" s="25" t="s">
        <v>498</v>
      </c>
      <c r="L118" s="25" t="s">
        <v>25</v>
      </c>
      <c r="M118" s="25" t="s">
        <v>304</v>
      </c>
      <c r="N118" s="36" t="s">
        <v>499</v>
      </c>
      <c r="O118" s="69" t="str">
        <f>IFERROR(VLOOKUP(IF($L118="―",$K118,$L118),法人一覧!$D$4:$E$333,2,FALSE),"―")</f>
        <v>―</v>
      </c>
    </row>
    <row r="119" spans="1:22" ht="27" customHeight="1" x14ac:dyDescent="0.15">
      <c r="A119" s="39">
        <f>IF($B$81="","",COUNTA($B$81:B119))</f>
        <v>39</v>
      </c>
      <c r="B119" s="27">
        <f t="shared" si="17"/>
        <v>119</v>
      </c>
      <c r="C119" s="27" t="str">
        <f t="shared" si="18"/>
        <v>（８）　児童自立生活援助事業Ⅰ型（自立援助ホーム）　（児童福祉法）</v>
      </c>
      <c r="D119" s="27" t="str">
        <f t="shared" si="19"/>
        <v>児童相談支援課</v>
      </c>
      <c r="E119" s="27" t="str">
        <f t="shared" si="20"/>
        <v>児童館</v>
      </c>
      <c r="F119" s="25" t="s">
        <v>500</v>
      </c>
      <c r="G119" s="34" t="s">
        <v>501</v>
      </c>
      <c r="H119" s="25" t="s">
        <v>502</v>
      </c>
      <c r="I119" s="34" t="s">
        <v>503</v>
      </c>
      <c r="J119" s="34" t="s">
        <v>503</v>
      </c>
      <c r="K119" s="25" t="s">
        <v>498</v>
      </c>
      <c r="L119" s="25" t="s">
        <v>25</v>
      </c>
      <c r="M119" s="25" t="s">
        <v>304</v>
      </c>
      <c r="N119" s="36" t="s">
        <v>504</v>
      </c>
      <c r="O119" s="69" t="str">
        <f>IFERROR(VLOOKUP(IF($L119="―",$K119,$L119),法人一覧!$D$4:$E$333,2,FALSE),"―")</f>
        <v>―</v>
      </c>
    </row>
    <row r="120" spans="1:22" ht="27" customHeight="1" x14ac:dyDescent="0.15">
      <c r="A120" s="39">
        <f>IF($B$81="","",COUNTA($B$81:B120))</f>
        <v>40</v>
      </c>
      <c r="B120" s="27">
        <f t="shared" si="17"/>
        <v>120</v>
      </c>
      <c r="C120" s="27" t="str">
        <f t="shared" si="18"/>
        <v>（８）　児童自立生活援助事業Ⅰ型（自立援助ホーム）　（児童福祉法）</v>
      </c>
      <c r="D120" s="27" t="str">
        <f t="shared" si="19"/>
        <v>児童相談支援課</v>
      </c>
      <c r="E120" s="27" t="str">
        <f t="shared" si="20"/>
        <v>児童館</v>
      </c>
      <c r="F120" s="25" t="s">
        <v>505</v>
      </c>
      <c r="G120" s="34" t="s">
        <v>506</v>
      </c>
      <c r="H120" s="25" t="s">
        <v>507</v>
      </c>
      <c r="I120" s="34" t="s">
        <v>508</v>
      </c>
      <c r="J120" s="34" t="s">
        <v>509</v>
      </c>
      <c r="K120" s="25" t="s">
        <v>498</v>
      </c>
      <c r="L120" s="25" t="s">
        <v>25</v>
      </c>
      <c r="M120" s="25" t="s">
        <v>304</v>
      </c>
      <c r="N120" s="36" t="s">
        <v>510</v>
      </c>
      <c r="O120" s="69" t="str">
        <f>IFERROR(VLOOKUP(IF($L120="―",$K120,$L120),法人一覧!$D$4:$E$333,2,FALSE),"―")</f>
        <v>―</v>
      </c>
    </row>
    <row r="121" spans="1:22" ht="27" customHeight="1" x14ac:dyDescent="0.15">
      <c r="A121" s="39">
        <f>IF($B$81="","",COUNTA($B$81:B121))</f>
        <v>41</v>
      </c>
      <c r="B121" s="27">
        <f t="shared" si="17"/>
        <v>121</v>
      </c>
      <c r="C121" s="27" t="str">
        <f t="shared" si="18"/>
        <v>（８）　児童自立生活援助事業Ⅰ型（自立援助ホーム）　（児童福祉法）</v>
      </c>
      <c r="D121" s="27" t="str">
        <f t="shared" si="19"/>
        <v>児童相談支援課</v>
      </c>
      <c r="E121" s="27" t="str">
        <f t="shared" si="20"/>
        <v>児童館</v>
      </c>
      <c r="F121" s="25" t="s">
        <v>511</v>
      </c>
      <c r="G121" s="34" t="s">
        <v>512</v>
      </c>
      <c r="H121" s="25" t="s">
        <v>513</v>
      </c>
      <c r="I121" s="34" t="s">
        <v>514</v>
      </c>
      <c r="J121" s="34"/>
      <c r="K121" s="25" t="s">
        <v>515</v>
      </c>
      <c r="L121" s="25" t="s">
        <v>25</v>
      </c>
      <c r="M121" s="25" t="s">
        <v>304</v>
      </c>
      <c r="N121" s="36" t="s">
        <v>516</v>
      </c>
      <c r="O121" s="97" t="str">
        <f>IFERROR(VLOOKUP(IF($L121="―",$K121,$L121),法人一覧!$D$4:$E$333,2,FALSE),"―")</f>
        <v>―</v>
      </c>
    </row>
    <row r="122" spans="1:22" ht="27" customHeight="1" x14ac:dyDescent="0.15">
      <c r="A122" s="39">
        <f>IF($B$81="","",COUNTA($B$81:B122))</f>
        <v>42</v>
      </c>
      <c r="B122" s="59">
        <f t="shared" si="17"/>
        <v>122</v>
      </c>
      <c r="C122" s="59" t="str">
        <f t="shared" si="18"/>
        <v>（８）　児童自立生活援助事業Ⅰ型（自立援助ホーム）　（児童福祉法）</v>
      </c>
      <c r="D122" s="59" t="str">
        <f t="shared" si="19"/>
        <v>児童相談支援課</v>
      </c>
      <c r="E122" s="27" t="str">
        <f t="shared" si="20"/>
        <v>児童館</v>
      </c>
      <c r="F122" s="58" t="s">
        <v>517</v>
      </c>
      <c r="G122" s="60" t="s">
        <v>518</v>
      </c>
      <c r="H122" s="58" t="s">
        <v>519</v>
      </c>
      <c r="I122" s="60" t="s">
        <v>514</v>
      </c>
      <c r="J122" s="60"/>
      <c r="K122" s="58" t="s">
        <v>515</v>
      </c>
      <c r="L122" s="58" t="s">
        <v>25</v>
      </c>
      <c r="M122" s="58" t="s">
        <v>304</v>
      </c>
      <c r="N122" s="51" t="s">
        <v>520</v>
      </c>
      <c r="O122" s="99" t="str">
        <f>IFERROR(VLOOKUP(IF($L122="―",$K122,$L122),法人一覧!$D$4:$E$333,2,FALSE),"―")</f>
        <v>―</v>
      </c>
    </row>
    <row r="123" spans="1:22" ht="27" customHeight="1" x14ac:dyDescent="0.15">
      <c r="H123" s="63"/>
      <c r="L123" s="63"/>
      <c r="M123" s="63"/>
    </row>
    <row r="124" spans="1:22" ht="27" customHeight="1" x14ac:dyDescent="0.15">
      <c r="F124" s="379" t="s">
        <v>521</v>
      </c>
      <c r="O124" s="56" t="s">
        <v>279</v>
      </c>
    </row>
    <row r="125" spans="1:22" ht="27" customHeight="1" x14ac:dyDescent="0.15">
      <c r="A125" s="77" t="s">
        <v>5</v>
      </c>
      <c r="B125" s="66" t="s">
        <v>6</v>
      </c>
      <c r="C125" s="66" t="s">
        <v>7</v>
      </c>
      <c r="D125" s="66" t="s">
        <v>8</v>
      </c>
      <c r="E125" s="66" t="s">
        <v>9</v>
      </c>
      <c r="F125" s="67" t="s">
        <v>10</v>
      </c>
      <c r="G125" s="66" t="s">
        <v>11</v>
      </c>
      <c r="H125" s="67" t="s">
        <v>12</v>
      </c>
      <c r="I125" s="66" t="s">
        <v>13</v>
      </c>
      <c r="J125" s="66" t="s">
        <v>14</v>
      </c>
      <c r="K125" s="67" t="s">
        <v>15</v>
      </c>
      <c r="L125" s="67" t="s">
        <v>13925</v>
      </c>
      <c r="M125" s="68" t="s">
        <v>16</v>
      </c>
      <c r="N125" s="67" t="s">
        <v>17</v>
      </c>
      <c r="O125" s="66" t="s">
        <v>18</v>
      </c>
    </row>
    <row r="126" spans="1:22" ht="27" customHeight="1" x14ac:dyDescent="0.15">
      <c r="A126" s="39">
        <f>IF($B$126="","",COUNTA($B$126:B126))</f>
        <v>1</v>
      </c>
      <c r="B126" s="59">
        <f t="shared" ref="B126:B135" si="21">IF(D126="","",ROW())</f>
        <v>126</v>
      </c>
      <c r="C126" s="25" t="str">
        <f t="shared" ref="C126:C135" si="22">$F$124</f>
        <v>（１０）　児童遊園　（児童福祉法）</v>
      </c>
      <c r="D126" s="27" t="str">
        <f t="shared" ref="D126:D135" si="23">$O$124</f>
        <v>少子化対策課</v>
      </c>
      <c r="E126" s="27" t="str">
        <f t="shared" ref="E126:E135" si="24">MID(category2_10,SEARCH("）",category2_10,1)+2,SEARCH("（",category2_10,SEARCH("）",category2_10,1)+2)-SEARCH("）",category2_10,1)-3)</f>
        <v>児童遊園</v>
      </c>
      <c r="F126" s="25" t="s">
        <v>522</v>
      </c>
      <c r="G126" s="34" t="s">
        <v>523</v>
      </c>
      <c r="H126" s="27" t="s">
        <v>524</v>
      </c>
      <c r="I126" s="34"/>
      <c r="J126" s="34"/>
      <c r="K126" s="25" t="s">
        <v>347</v>
      </c>
      <c r="L126" s="25" t="s">
        <v>25</v>
      </c>
      <c r="M126" s="35">
        <v>1812</v>
      </c>
      <c r="N126" s="36" t="s">
        <v>525</v>
      </c>
      <c r="O126" s="69" t="str">
        <f>IFERROR(VLOOKUP(IF($L126="―",$K126,$L126),法人一覧!$D$4:$E$333,2,FALSE),"―")</f>
        <v>―</v>
      </c>
    </row>
    <row r="127" spans="1:22" ht="27" customHeight="1" x14ac:dyDescent="0.15">
      <c r="A127" s="39">
        <f>IF($B$126="","",COUNTA($B$126:B127))</f>
        <v>2</v>
      </c>
      <c r="B127" s="25">
        <f t="shared" si="21"/>
        <v>127</v>
      </c>
      <c r="C127" s="25" t="str">
        <f t="shared" si="22"/>
        <v>（１０）　児童遊園　（児童福祉法）</v>
      </c>
      <c r="D127" s="27" t="str">
        <f t="shared" si="23"/>
        <v>少子化対策課</v>
      </c>
      <c r="E127" s="27" t="str">
        <f t="shared" si="24"/>
        <v>児童遊園</v>
      </c>
      <c r="F127" s="25" t="s">
        <v>526</v>
      </c>
      <c r="G127" s="34" t="s">
        <v>527</v>
      </c>
      <c r="H127" s="27" t="s">
        <v>528</v>
      </c>
      <c r="I127" s="34"/>
      <c r="J127" s="34"/>
      <c r="K127" s="25" t="s">
        <v>363</v>
      </c>
      <c r="L127" s="25" t="s">
        <v>25</v>
      </c>
      <c r="M127" s="35">
        <v>1300</v>
      </c>
      <c r="N127" s="36" t="s">
        <v>529</v>
      </c>
      <c r="O127" s="69" t="str">
        <f>IFERROR(VLOOKUP(IF($L127="―",$K127,$L127),法人一覧!$D$4:$E$333,2,FALSE),"―")</f>
        <v>―</v>
      </c>
    </row>
    <row r="128" spans="1:22" ht="27" customHeight="1" x14ac:dyDescent="0.15">
      <c r="A128" s="39">
        <f>IF($B$126="","",COUNTA($B$126:B128))</f>
        <v>3</v>
      </c>
      <c r="B128" s="25">
        <f t="shared" si="21"/>
        <v>128</v>
      </c>
      <c r="C128" s="25" t="str">
        <f t="shared" si="22"/>
        <v>（１０）　児童遊園　（児童福祉法）</v>
      </c>
      <c r="D128" s="27" t="str">
        <f t="shared" si="23"/>
        <v>少子化対策課</v>
      </c>
      <c r="E128" s="27" t="str">
        <f t="shared" si="24"/>
        <v>児童遊園</v>
      </c>
      <c r="F128" s="25" t="s">
        <v>530</v>
      </c>
      <c r="G128" s="34" t="s">
        <v>531</v>
      </c>
      <c r="H128" s="27" t="s">
        <v>532</v>
      </c>
      <c r="I128" s="34"/>
      <c r="J128" s="34"/>
      <c r="K128" s="25" t="s">
        <v>363</v>
      </c>
      <c r="L128" s="25" t="s">
        <v>25</v>
      </c>
      <c r="M128" s="35">
        <v>1900</v>
      </c>
      <c r="N128" s="36" t="s">
        <v>533</v>
      </c>
      <c r="O128" s="69" t="str">
        <f>IFERROR(VLOOKUP(IF($L128="―",$K128,$L128),法人一覧!$D$4:$E$333,2,FALSE),"―")</f>
        <v>―</v>
      </c>
    </row>
    <row r="129" spans="1:22" ht="27" customHeight="1" x14ac:dyDescent="0.15">
      <c r="A129" s="39">
        <f>IF($B$126="","",COUNTA($B$126:B129))</f>
        <v>4</v>
      </c>
      <c r="B129" s="25">
        <f t="shared" si="21"/>
        <v>129</v>
      </c>
      <c r="C129" s="25" t="str">
        <f t="shared" si="22"/>
        <v>（１０）　児童遊園　（児童福祉法）</v>
      </c>
      <c r="D129" s="27" t="str">
        <f t="shared" si="23"/>
        <v>少子化対策課</v>
      </c>
      <c r="E129" s="27" t="str">
        <f t="shared" si="24"/>
        <v>児童遊園</v>
      </c>
      <c r="F129" s="25" t="s">
        <v>534</v>
      </c>
      <c r="G129" s="34" t="s">
        <v>535</v>
      </c>
      <c r="H129" s="27" t="s">
        <v>536</v>
      </c>
      <c r="I129" s="34"/>
      <c r="J129" s="34"/>
      <c r="K129" s="25" t="s">
        <v>363</v>
      </c>
      <c r="L129" s="25" t="s">
        <v>25</v>
      </c>
      <c r="M129" s="35">
        <v>1993</v>
      </c>
      <c r="N129" s="36" t="s">
        <v>537</v>
      </c>
      <c r="O129" s="69" t="str">
        <f>IFERROR(VLOOKUP(IF($L129="―",$K129,$L129),法人一覧!$D$4:$E$333,2,FALSE),"―")</f>
        <v>―</v>
      </c>
    </row>
    <row r="130" spans="1:22" ht="27" customHeight="1" x14ac:dyDescent="0.15">
      <c r="A130" s="39">
        <f>IF($B$126="","",COUNTA($B$126:B130))</f>
        <v>5</v>
      </c>
      <c r="B130" s="25">
        <f t="shared" si="21"/>
        <v>130</v>
      </c>
      <c r="C130" s="25" t="str">
        <f t="shared" si="22"/>
        <v>（１０）　児童遊園　（児童福祉法）</v>
      </c>
      <c r="D130" s="27" t="str">
        <f t="shared" si="23"/>
        <v>少子化対策課</v>
      </c>
      <c r="E130" s="27" t="str">
        <f t="shared" si="24"/>
        <v>児童遊園</v>
      </c>
      <c r="F130" s="25" t="s">
        <v>538</v>
      </c>
      <c r="G130" s="34" t="s">
        <v>539</v>
      </c>
      <c r="H130" s="27" t="s">
        <v>540</v>
      </c>
      <c r="I130" s="34"/>
      <c r="J130" s="34"/>
      <c r="K130" s="25" t="s">
        <v>363</v>
      </c>
      <c r="L130" s="25" t="s">
        <v>25</v>
      </c>
      <c r="M130" s="35">
        <v>5680</v>
      </c>
      <c r="N130" s="36" t="s">
        <v>541</v>
      </c>
      <c r="O130" s="69" t="str">
        <f>IFERROR(VLOOKUP(IF($L130="―",$K130,$L130),法人一覧!$D$4:$E$333,2,FALSE),"―")</f>
        <v>―</v>
      </c>
    </row>
    <row r="131" spans="1:22" s="78" customFormat="1" ht="27" customHeight="1" x14ac:dyDescent="0.15">
      <c r="A131" s="39">
        <f>IF($B$126="","",COUNTA($B$126:B131))</f>
        <v>6</v>
      </c>
      <c r="B131" s="25">
        <f t="shared" si="21"/>
        <v>131</v>
      </c>
      <c r="C131" s="25" t="str">
        <f t="shared" si="22"/>
        <v>（１０）　児童遊園　（児童福祉法）</v>
      </c>
      <c r="D131" s="27" t="str">
        <f t="shared" si="23"/>
        <v>少子化対策課</v>
      </c>
      <c r="E131" s="27" t="str">
        <f t="shared" si="24"/>
        <v>児童遊園</v>
      </c>
      <c r="F131" s="25" t="s">
        <v>542</v>
      </c>
      <c r="G131" s="34" t="s">
        <v>543</v>
      </c>
      <c r="H131" s="27" t="s">
        <v>544</v>
      </c>
      <c r="I131" s="34"/>
      <c r="J131" s="34"/>
      <c r="K131" s="25" t="s">
        <v>363</v>
      </c>
      <c r="L131" s="25" t="s">
        <v>25</v>
      </c>
      <c r="M131" s="35">
        <v>2500</v>
      </c>
      <c r="N131" s="36" t="s">
        <v>541</v>
      </c>
      <c r="O131" s="69" t="str">
        <f>IFERROR(VLOOKUP(IF($L131="―",$K131,$L131),法人一覧!$D$4:$E$333,2,FALSE),"―")</f>
        <v>―</v>
      </c>
      <c r="P131" s="63"/>
      <c r="Q131" s="63"/>
      <c r="R131" s="63"/>
      <c r="S131" s="63"/>
      <c r="T131" s="63"/>
      <c r="U131" s="63"/>
      <c r="V131" s="63"/>
    </row>
    <row r="132" spans="1:22" ht="27" customHeight="1" x14ac:dyDescent="0.15">
      <c r="A132" s="39">
        <f>IF($B$126="","",COUNTA($B$126:B132))</f>
        <v>7</v>
      </c>
      <c r="B132" s="25">
        <f t="shared" si="21"/>
        <v>132</v>
      </c>
      <c r="C132" s="25" t="str">
        <f t="shared" si="22"/>
        <v>（１０）　児童遊園　（児童福祉法）</v>
      </c>
      <c r="D132" s="27" t="str">
        <f t="shared" si="23"/>
        <v>少子化対策課</v>
      </c>
      <c r="E132" s="27" t="str">
        <f t="shared" si="24"/>
        <v>児童遊園</v>
      </c>
      <c r="F132" s="25" t="s">
        <v>545</v>
      </c>
      <c r="G132" s="34" t="s">
        <v>546</v>
      </c>
      <c r="H132" s="27" t="s">
        <v>547</v>
      </c>
      <c r="I132" s="34"/>
      <c r="J132" s="34"/>
      <c r="K132" s="25" t="s">
        <v>78</v>
      </c>
      <c r="L132" s="25" t="s">
        <v>25</v>
      </c>
      <c r="M132" s="35">
        <v>1893</v>
      </c>
      <c r="N132" s="36" t="s">
        <v>548</v>
      </c>
      <c r="O132" s="69" t="str">
        <f>IFERROR(VLOOKUP(IF($L132="―",$K132,$L132),法人一覧!$D$4:$E$333,2,FALSE),"―")</f>
        <v>―</v>
      </c>
    </row>
    <row r="133" spans="1:22" ht="27" customHeight="1" x14ac:dyDescent="0.15">
      <c r="A133" s="39">
        <f>IF($B$126="","",COUNTA($B$126:B133))</f>
        <v>8</v>
      </c>
      <c r="B133" s="25">
        <f t="shared" si="21"/>
        <v>133</v>
      </c>
      <c r="C133" s="25" t="str">
        <f t="shared" si="22"/>
        <v>（１０）　児童遊園　（児童福祉法）</v>
      </c>
      <c r="D133" s="27" t="str">
        <f t="shared" si="23"/>
        <v>少子化対策課</v>
      </c>
      <c r="E133" s="27" t="str">
        <f t="shared" si="24"/>
        <v>児童遊園</v>
      </c>
      <c r="F133" s="25" t="s">
        <v>549</v>
      </c>
      <c r="G133" s="34" t="s">
        <v>550</v>
      </c>
      <c r="H133" s="27" t="s">
        <v>551</v>
      </c>
      <c r="I133" s="34"/>
      <c r="J133" s="34"/>
      <c r="K133" s="25" t="s">
        <v>78</v>
      </c>
      <c r="L133" s="25" t="s">
        <v>25</v>
      </c>
      <c r="M133" s="35">
        <v>1054</v>
      </c>
      <c r="N133" s="36" t="s">
        <v>552</v>
      </c>
      <c r="O133" s="69" t="str">
        <f>IFERROR(VLOOKUP(IF($L133="―",$K133,$L133),法人一覧!$D$4:$E$333,2,FALSE),"―")</f>
        <v>―</v>
      </c>
    </row>
    <row r="134" spans="1:22" ht="27" customHeight="1" x14ac:dyDescent="0.15">
      <c r="A134" s="39">
        <f>IF($B$126="","",COUNTA($B$126:B134))</f>
        <v>9</v>
      </c>
      <c r="B134" s="25">
        <f t="shared" si="21"/>
        <v>134</v>
      </c>
      <c r="C134" s="25" t="str">
        <f t="shared" si="22"/>
        <v>（１０）　児童遊園　（児童福祉法）</v>
      </c>
      <c r="D134" s="27" t="str">
        <f t="shared" si="23"/>
        <v>少子化対策課</v>
      </c>
      <c r="E134" s="27" t="str">
        <f t="shared" si="24"/>
        <v>児童遊園</v>
      </c>
      <c r="F134" s="25" t="s">
        <v>553</v>
      </c>
      <c r="G134" s="34" t="s">
        <v>554</v>
      </c>
      <c r="H134" s="27" t="s">
        <v>555</v>
      </c>
      <c r="I134" s="34"/>
      <c r="J134" s="34"/>
      <c r="K134" s="25" t="s">
        <v>78</v>
      </c>
      <c r="L134" s="25" t="s">
        <v>25</v>
      </c>
      <c r="M134" s="35">
        <v>1401</v>
      </c>
      <c r="N134" s="36" t="s">
        <v>556</v>
      </c>
      <c r="O134" s="69" t="str">
        <f>IFERROR(VLOOKUP(IF($L134="―",$K134,$L134),法人一覧!$D$4:$E$333,2,FALSE),"―")</f>
        <v>―</v>
      </c>
    </row>
    <row r="135" spans="1:22" ht="27" customHeight="1" x14ac:dyDescent="0.15">
      <c r="A135" s="39">
        <f>IF($B$126="","",COUNTA($B$126:B135))</f>
        <v>10</v>
      </c>
      <c r="B135" s="58">
        <f t="shared" si="21"/>
        <v>135</v>
      </c>
      <c r="C135" s="58" t="str">
        <f t="shared" si="22"/>
        <v>（１０）　児童遊園　（児童福祉法）</v>
      </c>
      <c r="D135" s="59" t="str">
        <f t="shared" si="23"/>
        <v>少子化対策課</v>
      </c>
      <c r="E135" s="27" t="str">
        <f t="shared" si="24"/>
        <v>児童遊園</v>
      </c>
      <c r="F135" s="58" t="s">
        <v>557</v>
      </c>
      <c r="G135" s="60" t="s">
        <v>506</v>
      </c>
      <c r="H135" s="58" t="s">
        <v>558</v>
      </c>
      <c r="I135" s="60"/>
      <c r="J135" s="60"/>
      <c r="K135" s="58" t="s">
        <v>498</v>
      </c>
      <c r="L135" s="58" t="s">
        <v>25</v>
      </c>
      <c r="M135" s="57">
        <v>2800</v>
      </c>
      <c r="N135" s="51" t="s">
        <v>559</v>
      </c>
      <c r="O135" s="74" t="str">
        <f>IFERROR(VLOOKUP(IF($L135="―",$K135,$L135),法人一覧!$D$4:$E$333,2,FALSE),"―")</f>
        <v>―</v>
      </c>
    </row>
    <row r="136" spans="1:22" ht="27" customHeight="1" x14ac:dyDescent="0.15">
      <c r="A136" s="64"/>
      <c r="B136" s="64"/>
      <c r="C136" s="64"/>
      <c r="D136" s="64"/>
      <c r="E136" s="64"/>
      <c r="H136" s="63"/>
      <c r="L136" s="63"/>
      <c r="M136" s="63"/>
    </row>
    <row r="137" spans="1:22" ht="27" customHeight="1" x14ac:dyDescent="0.15">
      <c r="F137" s="379" t="s">
        <v>560</v>
      </c>
      <c r="O137" s="56" t="s">
        <v>561</v>
      </c>
    </row>
    <row r="138" spans="1:22" ht="27" customHeight="1" x14ac:dyDescent="0.15">
      <c r="A138" s="77" t="s">
        <v>5</v>
      </c>
      <c r="B138" s="66" t="s">
        <v>6</v>
      </c>
      <c r="C138" s="66" t="s">
        <v>7</v>
      </c>
      <c r="D138" s="66" t="s">
        <v>8</v>
      </c>
      <c r="E138" s="66" t="s">
        <v>9</v>
      </c>
      <c r="F138" s="67" t="s">
        <v>10</v>
      </c>
      <c r="G138" s="66" t="s">
        <v>11</v>
      </c>
      <c r="H138" s="67" t="s">
        <v>12</v>
      </c>
      <c r="I138" s="66" t="s">
        <v>13</v>
      </c>
      <c r="J138" s="66" t="s">
        <v>14</v>
      </c>
      <c r="K138" s="67" t="s">
        <v>15</v>
      </c>
      <c r="L138" s="67" t="s">
        <v>13925</v>
      </c>
      <c r="M138" s="68" t="s">
        <v>16</v>
      </c>
      <c r="N138" s="67" t="s">
        <v>17</v>
      </c>
      <c r="O138" s="66" t="s">
        <v>18</v>
      </c>
      <c r="P138" s="100" t="s">
        <v>15013</v>
      </c>
    </row>
    <row r="139" spans="1:22" ht="27" customHeight="1" x14ac:dyDescent="0.15">
      <c r="A139" s="39">
        <v>1</v>
      </c>
      <c r="B139" s="59"/>
      <c r="C139" s="33"/>
      <c r="D139" s="27"/>
      <c r="E139" s="27"/>
      <c r="F139" s="25" t="s">
        <v>566</v>
      </c>
      <c r="G139" s="34" t="s">
        <v>567</v>
      </c>
      <c r="H139" s="25" t="s">
        <v>568</v>
      </c>
      <c r="I139" s="34" t="s">
        <v>569</v>
      </c>
      <c r="J139" s="34" t="s">
        <v>570</v>
      </c>
      <c r="K139" s="25" t="s">
        <v>284</v>
      </c>
      <c r="L139" s="25" t="s">
        <v>25</v>
      </c>
      <c r="M139" s="35">
        <v>45</v>
      </c>
      <c r="N139" s="36" t="s">
        <v>571</v>
      </c>
      <c r="O139" s="69" t="str">
        <f>IFERROR(VLOOKUP(IF($L139="―",$K139,$L139),法人一覧!$D$4:$E$333,2,FALSE),"―")</f>
        <v>―</v>
      </c>
    </row>
    <row r="140" spans="1:22" ht="27" customHeight="1" x14ac:dyDescent="0.15">
      <c r="A140" s="39">
        <v>2</v>
      </c>
      <c r="B140" s="33">
        <f t="shared" ref="B140:B202" si="25">IF(D140="","",ROW())</f>
        <v>140</v>
      </c>
      <c r="C140" s="33" t="str">
        <f t="shared" ref="C140:C202" si="26">$F$137</f>
        <v>（１1）　保育所　（児童福祉法）</v>
      </c>
      <c r="D140" s="27" t="str">
        <f t="shared" ref="D140:D202" si="27">$O$137</f>
        <v>子どもの育ち支援課</v>
      </c>
      <c r="E140" s="27" t="str">
        <f t="shared" ref="E140:E202" si="28">MID(category2_11,SEARCH("）",category2_11,1)+2,SEARCH("（",category2_11,SEARCH("）",category2_11,1)+2)-SEARCH("）",category2_11,1)-3)</f>
        <v>保育所</v>
      </c>
      <c r="F140" s="25" t="s">
        <v>574</v>
      </c>
      <c r="G140" s="34" t="s">
        <v>281</v>
      </c>
      <c r="H140" s="25" t="s">
        <v>575</v>
      </c>
      <c r="I140" s="34" t="s">
        <v>576</v>
      </c>
      <c r="J140" s="34" t="s">
        <v>577</v>
      </c>
      <c r="K140" s="25" t="s">
        <v>284</v>
      </c>
      <c r="L140" s="25" t="s">
        <v>25</v>
      </c>
      <c r="M140" s="35">
        <v>90</v>
      </c>
      <c r="N140" s="36" t="s">
        <v>578</v>
      </c>
      <c r="O140" s="69" t="str">
        <f>IFERROR(VLOOKUP(IF($L140="―",$K140,$L140),法人一覧!$D$4:$E$333,2,FALSE),"―")</f>
        <v>―</v>
      </c>
    </row>
    <row r="141" spans="1:22" ht="27" customHeight="1" x14ac:dyDescent="0.15">
      <c r="A141" s="39">
        <v>3</v>
      </c>
      <c r="B141" s="33"/>
      <c r="C141" s="33"/>
      <c r="D141" s="27"/>
      <c r="E141" s="27"/>
      <c r="F141" s="25" t="s">
        <v>579</v>
      </c>
      <c r="G141" s="34" t="s">
        <v>580</v>
      </c>
      <c r="H141" s="25" t="s">
        <v>581</v>
      </c>
      <c r="I141" s="34" t="s">
        <v>582</v>
      </c>
      <c r="J141" s="34" t="s">
        <v>583</v>
      </c>
      <c r="K141" s="25" t="s">
        <v>284</v>
      </c>
      <c r="L141" s="25" t="s">
        <v>25</v>
      </c>
      <c r="M141" s="35">
        <v>190</v>
      </c>
      <c r="N141" s="36" t="s">
        <v>584</v>
      </c>
      <c r="O141" s="69" t="str">
        <f>IFERROR(VLOOKUP(IF($L141="―",$K141,$L141),法人一覧!$D$4:$E$333,2,FALSE),"―")</f>
        <v>―</v>
      </c>
    </row>
    <row r="142" spans="1:22" ht="27" customHeight="1" x14ac:dyDescent="0.15">
      <c r="A142" s="39">
        <v>4</v>
      </c>
      <c r="B142" s="33">
        <f t="shared" si="25"/>
        <v>142</v>
      </c>
      <c r="C142" s="33" t="str">
        <f t="shared" si="26"/>
        <v>（１1）　保育所　（児童福祉法）</v>
      </c>
      <c r="D142" s="27" t="str">
        <f t="shared" si="27"/>
        <v>子どもの育ち支援課</v>
      </c>
      <c r="E142" s="27" t="str">
        <f t="shared" si="28"/>
        <v>保育所</v>
      </c>
      <c r="F142" s="25" t="s">
        <v>585</v>
      </c>
      <c r="G142" s="34" t="s">
        <v>586</v>
      </c>
      <c r="H142" s="25" t="s">
        <v>587</v>
      </c>
      <c r="I142" s="34" t="s">
        <v>588</v>
      </c>
      <c r="J142" s="34" t="s">
        <v>589</v>
      </c>
      <c r="K142" s="25" t="s">
        <v>284</v>
      </c>
      <c r="L142" s="25" t="s">
        <v>25</v>
      </c>
      <c r="M142" s="35">
        <v>70</v>
      </c>
      <c r="N142" s="36" t="s">
        <v>590</v>
      </c>
      <c r="O142" s="81" t="str">
        <f>IFERROR(VLOOKUP(IF($L142="―",$K142,$L142),法人一覧!$D$4:$E$333,2,FALSE),"―")</f>
        <v>―</v>
      </c>
    </row>
    <row r="143" spans="1:22" ht="27" customHeight="1" x14ac:dyDescent="0.15">
      <c r="A143" s="39">
        <v>5</v>
      </c>
      <c r="B143" s="33">
        <f t="shared" si="25"/>
        <v>143</v>
      </c>
      <c r="C143" s="33" t="str">
        <f t="shared" si="26"/>
        <v>（１1）　保育所　（児童福祉法）</v>
      </c>
      <c r="D143" s="27" t="str">
        <f t="shared" si="27"/>
        <v>子どもの育ち支援課</v>
      </c>
      <c r="E143" s="27" t="str">
        <f t="shared" si="28"/>
        <v>保育所</v>
      </c>
      <c r="F143" s="25" t="s">
        <v>591</v>
      </c>
      <c r="G143" s="34" t="s">
        <v>592</v>
      </c>
      <c r="H143" s="25" t="s">
        <v>593</v>
      </c>
      <c r="I143" s="34" t="s">
        <v>592</v>
      </c>
      <c r="J143" s="34" t="s">
        <v>592</v>
      </c>
      <c r="K143" s="25" t="s">
        <v>284</v>
      </c>
      <c r="L143" s="25" t="s">
        <v>25</v>
      </c>
      <c r="M143" s="35" t="s">
        <v>25</v>
      </c>
      <c r="N143" s="36" t="s">
        <v>594</v>
      </c>
      <c r="O143" s="81" t="str">
        <f>IFERROR(VLOOKUP(IF($L143="―",$K143,$L143),法人一覧!$D$4:$E$333,2,FALSE),"―")</f>
        <v>―</v>
      </c>
    </row>
    <row r="144" spans="1:22" ht="27" customHeight="1" x14ac:dyDescent="0.15">
      <c r="A144" s="39">
        <v>6</v>
      </c>
      <c r="B144" s="33">
        <f t="shared" si="25"/>
        <v>144</v>
      </c>
      <c r="C144" s="33" t="str">
        <f t="shared" si="26"/>
        <v>（１1）　保育所　（児童福祉法）</v>
      </c>
      <c r="D144" s="27" t="str">
        <f t="shared" si="27"/>
        <v>子どもの育ち支援課</v>
      </c>
      <c r="E144" s="27" t="str">
        <f t="shared" si="28"/>
        <v>保育所</v>
      </c>
      <c r="F144" s="25" t="s">
        <v>595</v>
      </c>
      <c r="G144" s="34" t="s">
        <v>596</v>
      </c>
      <c r="H144" s="25" t="s">
        <v>597</v>
      </c>
      <c r="I144" s="34" t="s">
        <v>598</v>
      </c>
      <c r="J144" s="34" t="s">
        <v>599</v>
      </c>
      <c r="K144" s="25" t="s">
        <v>284</v>
      </c>
      <c r="L144" s="25" t="s">
        <v>25</v>
      </c>
      <c r="M144" s="35">
        <v>120</v>
      </c>
      <c r="N144" s="36" t="s">
        <v>600</v>
      </c>
      <c r="O144" s="81" t="str">
        <f>IFERROR(VLOOKUP(IF($L144="―",$K144,$L144),法人一覧!$D$4:$E$333,2,FALSE),"―")</f>
        <v>―</v>
      </c>
    </row>
    <row r="145" spans="1:16" ht="27" customHeight="1" x14ac:dyDescent="0.15">
      <c r="A145" s="39">
        <v>7</v>
      </c>
      <c r="B145" s="33">
        <f t="shared" si="25"/>
        <v>145</v>
      </c>
      <c r="C145" s="33" t="str">
        <f t="shared" si="26"/>
        <v>（１1）　保育所　（児童福祉法）</v>
      </c>
      <c r="D145" s="27" t="str">
        <f t="shared" si="27"/>
        <v>子どもの育ち支援課</v>
      </c>
      <c r="E145" s="27" t="str">
        <f t="shared" si="28"/>
        <v>保育所</v>
      </c>
      <c r="F145" s="25" t="s">
        <v>601</v>
      </c>
      <c r="G145" s="34" t="s">
        <v>602</v>
      </c>
      <c r="H145" s="25" t="s">
        <v>603</v>
      </c>
      <c r="I145" s="34" t="s">
        <v>604</v>
      </c>
      <c r="J145" s="34" t="s">
        <v>605</v>
      </c>
      <c r="K145" s="25" t="s">
        <v>284</v>
      </c>
      <c r="L145" s="25" t="s">
        <v>25</v>
      </c>
      <c r="M145" s="35">
        <v>120</v>
      </c>
      <c r="N145" s="36" t="s">
        <v>606</v>
      </c>
      <c r="O145" s="81" t="str">
        <f>IFERROR(VLOOKUP(IF($L145="―",$K145,$L145),法人一覧!$D$4:$E$333,2,FALSE),"―")</f>
        <v>―</v>
      </c>
    </row>
    <row r="146" spans="1:16" ht="27" customHeight="1" x14ac:dyDescent="0.15">
      <c r="A146" s="39">
        <v>8</v>
      </c>
      <c r="B146" s="33">
        <f t="shared" si="25"/>
        <v>146</v>
      </c>
      <c r="C146" s="33" t="str">
        <f t="shared" si="26"/>
        <v>（１1）　保育所　（児童福祉法）</v>
      </c>
      <c r="D146" s="27" t="str">
        <f t="shared" si="27"/>
        <v>子どもの育ち支援課</v>
      </c>
      <c r="E146" s="27" t="str">
        <f t="shared" si="28"/>
        <v>保育所</v>
      </c>
      <c r="F146" s="25" t="s">
        <v>607</v>
      </c>
      <c r="G146" s="34" t="s">
        <v>608</v>
      </c>
      <c r="H146" s="25" t="s">
        <v>609</v>
      </c>
      <c r="I146" s="34" t="s">
        <v>610</v>
      </c>
      <c r="J146" s="34" t="s">
        <v>611</v>
      </c>
      <c r="K146" s="25" t="s">
        <v>612</v>
      </c>
      <c r="L146" s="25" t="s">
        <v>25</v>
      </c>
      <c r="M146" s="35">
        <v>120</v>
      </c>
      <c r="N146" s="36" t="s">
        <v>613</v>
      </c>
      <c r="O146" s="81" t="str">
        <f>IFERROR(VLOOKUP(IF($L146="―",$K146,$L146),法人一覧!$D$4:$E$333,2,FALSE),"―")</f>
        <v>3190005007696</v>
      </c>
    </row>
    <row r="147" spans="1:16" ht="27" customHeight="1" x14ac:dyDescent="0.15">
      <c r="A147" s="39">
        <v>9</v>
      </c>
      <c r="B147" s="33">
        <f t="shared" si="25"/>
        <v>147</v>
      </c>
      <c r="C147" s="33" t="str">
        <f t="shared" si="26"/>
        <v>（１1）　保育所　（児童福祉法）</v>
      </c>
      <c r="D147" s="27" t="str">
        <f t="shared" si="27"/>
        <v>子どもの育ち支援課</v>
      </c>
      <c r="E147" s="27" t="str">
        <f t="shared" si="28"/>
        <v>保育所</v>
      </c>
      <c r="F147" s="25" t="s">
        <v>614</v>
      </c>
      <c r="G147" s="34" t="s">
        <v>294</v>
      </c>
      <c r="H147" s="25" t="s">
        <v>615</v>
      </c>
      <c r="I147" s="34" t="s">
        <v>616</v>
      </c>
      <c r="J147" s="34" t="s">
        <v>296</v>
      </c>
      <c r="K147" s="25" t="s">
        <v>297</v>
      </c>
      <c r="L147" s="25" t="s">
        <v>25</v>
      </c>
      <c r="M147" s="35">
        <v>80</v>
      </c>
      <c r="N147" s="36" t="s">
        <v>617</v>
      </c>
      <c r="O147" s="81" t="str">
        <f>IFERROR(VLOOKUP(IF($L147="―",$K147,$L147),法人一覧!$D$4:$E$333,2,FALSE),"―")</f>
        <v>6190005007702</v>
      </c>
    </row>
    <row r="148" spans="1:16" ht="27" customHeight="1" x14ac:dyDescent="0.15">
      <c r="A148" s="39">
        <v>10</v>
      </c>
      <c r="B148" s="33">
        <f t="shared" si="25"/>
        <v>148</v>
      </c>
      <c r="C148" s="33" t="str">
        <f t="shared" si="26"/>
        <v>（１1）　保育所　（児童福祉法）</v>
      </c>
      <c r="D148" s="27" t="str">
        <f t="shared" si="27"/>
        <v>子どもの育ち支援課</v>
      </c>
      <c r="E148" s="27" t="str">
        <f t="shared" si="28"/>
        <v>保育所</v>
      </c>
      <c r="F148" s="25" t="s">
        <v>618</v>
      </c>
      <c r="G148" s="34" t="s">
        <v>619</v>
      </c>
      <c r="H148" s="25" t="s">
        <v>620</v>
      </c>
      <c r="I148" s="34" t="s">
        <v>621</v>
      </c>
      <c r="J148" s="34" t="s">
        <v>622</v>
      </c>
      <c r="K148" s="25" t="s">
        <v>623</v>
      </c>
      <c r="L148" s="25" t="s">
        <v>25</v>
      </c>
      <c r="M148" s="35">
        <v>164</v>
      </c>
      <c r="N148" s="36" t="s">
        <v>624</v>
      </c>
      <c r="O148" s="81" t="str">
        <f>IFERROR(VLOOKUP(IF($L148="―",$K148,$L148),法人一覧!$D$4:$E$333,2,FALSE),"―")</f>
        <v>4190005007704</v>
      </c>
      <c r="P148" s="63" t="s">
        <v>15020</v>
      </c>
    </row>
    <row r="149" spans="1:16" ht="27" customHeight="1" x14ac:dyDescent="0.15">
      <c r="A149" s="39">
        <v>11</v>
      </c>
      <c r="B149" s="33">
        <f t="shared" si="25"/>
        <v>149</v>
      </c>
      <c r="C149" s="33" t="str">
        <f t="shared" si="26"/>
        <v>（１1）　保育所　（児童福祉法）</v>
      </c>
      <c r="D149" s="27" t="str">
        <f t="shared" si="27"/>
        <v>子どもの育ち支援課</v>
      </c>
      <c r="E149" s="27" t="str">
        <f t="shared" si="28"/>
        <v>保育所</v>
      </c>
      <c r="F149" s="25" t="s">
        <v>625</v>
      </c>
      <c r="G149" s="34" t="s">
        <v>626</v>
      </c>
      <c r="H149" s="25" t="s">
        <v>627</v>
      </c>
      <c r="I149" s="34" t="s">
        <v>628</v>
      </c>
      <c r="J149" s="34" t="s">
        <v>629</v>
      </c>
      <c r="K149" s="25" t="s">
        <v>630</v>
      </c>
      <c r="L149" s="25" t="s">
        <v>25</v>
      </c>
      <c r="M149" s="35">
        <v>100</v>
      </c>
      <c r="N149" s="36" t="s">
        <v>631</v>
      </c>
      <c r="O149" s="69" t="str">
        <f>IFERROR(VLOOKUP(IF($L149="―",$K149,$L149),法人一覧!$D$4:$E$333,2,FALSE),"―")</f>
        <v>8190005007700</v>
      </c>
    </row>
    <row r="150" spans="1:16" ht="27" customHeight="1" x14ac:dyDescent="0.15">
      <c r="A150" s="39">
        <v>12</v>
      </c>
      <c r="B150" s="33">
        <f t="shared" si="25"/>
        <v>150</v>
      </c>
      <c r="C150" s="33" t="str">
        <f t="shared" si="26"/>
        <v>（１1）　保育所　（児童福祉法）</v>
      </c>
      <c r="D150" s="27" t="str">
        <f t="shared" si="27"/>
        <v>子どもの育ち支援課</v>
      </c>
      <c r="E150" s="27" t="str">
        <f t="shared" si="28"/>
        <v>保育所</v>
      </c>
      <c r="F150" s="25" t="s">
        <v>632</v>
      </c>
      <c r="G150" s="34" t="s">
        <v>633</v>
      </c>
      <c r="H150" s="25" t="s">
        <v>634</v>
      </c>
      <c r="I150" s="34" t="s">
        <v>635</v>
      </c>
      <c r="J150" s="34" t="s">
        <v>296</v>
      </c>
      <c r="K150" s="25" t="s">
        <v>297</v>
      </c>
      <c r="L150" s="25" t="s">
        <v>25</v>
      </c>
      <c r="M150" s="35">
        <v>90</v>
      </c>
      <c r="N150" s="36" t="s">
        <v>636</v>
      </c>
      <c r="O150" s="69" t="str">
        <f>IFERROR(VLOOKUP(IF($L150="―",$K150,$L150),法人一覧!$D$4:$E$333,2,FALSE),"―")</f>
        <v>6190005007702</v>
      </c>
    </row>
    <row r="151" spans="1:16" ht="27" customHeight="1" x14ac:dyDescent="0.15">
      <c r="A151" s="39">
        <v>13</v>
      </c>
      <c r="B151" s="33">
        <f t="shared" si="25"/>
        <v>151</v>
      </c>
      <c r="C151" s="33" t="str">
        <f t="shared" si="26"/>
        <v>（１1）　保育所　（児童福祉法）</v>
      </c>
      <c r="D151" s="27" t="str">
        <f t="shared" si="27"/>
        <v>子どもの育ち支援課</v>
      </c>
      <c r="E151" s="27" t="str">
        <f t="shared" si="28"/>
        <v>保育所</v>
      </c>
      <c r="F151" s="25" t="s">
        <v>638</v>
      </c>
      <c r="G151" s="34" t="s">
        <v>639</v>
      </c>
      <c r="H151" s="25" t="s">
        <v>640</v>
      </c>
      <c r="I151" s="34" t="s">
        <v>641</v>
      </c>
      <c r="J151" s="34" t="s">
        <v>642</v>
      </c>
      <c r="K151" s="25" t="s">
        <v>643</v>
      </c>
      <c r="L151" s="25" t="s">
        <v>25</v>
      </c>
      <c r="M151" s="35">
        <v>170</v>
      </c>
      <c r="N151" s="36" t="s">
        <v>644</v>
      </c>
      <c r="O151" s="81" t="str">
        <f>IFERROR(VLOOKUP(IF($L151="―",$K151,$L151),法人一覧!$D$4:$E$333,2,FALSE),"―")</f>
        <v>5190005007703</v>
      </c>
    </row>
    <row r="152" spans="1:16" ht="27" customHeight="1" x14ac:dyDescent="0.15">
      <c r="A152" s="39">
        <v>14</v>
      </c>
      <c r="B152" s="33">
        <f t="shared" si="25"/>
        <v>152</v>
      </c>
      <c r="C152" s="33" t="str">
        <f t="shared" si="26"/>
        <v>（１1）　保育所　（児童福祉法）</v>
      </c>
      <c r="D152" s="27" t="str">
        <f t="shared" si="27"/>
        <v>子どもの育ち支援課</v>
      </c>
      <c r="E152" s="27" t="str">
        <f t="shared" si="28"/>
        <v>保育所</v>
      </c>
      <c r="F152" s="25" t="s">
        <v>645</v>
      </c>
      <c r="G152" s="34" t="s">
        <v>646</v>
      </c>
      <c r="H152" s="25" t="s">
        <v>647</v>
      </c>
      <c r="I152" s="34" t="s">
        <v>648</v>
      </c>
      <c r="J152" s="34" t="s">
        <v>296</v>
      </c>
      <c r="K152" s="25" t="s">
        <v>297</v>
      </c>
      <c r="L152" s="25" t="s">
        <v>25</v>
      </c>
      <c r="M152" s="35">
        <v>200</v>
      </c>
      <c r="N152" s="36" t="s">
        <v>649</v>
      </c>
      <c r="O152" s="81" t="str">
        <f>IFERROR(VLOOKUP(IF($L152="―",$K152,$L152),法人一覧!$D$4:$E$333,2,FALSE),"―")</f>
        <v>6190005007702</v>
      </c>
    </row>
    <row r="153" spans="1:16" ht="27" customHeight="1" x14ac:dyDescent="0.15">
      <c r="A153" s="39">
        <v>15</v>
      </c>
      <c r="B153" s="33">
        <f>IF(D153="","",ROW())</f>
        <v>153</v>
      </c>
      <c r="C153" s="33" t="str">
        <f t="shared" si="26"/>
        <v>（１1）　保育所　（児童福祉法）</v>
      </c>
      <c r="D153" s="27" t="str">
        <f t="shared" si="27"/>
        <v>子どもの育ち支援課</v>
      </c>
      <c r="E153" s="27" t="str">
        <f t="shared" si="28"/>
        <v>保育所</v>
      </c>
      <c r="F153" s="25" t="s">
        <v>650</v>
      </c>
      <c r="G153" s="34" t="s">
        <v>651</v>
      </c>
      <c r="H153" s="25" t="s">
        <v>652</v>
      </c>
      <c r="I153" s="34" t="s">
        <v>653</v>
      </c>
      <c r="J153" s="34" t="s">
        <v>653</v>
      </c>
      <c r="K153" s="25" t="s">
        <v>573</v>
      </c>
      <c r="L153" s="25" t="s">
        <v>25</v>
      </c>
      <c r="M153" s="35">
        <v>90</v>
      </c>
      <c r="N153" s="37">
        <v>44652</v>
      </c>
      <c r="O153" s="81" t="str">
        <f>IFERROR(VLOOKUP(IF($L153="―",$K153,$L153),法人一覧!$D$4:$E$333,2,FALSE),"―")</f>
        <v>4190005008446</v>
      </c>
    </row>
    <row r="154" spans="1:16" ht="27" customHeight="1" x14ac:dyDescent="0.15">
      <c r="A154" s="39">
        <v>16</v>
      </c>
      <c r="B154" s="32">
        <f>IF(D154="","",ROW())</f>
        <v>154</v>
      </c>
      <c r="C154" s="33" t="str">
        <f t="shared" si="26"/>
        <v>（１1）　保育所　（児童福祉法）</v>
      </c>
      <c r="D154" s="27" t="str">
        <f t="shared" si="27"/>
        <v>子どもの育ち支援課</v>
      </c>
      <c r="E154" s="33" t="str">
        <f t="shared" si="28"/>
        <v>保育所</v>
      </c>
      <c r="F154" s="25" t="s">
        <v>15021</v>
      </c>
      <c r="G154" s="34" t="s">
        <v>562</v>
      </c>
      <c r="H154" s="25" t="s">
        <v>563</v>
      </c>
      <c r="I154" s="34" t="s">
        <v>564</v>
      </c>
      <c r="J154" s="34" t="s">
        <v>564</v>
      </c>
      <c r="K154" s="25" t="s">
        <v>15022</v>
      </c>
      <c r="L154" s="25"/>
      <c r="M154" s="35">
        <v>110</v>
      </c>
      <c r="N154" s="38" t="s">
        <v>15023</v>
      </c>
      <c r="O154" s="81"/>
      <c r="P154" s="63" t="s">
        <v>15024</v>
      </c>
    </row>
    <row r="155" spans="1:16" ht="27" customHeight="1" x14ac:dyDescent="0.15">
      <c r="A155" s="39">
        <v>17</v>
      </c>
      <c r="B155" s="32">
        <f>IF(D155="","",ROW())</f>
        <v>155</v>
      </c>
      <c r="C155" s="33" t="str">
        <f t="shared" si="26"/>
        <v>（１1）　保育所　（児童福祉法）</v>
      </c>
      <c r="D155" s="27" t="str">
        <f t="shared" si="27"/>
        <v>子どもの育ち支援課</v>
      </c>
      <c r="E155" s="33" t="str">
        <f t="shared" si="28"/>
        <v>保育所</v>
      </c>
      <c r="F155" s="25" t="s">
        <v>654</v>
      </c>
      <c r="G155" s="34" t="s">
        <v>655</v>
      </c>
      <c r="H155" s="25" t="s">
        <v>656</v>
      </c>
      <c r="I155" s="34" t="s">
        <v>657</v>
      </c>
      <c r="J155" s="34" t="s">
        <v>658</v>
      </c>
      <c r="K155" s="25" t="s">
        <v>659</v>
      </c>
      <c r="L155" s="25" t="s">
        <v>25</v>
      </c>
      <c r="M155" s="35">
        <v>60</v>
      </c>
      <c r="N155" s="36" t="s">
        <v>660</v>
      </c>
      <c r="O155" s="69" t="str">
        <f>IFERROR(VLOOKUP(IF($L155="―",$K155,$L155),法人一覧!$D$4:$E$333,2,FALSE),"―")</f>
        <v>6190005007867</v>
      </c>
    </row>
    <row r="156" spans="1:16" ht="27" customHeight="1" x14ac:dyDescent="0.15">
      <c r="A156" s="31">
        <v>18</v>
      </c>
      <c r="B156" s="32"/>
      <c r="C156" s="33"/>
      <c r="D156" s="27"/>
      <c r="E156" s="33"/>
      <c r="F156" s="25" t="s">
        <v>661</v>
      </c>
      <c r="G156" s="34" t="s">
        <v>662</v>
      </c>
      <c r="H156" s="25" t="s">
        <v>663</v>
      </c>
      <c r="I156" s="34" t="s">
        <v>664</v>
      </c>
      <c r="J156" s="34" t="s">
        <v>665</v>
      </c>
      <c r="K156" s="25" t="s">
        <v>666</v>
      </c>
      <c r="L156" s="25" t="s">
        <v>25</v>
      </c>
      <c r="M156" s="35">
        <v>40</v>
      </c>
      <c r="N156" s="36" t="s">
        <v>660</v>
      </c>
      <c r="O156" s="69" t="str">
        <f>IFERROR(VLOOKUP(IF($L156="―",$K156,$L156),法人一覧!$D$4:$E$333,2,FALSE),"―")</f>
        <v>7190005008501</v>
      </c>
    </row>
    <row r="157" spans="1:16" ht="27" customHeight="1" x14ac:dyDescent="0.15">
      <c r="A157" s="39">
        <v>19</v>
      </c>
      <c r="B157" s="33">
        <f t="shared" si="25"/>
        <v>157</v>
      </c>
      <c r="C157" s="33" t="str">
        <f t="shared" si="26"/>
        <v>（１1）　保育所　（児童福祉法）</v>
      </c>
      <c r="D157" s="27" t="str">
        <f t="shared" si="27"/>
        <v>子どもの育ち支援課</v>
      </c>
      <c r="E157" s="27" t="str">
        <f t="shared" si="28"/>
        <v>保育所</v>
      </c>
      <c r="F157" s="25" t="s">
        <v>667</v>
      </c>
      <c r="G157" s="34" t="s">
        <v>668</v>
      </c>
      <c r="H157" s="25" t="s">
        <v>669</v>
      </c>
      <c r="I157" s="34" t="s">
        <v>670</v>
      </c>
      <c r="J157" s="34" t="s">
        <v>670</v>
      </c>
      <c r="K157" s="25" t="s">
        <v>303</v>
      </c>
      <c r="L157" s="25" t="s">
        <v>25</v>
      </c>
      <c r="M157" s="35">
        <v>140</v>
      </c>
      <c r="N157" s="36" t="s">
        <v>671</v>
      </c>
      <c r="O157" s="81" t="str">
        <f>IFERROR(VLOOKUP(IF($L157="―",$K157,$L157),法人一覧!$D$4:$E$333,2,FALSE),"―")</f>
        <v>―</v>
      </c>
    </row>
    <row r="158" spans="1:16" ht="27" customHeight="1" x14ac:dyDescent="0.15">
      <c r="A158" s="39">
        <v>20</v>
      </c>
      <c r="B158" s="33">
        <f t="shared" si="25"/>
        <v>158</v>
      </c>
      <c r="C158" s="33" t="str">
        <f t="shared" si="26"/>
        <v>（１1）　保育所　（児童福祉法）</v>
      </c>
      <c r="D158" s="27" t="str">
        <f t="shared" si="27"/>
        <v>子どもの育ち支援課</v>
      </c>
      <c r="E158" s="27" t="str">
        <f t="shared" si="28"/>
        <v>保育所</v>
      </c>
      <c r="F158" s="25" t="s">
        <v>672</v>
      </c>
      <c r="G158" s="34" t="s">
        <v>673</v>
      </c>
      <c r="H158" s="25" t="s">
        <v>674</v>
      </c>
      <c r="I158" s="34" t="s">
        <v>675</v>
      </c>
      <c r="J158" s="34" t="s">
        <v>675</v>
      </c>
      <c r="K158" s="25" t="s">
        <v>303</v>
      </c>
      <c r="L158" s="25" t="s">
        <v>25</v>
      </c>
      <c r="M158" s="35">
        <v>150</v>
      </c>
      <c r="N158" s="36" t="s">
        <v>676</v>
      </c>
      <c r="O158" s="81" t="str">
        <f>IFERROR(VLOOKUP(IF($L158="―",$K158,$L158),法人一覧!$D$4:$E$333,2,FALSE),"―")</f>
        <v>―</v>
      </c>
    </row>
    <row r="159" spans="1:16" ht="27" customHeight="1" x14ac:dyDescent="0.15">
      <c r="A159" s="39">
        <v>21</v>
      </c>
      <c r="B159" s="33">
        <f t="shared" si="25"/>
        <v>159</v>
      </c>
      <c r="C159" s="33" t="str">
        <f t="shared" si="26"/>
        <v>（１1）　保育所　（児童福祉法）</v>
      </c>
      <c r="D159" s="27" t="str">
        <f t="shared" si="27"/>
        <v>子どもの育ち支援課</v>
      </c>
      <c r="E159" s="27" t="str">
        <f t="shared" si="28"/>
        <v>保育所</v>
      </c>
      <c r="F159" s="25" t="s">
        <v>677</v>
      </c>
      <c r="G159" s="34" t="s">
        <v>678</v>
      </c>
      <c r="H159" s="25" t="s">
        <v>679</v>
      </c>
      <c r="I159" s="34" t="s">
        <v>680</v>
      </c>
      <c r="J159" s="34" t="s">
        <v>680</v>
      </c>
      <c r="K159" s="25" t="s">
        <v>303</v>
      </c>
      <c r="L159" s="25" t="s">
        <v>25</v>
      </c>
      <c r="M159" s="35">
        <v>100</v>
      </c>
      <c r="N159" s="36" t="s">
        <v>681</v>
      </c>
      <c r="O159" s="81" t="str">
        <f>IFERROR(VLOOKUP(IF($L159="―",$K159,$L159),法人一覧!$D$4:$E$333,2,FALSE),"―")</f>
        <v>―</v>
      </c>
    </row>
    <row r="160" spans="1:16" ht="27" customHeight="1" x14ac:dyDescent="0.15">
      <c r="A160" s="39">
        <v>22</v>
      </c>
      <c r="B160" s="33">
        <f t="shared" si="25"/>
        <v>160</v>
      </c>
      <c r="C160" s="33" t="str">
        <f t="shared" si="26"/>
        <v>（１1）　保育所　（児童福祉法）</v>
      </c>
      <c r="D160" s="27" t="str">
        <f t="shared" si="27"/>
        <v>子どもの育ち支援課</v>
      </c>
      <c r="E160" s="27" t="str">
        <f t="shared" si="28"/>
        <v>保育所</v>
      </c>
      <c r="F160" s="25" t="s">
        <v>682</v>
      </c>
      <c r="G160" s="34" t="s">
        <v>683</v>
      </c>
      <c r="H160" s="25" t="s">
        <v>684</v>
      </c>
      <c r="I160" s="34" t="s">
        <v>685</v>
      </c>
      <c r="J160" s="34" t="s">
        <v>685</v>
      </c>
      <c r="K160" s="25" t="s">
        <v>303</v>
      </c>
      <c r="L160" s="25" t="s">
        <v>25</v>
      </c>
      <c r="M160" s="35">
        <v>130</v>
      </c>
      <c r="N160" s="36" t="s">
        <v>686</v>
      </c>
      <c r="O160" s="81" t="str">
        <f>IFERROR(VLOOKUP(IF($L160="―",$K160,$L160),法人一覧!$D$4:$E$333,2,FALSE),"―")</f>
        <v>―</v>
      </c>
    </row>
    <row r="161" spans="1:15" ht="27" customHeight="1" x14ac:dyDescent="0.15">
      <c r="A161" s="31">
        <v>23</v>
      </c>
      <c r="B161" s="33">
        <f t="shared" si="25"/>
        <v>161</v>
      </c>
      <c r="C161" s="33" t="str">
        <f t="shared" si="26"/>
        <v>（１1）　保育所　（児童福祉法）</v>
      </c>
      <c r="D161" s="27" t="str">
        <f t="shared" si="27"/>
        <v>子どもの育ち支援課</v>
      </c>
      <c r="E161" s="27" t="str">
        <f t="shared" si="28"/>
        <v>保育所</v>
      </c>
      <c r="F161" s="25" t="s">
        <v>687</v>
      </c>
      <c r="G161" s="34" t="s">
        <v>688</v>
      </c>
      <c r="H161" s="25" t="s">
        <v>689</v>
      </c>
      <c r="I161" s="34" t="s">
        <v>690</v>
      </c>
      <c r="J161" s="34" t="s">
        <v>690</v>
      </c>
      <c r="K161" s="25" t="s">
        <v>303</v>
      </c>
      <c r="L161" s="25" t="s">
        <v>25</v>
      </c>
      <c r="M161" s="35">
        <v>200</v>
      </c>
      <c r="N161" s="36" t="s">
        <v>691</v>
      </c>
      <c r="O161" s="81" t="str">
        <f>IFERROR(VLOOKUP(IF($L161="―",$K161,$L161),法人一覧!$D$4:$E$333,2,FALSE),"―")</f>
        <v>―</v>
      </c>
    </row>
    <row r="162" spans="1:15" ht="27" customHeight="1" x14ac:dyDescent="0.15">
      <c r="A162" s="39">
        <v>24</v>
      </c>
      <c r="B162" s="33">
        <f t="shared" si="25"/>
        <v>162</v>
      </c>
      <c r="C162" s="33" t="str">
        <f t="shared" si="26"/>
        <v>（１1）　保育所　（児童福祉法）</v>
      </c>
      <c r="D162" s="27" t="str">
        <f t="shared" si="27"/>
        <v>子どもの育ち支援課</v>
      </c>
      <c r="E162" s="27" t="str">
        <f t="shared" si="28"/>
        <v>保育所</v>
      </c>
      <c r="F162" s="25" t="s">
        <v>692</v>
      </c>
      <c r="G162" s="34" t="s">
        <v>693</v>
      </c>
      <c r="H162" s="25" t="s">
        <v>694</v>
      </c>
      <c r="I162" s="34" t="s">
        <v>695</v>
      </c>
      <c r="J162" s="34" t="s">
        <v>696</v>
      </c>
      <c r="K162" s="25" t="s">
        <v>303</v>
      </c>
      <c r="L162" s="25" t="s">
        <v>25</v>
      </c>
      <c r="M162" s="35">
        <v>140</v>
      </c>
      <c r="N162" s="36" t="s">
        <v>697</v>
      </c>
      <c r="O162" s="81" t="str">
        <f>IFERROR(VLOOKUP(IF($L162="―",$K162,$L162),法人一覧!$D$4:$E$333,2,FALSE),"―")</f>
        <v>―</v>
      </c>
    </row>
    <row r="163" spans="1:15" ht="27" customHeight="1" x14ac:dyDescent="0.15">
      <c r="A163" s="39">
        <v>25</v>
      </c>
      <c r="B163" s="27">
        <f t="shared" si="25"/>
        <v>163</v>
      </c>
      <c r="C163" s="27" t="str">
        <f t="shared" si="26"/>
        <v>（１1）　保育所　（児童福祉法）</v>
      </c>
      <c r="D163" s="27" t="str">
        <f t="shared" si="27"/>
        <v>子どもの育ち支援課</v>
      </c>
      <c r="E163" s="27" t="str">
        <f t="shared" si="28"/>
        <v>保育所</v>
      </c>
      <c r="F163" s="25" t="s">
        <v>698</v>
      </c>
      <c r="G163" s="34" t="s">
        <v>699</v>
      </c>
      <c r="H163" s="25" t="s">
        <v>700</v>
      </c>
      <c r="I163" s="34" t="s">
        <v>701</v>
      </c>
      <c r="J163" s="34" t="s">
        <v>701</v>
      </c>
      <c r="K163" s="25" t="s">
        <v>303</v>
      </c>
      <c r="L163" s="25" t="s">
        <v>25</v>
      </c>
      <c r="M163" s="35">
        <v>80</v>
      </c>
      <c r="N163" s="36" t="s">
        <v>702</v>
      </c>
      <c r="O163" s="81" t="str">
        <f>IFERROR(VLOOKUP(IF($L163="―",$K163,$L163),法人一覧!$D$4:$E$333,2,FALSE),"―")</f>
        <v>―</v>
      </c>
    </row>
    <row r="164" spans="1:15" ht="27" customHeight="1" x14ac:dyDescent="0.15">
      <c r="A164" s="39">
        <v>26</v>
      </c>
      <c r="B164" s="33">
        <f t="shared" si="25"/>
        <v>164</v>
      </c>
      <c r="C164" s="33" t="str">
        <f t="shared" si="26"/>
        <v>（１1）　保育所　（児童福祉法）</v>
      </c>
      <c r="D164" s="27" t="str">
        <f t="shared" si="27"/>
        <v>子どもの育ち支援課</v>
      </c>
      <c r="E164" s="27" t="str">
        <f t="shared" si="28"/>
        <v>保育所</v>
      </c>
      <c r="F164" s="25" t="s">
        <v>703</v>
      </c>
      <c r="G164" s="34" t="s">
        <v>704</v>
      </c>
      <c r="H164" s="25" t="s">
        <v>705</v>
      </c>
      <c r="I164" s="34" t="s">
        <v>706</v>
      </c>
      <c r="J164" s="34" t="s">
        <v>706</v>
      </c>
      <c r="K164" s="25" t="s">
        <v>303</v>
      </c>
      <c r="L164" s="25" t="s">
        <v>25</v>
      </c>
      <c r="M164" s="35">
        <v>150</v>
      </c>
      <c r="N164" s="36" t="s">
        <v>707</v>
      </c>
      <c r="O164" s="81" t="str">
        <f>IFERROR(VLOOKUP(IF($L164="―",$K164,$L164),法人一覧!$D$4:$E$333,2,FALSE),"―")</f>
        <v>―</v>
      </c>
    </row>
    <row r="165" spans="1:15" ht="27" customHeight="1" x14ac:dyDescent="0.15">
      <c r="A165" s="39">
        <v>27</v>
      </c>
      <c r="B165" s="33">
        <f t="shared" si="25"/>
        <v>165</v>
      </c>
      <c r="C165" s="33" t="str">
        <f t="shared" si="26"/>
        <v>（１1）　保育所　（児童福祉法）</v>
      </c>
      <c r="D165" s="27" t="str">
        <f t="shared" si="27"/>
        <v>子どもの育ち支援課</v>
      </c>
      <c r="E165" s="27" t="str">
        <f t="shared" si="28"/>
        <v>保育所</v>
      </c>
      <c r="F165" s="25" t="s">
        <v>708</v>
      </c>
      <c r="G165" s="34" t="s">
        <v>709</v>
      </c>
      <c r="H165" s="25" t="s">
        <v>710</v>
      </c>
      <c r="I165" s="34" t="s">
        <v>711</v>
      </c>
      <c r="J165" s="34" t="s">
        <v>711</v>
      </c>
      <c r="K165" s="25" t="s">
        <v>303</v>
      </c>
      <c r="L165" s="25" t="s">
        <v>25</v>
      </c>
      <c r="M165" s="35">
        <v>50</v>
      </c>
      <c r="N165" s="36" t="s">
        <v>712</v>
      </c>
      <c r="O165" s="81" t="str">
        <f>IFERROR(VLOOKUP(IF($L165="―",$K165,$L165),法人一覧!$D$4:$E$333,2,FALSE),"―")</f>
        <v>―</v>
      </c>
    </row>
    <row r="166" spans="1:15" ht="27" customHeight="1" x14ac:dyDescent="0.15">
      <c r="A166" s="39">
        <v>28</v>
      </c>
      <c r="B166" s="33">
        <f t="shared" si="25"/>
        <v>166</v>
      </c>
      <c r="C166" s="33" t="str">
        <f t="shared" si="26"/>
        <v>（１1）　保育所　（児童福祉法）</v>
      </c>
      <c r="D166" s="27" t="str">
        <f t="shared" si="27"/>
        <v>子どもの育ち支援課</v>
      </c>
      <c r="E166" s="27" t="str">
        <f t="shared" si="28"/>
        <v>保育所</v>
      </c>
      <c r="F166" s="25" t="s">
        <v>713</v>
      </c>
      <c r="G166" s="34" t="s">
        <v>714</v>
      </c>
      <c r="H166" s="25" t="s">
        <v>715</v>
      </c>
      <c r="I166" s="34" t="s">
        <v>716</v>
      </c>
      <c r="J166" s="34" t="s">
        <v>716</v>
      </c>
      <c r="K166" s="25" t="s">
        <v>303</v>
      </c>
      <c r="L166" s="25" t="s">
        <v>25</v>
      </c>
      <c r="M166" s="35">
        <v>90</v>
      </c>
      <c r="N166" s="36" t="s">
        <v>606</v>
      </c>
      <c r="O166" s="81" t="str">
        <f>IFERROR(VLOOKUP(IF($L166="―",$K166,$L166),法人一覧!$D$4:$E$333,2,FALSE),"―")</f>
        <v>―</v>
      </c>
    </row>
    <row r="167" spans="1:15" ht="27" customHeight="1" x14ac:dyDescent="0.15">
      <c r="A167" s="39">
        <v>29</v>
      </c>
      <c r="B167" s="33">
        <f t="shared" si="25"/>
        <v>167</v>
      </c>
      <c r="C167" s="33" t="str">
        <f t="shared" si="26"/>
        <v>（１1）　保育所　（児童福祉法）</v>
      </c>
      <c r="D167" s="27" t="str">
        <f t="shared" si="27"/>
        <v>子どもの育ち支援課</v>
      </c>
      <c r="E167" s="27" t="str">
        <f t="shared" si="28"/>
        <v>保育所</v>
      </c>
      <c r="F167" s="25" t="s">
        <v>717</v>
      </c>
      <c r="G167" s="34" t="s">
        <v>718</v>
      </c>
      <c r="H167" s="25" t="s">
        <v>719</v>
      </c>
      <c r="I167" s="34" t="s">
        <v>720</v>
      </c>
      <c r="J167" s="34" t="s">
        <v>720</v>
      </c>
      <c r="K167" s="25" t="s">
        <v>303</v>
      </c>
      <c r="L167" s="25" t="s">
        <v>25</v>
      </c>
      <c r="M167" s="35">
        <v>120</v>
      </c>
      <c r="N167" s="36" t="s">
        <v>721</v>
      </c>
      <c r="O167" s="81" t="str">
        <f>IFERROR(VLOOKUP(IF($L167="―",$K167,$L167),法人一覧!$D$4:$E$333,2,FALSE),"―")</f>
        <v>―</v>
      </c>
    </row>
    <row r="168" spans="1:15" ht="27" customHeight="1" x14ac:dyDescent="0.15">
      <c r="A168" s="31">
        <v>30</v>
      </c>
      <c r="B168" s="33">
        <f t="shared" si="25"/>
        <v>168</v>
      </c>
      <c r="C168" s="33" t="str">
        <f t="shared" si="26"/>
        <v>（１1）　保育所　（児童福祉法）</v>
      </c>
      <c r="D168" s="27" t="str">
        <f t="shared" si="27"/>
        <v>子どもの育ち支援課</v>
      </c>
      <c r="E168" s="27" t="str">
        <f t="shared" si="28"/>
        <v>保育所</v>
      </c>
      <c r="F168" s="25" t="s">
        <v>722</v>
      </c>
      <c r="G168" s="34" t="s">
        <v>723</v>
      </c>
      <c r="H168" s="25" t="s">
        <v>724</v>
      </c>
      <c r="I168" s="34" t="s">
        <v>725</v>
      </c>
      <c r="J168" s="34" t="s">
        <v>725</v>
      </c>
      <c r="K168" s="25" t="s">
        <v>303</v>
      </c>
      <c r="L168" s="25" t="s">
        <v>25</v>
      </c>
      <c r="M168" s="35">
        <v>140</v>
      </c>
      <c r="N168" s="36" t="s">
        <v>726</v>
      </c>
      <c r="O168" s="69" t="str">
        <f>IFERROR(VLOOKUP(IF($L168="―",$K168,$L168),法人一覧!$D$4:$E$333,2,FALSE),"―")</f>
        <v>―</v>
      </c>
    </row>
    <row r="169" spans="1:15" ht="27" customHeight="1" x14ac:dyDescent="0.15">
      <c r="A169" s="39">
        <v>31</v>
      </c>
      <c r="B169" s="33">
        <f t="shared" si="25"/>
        <v>169</v>
      </c>
      <c r="C169" s="33" t="str">
        <f t="shared" si="26"/>
        <v>（１1）　保育所　（児童福祉法）</v>
      </c>
      <c r="D169" s="27" t="str">
        <f t="shared" si="27"/>
        <v>子どもの育ち支援課</v>
      </c>
      <c r="E169" s="27" t="str">
        <f t="shared" si="28"/>
        <v>保育所</v>
      </c>
      <c r="F169" s="25" t="s">
        <v>727</v>
      </c>
      <c r="G169" s="34" t="s">
        <v>718</v>
      </c>
      <c r="H169" s="25" t="s">
        <v>728</v>
      </c>
      <c r="I169" s="34" t="s">
        <v>729</v>
      </c>
      <c r="J169" s="34" t="s">
        <v>729</v>
      </c>
      <c r="K169" s="25" t="s">
        <v>303</v>
      </c>
      <c r="L169" s="25" t="s">
        <v>25</v>
      </c>
      <c r="M169" s="35">
        <v>100</v>
      </c>
      <c r="N169" s="36" t="s">
        <v>730</v>
      </c>
      <c r="O169" s="69" t="str">
        <f>IFERROR(VLOOKUP(IF($L169="―",$K169,$L169),法人一覧!$D$4:$E$333,2,FALSE),"―")</f>
        <v>―</v>
      </c>
    </row>
    <row r="170" spans="1:15" ht="27" customHeight="1" x14ac:dyDescent="0.15">
      <c r="A170" s="39">
        <v>32</v>
      </c>
      <c r="B170" s="27">
        <f t="shared" si="25"/>
        <v>170</v>
      </c>
      <c r="C170" s="27" t="str">
        <f t="shared" si="26"/>
        <v>（１1）　保育所　（児童福祉法）</v>
      </c>
      <c r="D170" s="27" t="str">
        <f t="shared" si="27"/>
        <v>子どもの育ち支援課</v>
      </c>
      <c r="E170" s="27" t="str">
        <f t="shared" si="28"/>
        <v>保育所</v>
      </c>
      <c r="F170" s="25" t="s">
        <v>731</v>
      </c>
      <c r="G170" s="34" t="s">
        <v>732</v>
      </c>
      <c r="H170" s="25" t="s">
        <v>733</v>
      </c>
      <c r="I170" s="34" t="s">
        <v>734</v>
      </c>
      <c r="J170" s="34" t="s">
        <v>735</v>
      </c>
      <c r="K170" s="25" t="s">
        <v>736</v>
      </c>
      <c r="L170" s="25" t="s">
        <v>25</v>
      </c>
      <c r="M170" s="35">
        <v>90</v>
      </c>
      <c r="N170" s="36" t="s">
        <v>565</v>
      </c>
      <c r="O170" s="81" t="str">
        <f>IFERROR(VLOOKUP(IF($L170="―",$K170,$L170),法人一覧!$D$4:$E$333,2,FALSE),"―")</f>
        <v>5190005008866</v>
      </c>
    </row>
    <row r="171" spans="1:15" ht="27" customHeight="1" x14ac:dyDescent="0.15">
      <c r="A171" s="39">
        <v>33</v>
      </c>
      <c r="B171" s="33">
        <f t="shared" si="25"/>
        <v>171</v>
      </c>
      <c r="C171" s="33" t="str">
        <f t="shared" si="26"/>
        <v>（１1）　保育所　（児童福祉法）</v>
      </c>
      <c r="D171" s="27" t="str">
        <f t="shared" si="27"/>
        <v>子どもの育ち支援課</v>
      </c>
      <c r="E171" s="27" t="str">
        <f t="shared" si="28"/>
        <v>保育所</v>
      </c>
      <c r="F171" s="25" t="s">
        <v>737</v>
      </c>
      <c r="G171" s="34" t="s">
        <v>738</v>
      </c>
      <c r="H171" s="25" t="s">
        <v>739</v>
      </c>
      <c r="I171" s="34" t="s">
        <v>740</v>
      </c>
      <c r="J171" s="34" t="s">
        <v>741</v>
      </c>
      <c r="K171" s="25" t="s">
        <v>742</v>
      </c>
      <c r="L171" s="25" t="s">
        <v>25</v>
      </c>
      <c r="M171" s="35">
        <v>90</v>
      </c>
      <c r="N171" s="36" t="s">
        <v>565</v>
      </c>
      <c r="O171" s="81" t="str">
        <f>IFERROR(VLOOKUP(IF($L171="―",$K171,$L171),法人一覧!$D$4:$E$333,2,FALSE),"―")</f>
        <v>4190005008850</v>
      </c>
    </row>
    <row r="172" spans="1:15" ht="27" customHeight="1" x14ac:dyDescent="0.15">
      <c r="A172" s="39">
        <v>34</v>
      </c>
      <c r="B172" s="33">
        <f t="shared" si="25"/>
        <v>172</v>
      </c>
      <c r="C172" s="33" t="str">
        <f t="shared" si="26"/>
        <v>（１1）　保育所　（児童福祉法）</v>
      </c>
      <c r="D172" s="27" t="str">
        <f t="shared" si="27"/>
        <v>子どもの育ち支援課</v>
      </c>
      <c r="E172" s="27" t="str">
        <f t="shared" si="28"/>
        <v>保育所</v>
      </c>
      <c r="F172" s="25" t="s">
        <v>743</v>
      </c>
      <c r="G172" s="34" t="s">
        <v>744</v>
      </c>
      <c r="H172" s="25" t="s">
        <v>745</v>
      </c>
      <c r="I172" s="34" t="s">
        <v>746</v>
      </c>
      <c r="J172" s="34" t="s">
        <v>747</v>
      </c>
      <c r="K172" s="25" t="s">
        <v>748</v>
      </c>
      <c r="L172" s="25" t="s">
        <v>25</v>
      </c>
      <c r="M172" s="35">
        <v>130</v>
      </c>
      <c r="N172" s="36" t="s">
        <v>565</v>
      </c>
      <c r="O172" s="81" t="str">
        <f>IFERROR(VLOOKUP(IF($L172="―",$K172,$L172),法人一覧!$D$4:$E$333,2,FALSE),"―")</f>
        <v>―</v>
      </c>
    </row>
    <row r="173" spans="1:15" ht="27" customHeight="1" x14ac:dyDescent="0.15">
      <c r="A173" s="39">
        <v>35</v>
      </c>
      <c r="B173" s="33">
        <f t="shared" si="25"/>
        <v>173</v>
      </c>
      <c r="C173" s="33" t="str">
        <f t="shared" si="26"/>
        <v>（１1）　保育所　（児童福祉法）</v>
      </c>
      <c r="D173" s="27" t="str">
        <f t="shared" si="27"/>
        <v>子どもの育ち支援課</v>
      </c>
      <c r="E173" s="27" t="str">
        <f t="shared" si="28"/>
        <v>保育所</v>
      </c>
      <c r="F173" s="25" t="s">
        <v>749</v>
      </c>
      <c r="G173" s="34" t="s">
        <v>750</v>
      </c>
      <c r="H173" s="25" t="s">
        <v>751</v>
      </c>
      <c r="I173" s="34" t="s">
        <v>752</v>
      </c>
      <c r="J173" s="34" t="s">
        <v>753</v>
      </c>
      <c r="K173" s="25" t="s">
        <v>754</v>
      </c>
      <c r="L173" s="25" t="s">
        <v>25</v>
      </c>
      <c r="M173" s="35">
        <v>120</v>
      </c>
      <c r="N173" s="36" t="s">
        <v>755</v>
      </c>
      <c r="O173" s="81" t="str">
        <f>IFERROR(VLOOKUP(IF($L173="―",$K173,$L173),法人一覧!$D$4:$E$333,2,FALSE),"―")</f>
        <v>8190005008863</v>
      </c>
    </row>
    <row r="174" spans="1:15" ht="27" customHeight="1" x14ac:dyDescent="0.15">
      <c r="A174" s="39">
        <v>36</v>
      </c>
      <c r="B174" s="27">
        <f t="shared" si="25"/>
        <v>174</v>
      </c>
      <c r="C174" s="27" t="str">
        <f t="shared" si="26"/>
        <v>（１1）　保育所　（児童福祉法）</v>
      </c>
      <c r="D174" s="27" t="str">
        <f t="shared" si="27"/>
        <v>子どもの育ち支援課</v>
      </c>
      <c r="E174" s="27" t="str">
        <f t="shared" si="28"/>
        <v>保育所</v>
      </c>
      <c r="F174" s="25" t="s">
        <v>756</v>
      </c>
      <c r="G174" s="34" t="s">
        <v>757</v>
      </c>
      <c r="H174" s="25" t="s">
        <v>758</v>
      </c>
      <c r="I174" s="34" t="s">
        <v>759</v>
      </c>
      <c r="J174" s="34" t="s">
        <v>760</v>
      </c>
      <c r="K174" s="25" t="s">
        <v>761</v>
      </c>
      <c r="L174" s="25" t="s">
        <v>25</v>
      </c>
      <c r="M174" s="35">
        <v>110</v>
      </c>
      <c r="N174" s="36" t="s">
        <v>637</v>
      </c>
      <c r="O174" s="81" t="str">
        <f>IFERROR(VLOOKUP(IF($L174="―",$K174,$L174),法人一覧!$D$4:$E$333,2,FALSE),"―")</f>
        <v>6190005008849</v>
      </c>
    </row>
    <row r="175" spans="1:15" ht="27" customHeight="1" x14ac:dyDescent="0.15">
      <c r="A175" s="31">
        <v>37</v>
      </c>
      <c r="B175" s="33">
        <f t="shared" si="25"/>
        <v>175</v>
      </c>
      <c r="C175" s="33" t="str">
        <f t="shared" si="26"/>
        <v>（１1）　保育所　（児童福祉法）</v>
      </c>
      <c r="D175" s="27" t="str">
        <f t="shared" si="27"/>
        <v>子どもの育ち支援課</v>
      </c>
      <c r="E175" s="27" t="str">
        <f t="shared" si="28"/>
        <v>保育所</v>
      </c>
      <c r="F175" s="25" t="s">
        <v>762</v>
      </c>
      <c r="G175" s="34" t="s">
        <v>763</v>
      </c>
      <c r="H175" s="25" t="s">
        <v>764</v>
      </c>
      <c r="I175" s="34" t="s">
        <v>765</v>
      </c>
      <c r="J175" s="34" t="s">
        <v>766</v>
      </c>
      <c r="K175" s="25" t="s">
        <v>767</v>
      </c>
      <c r="L175" s="25" t="s">
        <v>25</v>
      </c>
      <c r="M175" s="35">
        <v>90</v>
      </c>
      <c r="N175" s="36" t="s">
        <v>768</v>
      </c>
      <c r="O175" s="81" t="str">
        <f>IFERROR(VLOOKUP(IF($L175="―",$K175,$L175),法人一覧!$D$4:$E$333,2,FALSE),"―")</f>
        <v>9190005008838</v>
      </c>
    </row>
    <row r="176" spans="1:15" ht="27" customHeight="1" x14ac:dyDescent="0.15">
      <c r="A176" s="39">
        <v>38</v>
      </c>
      <c r="B176" s="33">
        <f t="shared" si="25"/>
        <v>176</v>
      </c>
      <c r="C176" s="33" t="str">
        <f t="shared" si="26"/>
        <v>（１1）　保育所　（児童福祉法）</v>
      </c>
      <c r="D176" s="27" t="str">
        <f t="shared" si="27"/>
        <v>子どもの育ち支援課</v>
      </c>
      <c r="E176" s="27" t="str">
        <f t="shared" si="28"/>
        <v>保育所</v>
      </c>
      <c r="F176" s="25" t="s">
        <v>769</v>
      </c>
      <c r="G176" s="34" t="s">
        <v>770</v>
      </c>
      <c r="H176" s="25" t="s">
        <v>771</v>
      </c>
      <c r="I176" s="34" t="s">
        <v>772</v>
      </c>
      <c r="J176" s="34" t="s">
        <v>773</v>
      </c>
      <c r="K176" s="25" t="s">
        <v>774</v>
      </c>
      <c r="L176" s="25" t="s">
        <v>25</v>
      </c>
      <c r="M176" s="35">
        <v>100</v>
      </c>
      <c r="N176" s="36" t="s">
        <v>775</v>
      </c>
      <c r="O176" s="81" t="str">
        <f>IFERROR(VLOOKUP(IF($L176="―",$K176,$L176),法人一覧!$D$4:$E$333,2,FALSE),"―")</f>
        <v>5190005008858</v>
      </c>
    </row>
    <row r="177" spans="1:15" ht="27" customHeight="1" x14ac:dyDescent="0.15">
      <c r="A177" s="39">
        <v>39</v>
      </c>
      <c r="B177" s="33">
        <f t="shared" si="25"/>
        <v>177</v>
      </c>
      <c r="C177" s="33" t="str">
        <f t="shared" si="26"/>
        <v>（１1）　保育所　（児童福祉法）</v>
      </c>
      <c r="D177" s="27" t="str">
        <f t="shared" si="27"/>
        <v>子どもの育ち支援課</v>
      </c>
      <c r="E177" s="27" t="str">
        <f t="shared" si="28"/>
        <v>保育所</v>
      </c>
      <c r="F177" s="25" t="s">
        <v>776</v>
      </c>
      <c r="G177" s="34" t="s">
        <v>777</v>
      </c>
      <c r="H177" s="25" t="s">
        <v>778</v>
      </c>
      <c r="I177" s="34" t="s">
        <v>779</v>
      </c>
      <c r="J177" s="34" t="s">
        <v>780</v>
      </c>
      <c r="K177" s="25" t="s">
        <v>781</v>
      </c>
      <c r="L177" s="25" t="s">
        <v>25</v>
      </c>
      <c r="M177" s="35">
        <v>80</v>
      </c>
      <c r="N177" s="36" t="s">
        <v>782</v>
      </c>
      <c r="O177" s="81" t="str">
        <f>IFERROR(VLOOKUP(IF($L177="―",$K177,$L177),法人一覧!$D$4:$E$333,2,FALSE),"―")</f>
        <v>2190005008844</v>
      </c>
    </row>
    <row r="178" spans="1:15" ht="27" customHeight="1" x14ac:dyDescent="0.15">
      <c r="A178" s="39">
        <v>40</v>
      </c>
      <c r="B178" s="33">
        <f t="shared" si="25"/>
        <v>178</v>
      </c>
      <c r="C178" s="33" t="str">
        <f t="shared" si="26"/>
        <v>（１1）　保育所　（児童福祉法）</v>
      </c>
      <c r="D178" s="27" t="str">
        <f t="shared" si="27"/>
        <v>子どもの育ち支援課</v>
      </c>
      <c r="E178" s="27" t="str">
        <f t="shared" si="28"/>
        <v>保育所</v>
      </c>
      <c r="F178" s="25" t="s">
        <v>783</v>
      </c>
      <c r="G178" s="34" t="s">
        <v>770</v>
      </c>
      <c r="H178" s="25" t="s">
        <v>784</v>
      </c>
      <c r="I178" s="34" t="s">
        <v>785</v>
      </c>
      <c r="J178" s="34" t="s">
        <v>786</v>
      </c>
      <c r="K178" s="25" t="s">
        <v>774</v>
      </c>
      <c r="L178" s="25" t="s">
        <v>25</v>
      </c>
      <c r="M178" s="35">
        <v>100</v>
      </c>
      <c r="N178" s="36" t="s">
        <v>787</v>
      </c>
      <c r="O178" s="81" t="str">
        <f>IFERROR(VLOOKUP(IF($L178="―",$K178,$L178),法人一覧!$D$4:$E$333,2,FALSE),"―")</f>
        <v>5190005008858</v>
      </c>
    </row>
    <row r="179" spans="1:15" ht="27" customHeight="1" x14ac:dyDescent="0.15">
      <c r="A179" s="39">
        <v>41</v>
      </c>
      <c r="B179" s="33">
        <f t="shared" si="25"/>
        <v>179</v>
      </c>
      <c r="C179" s="33" t="str">
        <f t="shared" si="26"/>
        <v>（１1）　保育所　（児童福祉法）</v>
      </c>
      <c r="D179" s="27" t="str">
        <f t="shared" si="27"/>
        <v>子どもの育ち支援課</v>
      </c>
      <c r="E179" s="27" t="str">
        <f t="shared" si="28"/>
        <v>保育所</v>
      </c>
      <c r="F179" s="25" t="s">
        <v>788</v>
      </c>
      <c r="G179" s="34" t="s">
        <v>789</v>
      </c>
      <c r="H179" s="25" t="s">
        <v>790</v>
      </c>
      <c r="I179" s="34" t="s">
        <v>791</v>
      </c>
      <c r="J179" s="34" t="s">
        <v>792</v>
      </c>
      <c r="K179" s="25" t="s">
        <v>781</v>
      </c>
      <c r="L179" s="25" t="s">
        <v>25</v>
      </c>
      <c r="M179" s="35">
        <v>60</v>
      </c>
      <c r="N179" s="36" t="s">
        <v>787</v>
      </c>
      <c r="O179" s="81" t="str">
        <f>IFERROR(VLOOKUP(IF($L179="―",$K179,$L179),法人一覧!$D$4:$E$333,2,FALSE),"―")</f>
        <v>2190005008844</v>
      </c>
    </row>
    <row r="180" spans="1:15" ht="27" customHeight="1" x14ac:dyDescent="0.15">
      <c r="A180" s="39">
        <v>42</v>
      </c>
      <c r="B180" s="33">
        <f t="shared" si="25"/>
        <v>180</v>
      </c>
      <c r="C180" s="33" t="str">
        <f t="shared" si="26"/>
        <v>（１1）　保育所　（児童福祉法）</v>
      </c>
      <c r="D180" s="27" t="str">
        <f t="shared" si="27"/>
        <v>子どもの育ち支援課</v>
      </c>
      <c r="E180" s="27" t="str">
        <f t="shared" si="28"/>
        <v>保育所</v>
      </c>
      <c r="F180" s="25" t="s">
        <v>793</v>
      </c>
      <c r="G180" s="34" t="s">
        <v>794</v>
      </c>
      <c r="H180" s="25" t="s">
        <v>795</v>
      </c>
      <c r="I180" s="34" t="s">
        <v>796</v>
      </c>
      <c r="J180" s="34" t="s">
        <v>797</v>
      </c>
      <c r="K180" s="25" t="s">
        <v>754</v>
      </c>
      <c r="L180" s="25" t="s">
        <v>25</v>
      </c>
      <c r="M180" s="35">
        <v>110</v>
      </c>
      <c r="N180" s="36" t="s">
        <v>787</v>
      </c>
      <c r="O180" s="81" t="str">
        <f>IFERROR(VLOOKUP(IF($L180="―",$K180,$L180),法人一覧!$D$4:$E$333,2,FALSE),"―")</f>
        <v>8190005008863</v>
      </c>
    </row>
    <row r="181" spans="1:15" ht="27" customHeight="1" x14ac:dyDescent="0.15">
      <c r="A181" s="39">
        <v>43</v>
      </c>
      <c r="B181" s="27">
        <f t="shared" si="25"/>
        <v>181</v>
      </c>
      <c r="C181" s="27" t="str">
        <f t="shared" si="26"/>
        <v>（１1）　保育所　（児童福祉法）</v>
      </c>
      <c r="D181" s="27" t="str">
        <f t="shared" si="27"/>
        <v>子どもの育ち支援課</v>
      </c>
      <c r="E181" s="27" t="str">
        <f t="shared" si="28"/>
        <v>保育所</v>
      </c>
      <c r="F181" s="25" t="s">
        <v>798</v>
      </c>
      <c r="G181" s="34" t="s">
        <v>799</v>
      </c>
      <c r="H181" s="25" t="s">
        <v>800</v>
      </c>
      <c r="I181" s="34" t="s">
        <v>801</v>
      </c>
      <c r="J181" s="34" t="s">
        <v>802</v>
      </c>
      <c r="K181" s="25" t="s">
        <v>803</v>
      </c>
      <c r="L181" s="25" t="s">
        <v>25</v>
      </c>
      <c r="M181" s="35">
        <v>100</v>
      </c>
      <c r="N181" s="36" t="s">
        <v>804</v>
      </c>
      <c r="O181" s="81" t="str">
        <f>IFERROR(VLOOKUP(IF($L181="―",$K181,$L181),法人一覧!$D$4:$E$333,2,FALSE),"―")</f>
        <v>3190005009759</v>
      </c>
    </row>
    <row r="182" spans="1:15" ht="27" customHeight="1" x14ac:dyDescent="0.15">
      <c r="A182" s="31">
        <v>44</v>
      </c>
      <c r="B182" s="33">
        <f t="shared" si="25"/>
        <v>182</v>
      </c>
      <c r="C182" s="33" t="str">
        <f t="shared" si="26"/>
        <v>（１1）　保育所　（児童福祉法）</v>
      </c>
      <c r="D182" s="27" t="str">
        <f t="shared" si="27"/>
        <v>子どもの育ち支援課</v>
      </c>
      <c r="E182" s="27" t="str">
        <f t="shared" si="28"/>
        <v>保育所</v>
      </c>
      <c r="F182" s="25" t="s">
        <v>808</v>
      </c>
      <c r="G182" s="34" t="s">
        <v>809</v>
      </c>
      <c r="H182" s="25" t="s">
        <v>810</v>
      </c>
      <c r="I182" s="34" t="s">
        <v>811</v>
      </c>
      <c r="J182" s="34" t="s">
        <v>812</v>
      </c>
      <c r="K182" s="25" t="s">
        <v>774</v>
      </c>
      <c r="L182" s="25" t="s">
        <v>25</v>
      </c>
      <c r="M182" s="35">
        <v>90</v>
      </c>
      <c r="N182" s="37">
        <v>42887</v>
      </c>
      <c r="O182" s="69" t="str">
        <f>IFERROR(VLOOKUP(IF($L182="―",$K182,$L182),法人一覧!$D$4:$E$333,2,FALSE),"―")</f>
        <v>5190005008858</v>
      </c>
    </row>
    <row r="183" spans="1:15" ht="27" customHeight="1" x14ac:dyDescent="0.15">
      <c r="A183" s="39">
        <v>45</v>
      </c>
      <c r="B183" s="33">
        <f t="shared" si="25"/>
        <v>183</v>
      </c>
      <c r="C183" s="33" t="str">
        <f t="shared" si="26"/>
        <v>（１1）　保育所　（児童福祉法）</v>
      </c>
      <c r="D183" s="27" t="str">
        <f t="shared" si="27"/>
        <v>子どもの育ち支援課</v>
      </c>
      <c r="E183" s="27" t="str">
        <f t="shared" si="28"/>
        <v>保育所</v>
      </c>
      <c r="F183" s="25" t="s">
        <v>813</v>
      </c>
      <c r="G183" s="34" t="s">
        <v>814</v>
      </c>
      <c r="H183" s="25" t="s">
        <v>815</v>
      </c>
      <c r="I183" s="34" t="s">
        <v>816</v>
      </c>
      <c r="J183" s="34" t="s">
        <v>817</v>
      </c>
      <c r="K183" s="25" t="s">
        <v>818</v>
      </c>
      <c r="L183" s="25" t="s">
        <v>25</v>
      </c>
      <c r="M183" s="35">
        <v>170</v>
      </c>
      <c r="N183" s="37">
        <v>43191</v>
      </c>
      <c r="O183" s="101" t="str">
        <f>IFERROR(VLOOKUP(IF($L183="―",$K183,$L183),法人一覧!$D$4:$E$333,2,FALSE),"―")</f>
        <v>7190005004442</v>
      </c>
    </row>
    <row r="184" spans="1:15" ht="27" customHeight="1" x14ac:dyDescent="0.15">
      <c r="A184" s="39">
        <v>46</v>
      </c>
      <c r="B184" s="33">
        <f t="shared" si="25"/>
        <v>184</v>
      </c>
      <c r="C184" s="33" t="str">
        <f t="shared" si="26"/>
        <v>（１1）　保育所　（児童福祉法）</v>
      </c>
      <c r="D184" s="27" t="str">
        <f t="shared" si="27"/>
        <v>子どもの育ち支援課</v>
      </c>
      <c r="E184" s="27" t="str">
        <f t="shared" si="28"/>
        <v>保育所</v>
      </c>
      <c r="F184" s="25" t="s">
        <v>819</v>
      </c>
      <c r="G184" s="34" t="s">
        <v>820</v>
      </c>
      <c r="H184" s="25" t="s">
        <v>821</v>
      </c>
      <c r="I184" s="34" t="s">
        <v>822</v>
      </c>
      <c r="J184" s="34" t="s">
        <v>823</v>
      </c>
      <c r="K184" s="25" t="s">
        <v>824</v>
      </c>
      <c r="L184" s="25" t="s">
        <v>25</v>
      </c>
      <c r="M184" s="35">
        <v>60</v>
      </c>
      <c r="N184" s="37">
        <v>43191</v>
      </c>
      <c r="O184" s="69" t="str">
        <f>IFERROR(VLOOKUP(IF($L184="―",$K184,$L184),法人一覧!$D$4:$E$333,2,FALSE),"―")</f>
        <v>2190005011063</v>
      </c>
    </row>
    <row r="185" spans="1:15" ht="27" customHeight="1" x14ac:dyDescent="0.15">
      <c r="A185" s="39">
        <v>47</v>
      </c>
      <c r="B185" s="33">
        <f t="shared" si="25"/>
        <v>185</v>
      </c>
      <c r="C185" s="33" t="str">
        <f t="shared" si="26"/>
        <v>（１1）　保育所　（児童福祉法）</v>
      </c>
      <c r="D185" s="27" t="str">
        <f t="shared" si="27"/>
        <v>子どもの育ち支援課</v>
      </c>
      <c r="E185" s="27" t="str">
        <f t="shared" si="28"/>
        <v>保育所</v>
      </c>
      <c r="F185" s="25" t="s">
        <v>825</v>
      </c>
      <c r="G185" s="34" t="s">
        <v>826</v>
      </c>
      <c r="H185" s="25" t="s">
        <v>827</v>
      </c>
      <c r="I185" s="34" t="s">
        <v>828</v>
      </c>
      <c r="J185" s="34" t="s">
        <v>829</v>
      </c>
      <c r="K185" s="25" t="s">
        <v>818</v>
      </c>
      <c r="L185" s="25" t="s">
        <v>25</v>
      </c>
      <c r="M185" s="35">
        <v>170</v>
      </c>
      <c r="N185" s="37" t="s">
        <v>830</v>
      </c>
      <c r="O185" s="81" t="str">
        <f>IFERROR(VLOOKUP(IF($L185="―",$K185,$L185),法人一覧!$D$4:$E$333,2,FALSE),"―")</f>
        <v>7190005004442</v>
      </c>
    </row>
    <row r="186" spans="1:15" ht="27" customHeight="1" x14ac:dyDescent="0.15">
      <c r="A186" s="39">
        <v>48</v>
      </c>
      <c r="B186" s="27">
        <f t="shared" si="25"/>
        <v>186</v>
      </c>
      <c r="C186" s="27" t="str">
        <f t="shared" si="26"/>
        <v>（１1）　保育所　（児童福祉法）</v>
      </c>
      <c r="D186" s="27" t="str">
        <f t="shared" si="27"/>
        <v>子どもの育ち支援課</v>
      </c>
      <c r="E186" s="27" t="str">
        <f t="shared" si="28"/>
        <v>保育所</v>
      </c>
      <c r="F186" s="25" t="s">
        <v>831</v>
      </c>
      <c r="G186" s="34" t="s">
        <v>832</v>
      </c>
      <c r="H186" s="25" t="s">
        <v>833</v>
      </c>
      <c r="I186" s="34" t="s">
        <v>834</v>
      </c>
      <c r="J186" s="34" t="s">
        <v>834</v>
      </c>
      <c r="K186" s="25" t="s">
        <v>835</v>
      </c>
      <c r="L186" s="25" t="s">
        <v>25</v>
      </c>
      <c r="M186" s="35">
        <v>215</v>
      </c>
      <c r="N186" s="36" t="s">
        <v>836</v>
      </c>
      <c r="O186" s="81" t="str">
        <f>IFERROR(VLOOKUP(IF($L186="―",$K186,$L186),法人一覧!$D$4:$E$333,2,FALSE),"―")</f>
        <v>―</v>
      </c>
    </row>
    <row r="187" spans="1:15" ht="27" customHeight="1" x14ac:dyDescent="0.15">
      <c r="A187" s="39">
        <v>49</v>
      </c>
      <c r="B187" s="33">
        <f t="shared" si="25"/>
        <v>187</v>
      </c>
      <c r="C187" s="33" t="str">
        <f t="shared" si="26"/>
        <v>（１1）　保育所　（児童福祉法）</v>
      </c>
      <c r="D187" s="27" t="str">
        <f t="shared" si="27"/>
        <v>子どもの育ち支援課</v>
      </c>
      <c r="E187" s="27" t="str">
        <f t="shared" si="28"/>
        <v>保育所</v>
      </c>
      <c r="F187" s="25" t="s">
        <v>837</v>
      </c>
      <c r="G187" s="34" t="s">
        <v>838</v>
      </c>
      <c r="H187" s="25" t="s">
        <v>839</v>
      </c>
      <c r="I187" s="34" t="s">
        <v>840</v>
      </c>
      <c r="J187" s="34" t="s">
        <v>840</v>
      </c>
      <c r="K187" s="25" t="s">
        <v>835</v>
      </c>
      <c r="L187" s="25" t="s">
        <v>25</v>
      </c>
      <c r="M187" s="35">
        <v>154</v>
      </c>
      <c r="N187" s="36" t="s">
        <v>841</v>
      </c>
      <c r="O187" s="81" t="str">
        <f>IFERROR(VLOOKUP(IF($L187="―",$K187,$L187),法人一覧!$D$4:$E$333,2,FALSE),"―")</f>
        <v>―</v>
      </c>
    </row>
    <row r="188" spans="1:15" ht="27" customHeight="1" x14ac:dyDescent="0.15">
      <c r="A188" s="39">
        <v>50</v>
      </c>
      <c r="B188" s="33">
        <f t="shared" si="25"/>
        <v>188</v>
      </c>
      <c r="C188" s="33" t="str">
        <f t="shared" si="26"/>
        <v>（１1）　保育所　（児童福祉法）</v>
      </c>
      <c r="D188" s="27" t="str">
        <f t="shared" si="27"/>
        <v>子どもの育ち支援課</v>
      </c>
      <c r="E188" s="27" t="str">
        <f t="shared" si="28"/>
        <v>保育所</v>
      </c>
      <c r="F188" s="25" t="s">
        <v>842</v>
      </c>
      <c r="G188" s="34" t="s">
        <v>843</v>
      </c>
      <c r="H188" s="25" t="s">
        <v>844</v>
      </c>
      <c r="I188" s="34" t="s">
        <v>845</v>
      </c>
      <c r="J188" s="34" t="s">
        <v>845</v>
      </c>
      <c r="K188" s="25" t="s">
        <v>835</v>
      </c>
      <c r="L188" s="25" t="s">
        <v>25</v>
      </c>
      <c r="M188" s="35">
        <v>116</v>
      </c>
      <c r="N188" s="36" t="s">
        <v>846</v>
      </c>
      <c r="O188" s="81" t="str">
        <f>IFERROR(VLOOKUP(IF($L188="―",$K188,$L188),法人一覧!$D$4:$E$333,2,FALSE),"―")</f>
        <v>―</v>
      </c>
    </row>
    <row r="189" spans="1:15" ht="27" customHeight="1" x14ac:dyDescent="0.15">
      <c r="A189" s="31">
        <v>51</v>
      </c>
      <c r="B189" s="33">
        <f t="shared" si="25"/>
        <v>189</v>
      </c>
      <c r="C189" s="33" t="str">
        <f t="shared" si="26"/>
        <v>（１1）　保育所　（児童福祉法）</v>
      </c>
      <c r="D189" s="27" t="str">
        <f t="shared" si="27"/>
        <v>子どもの育ち支援課</v>
      </c>
      <c r="E189" s="27" t="str">
        <f t="shared" si="28"/>
        <v>保育所</v>
      </c>
      <c r="F189" s="25" t="s">
        <v>847</v>
      </c>
      <c r="G189" s="34" t="s">
        <v>848</v>
      </c>
      <c r="H189" s="25" t="s">
        <v>849</v>
      </c>
      <c r="I189" s="34" t="s">
        <v>850</v>
      </c>
      <c r="J189" s="34" t="s">
        <v>850</v>
      </c>
      <c r="K189" s="25" t="s">
        <v>835</v>
      </c>
      <c r="L189" s="25" t="s">
        <v>25</v>
      </c>
      <c r="M189" s="35">
        <v>116</v>
      </c>
      <c r="N189" s="36" t="s">
        <v>644</v>
      </c>
      <c r="O189" s="81" t="str">
        <f>IFERROR(VLOOKUP(IF($L189="―",$K189,$L189),法人一覧!$D$4:$E$333,2,FALSE),"―")</f>
        <v>―</v>
      </c>
    </row>
    <row r="190" spans="1:15" ht="27" customHeight="1" x14ac:dyDescent="0.15">
      <c r="A190" s="31">
        <v>52</v>
      </c>
      <c r="B190" s="33">
        <f t="shared" si="25"/>
        <v>190</v>
      </c>
      <c r="C190" s="33" t="str">
        <f t="shared" si="26"/>
        <v>（１1）　保育所　（児童福祉法）</v>
      </c>
      <c r="D190" s="27" t="str">
        <f t="shared" si="27"/>
        <v>子どもの育ち支援課</v>
      </c>
      <c r="E190" s="27" t="str">
        <f t="shared" si="28"/>
        <v>保育所</v>
      </c>
      <c r="F190" s="25" t="s">
        <v>851</v>
      </c>
      <c r="G190" s="34" t="s">
        <v>852</v>
      </c>
      <c r="H190" s="25" t="s">
        <v>853</v>
      </c>
      <c r="I190" s="34" t="s">
        <v>854</v>
      </c>
      <c r="J190" s="34" t="s">
        <v>854</v>
      </c>
      <c r="K190" s="25" t="s">
        <v>835</v>
      </c>
      <c r="L190" s="25" t="s">
        <v>25</v>
      </c>
      <c r="M190" s="35">
        <v>116</v>
      </c>
      <c r="N190" s="36" t="s">
        <v>855</v>
      </c>
      <c r="O190" s="81" t="str" cm="1">
        <f t="array" ref="O190">IFERROR(VLOOKUP(IF($L190="―",$K190,$L190),法人一覧!$D$4:$E$333,2,O20ALSE),"―")</f>
        <v>―</v>
      </c>
    </row>
    <row r="191" spans="1:15" ht="27" customHeight="1" x14ac:dyDescent="0.15">
      <c r="A191" s="39">
        <v>53</v>
      </c>
      <c r="B191" s="33">
        <f t="shared" si="25"/>
        <v>191</v>
      </c>
      <c r="C191" s="33" t="str">
        <f t="shared" si="26"/>
        <v>（１1）　保育所　（児童福祉法）</v>
      </c>
      <c r="D191" s="27" t="str">
        <f t="shared" si="27"/>
        <v>子どもの育ち支援課</v>
      </c>
      <c r="E191" s="27" t="str">
        <f t="shared" si="28"/>
        <v>保育所</v>
      </c>
      <c r="F191" s="25" t="s">
        <v>856</v>
      </c>
      <c r="G191" s="34" t="s">
        <v>857</v>
      </c>
      <c r="H191" s="25" t="s">
        <v>858</v>
      </c>
      <c r="I191" s="34" t="s">
        <v>859</v>
      </c>
      <c r="J191" s="34" t="s">
        <v>859</v>
      </c>
      <c r="K191" s="25" t="s">
        <v>835</v>
      </c>
      <c r="L191" s="25" t="s">
        <v>25</v>
      </c>
      <c r="M191" s="35">
        <v>106</v>
      </c>
      <c r="N191" s="36" t="s">
        <v>787</v>
      </c>
      <c r="O191" s="81" t="str">
        <f>IFERROR(VLOOKUP(IF($L191="―",$K191,$L191),法人一覧!$D$4:$E$333,2,FALSE),"―")</f>
        <v>―</v>
      </c>
    </row>
    <row r="192" spans="1:15" ht="27" customHeight="1" x14ac:dyDescent="0.15">
      <c r="A192" s="39">
        <v>54</v>
      </c>
      <c r="B192" s="33">
        <f t="shared" si="25"/>
        <v>192</v>
      </c>
      <c r="C192" s="33" t="str">
        <f t="shared" si="26"/>
        <v>（１1）　保育所　（児童福祉法）</v>
      </c>
      <c r="D192" s="27" t="str">
        <f t="shared" si="27"/>
        <v>子どもの育ち支援課</v>
      </c>
      <c r="E192" s="27" t="str">
        <f t="shared" si="28"/>
        <v>保育所</v>
      </c>
      <c r="F192" s="25" t="s">
        <v>860</v>
      </c>
      <c r="G192" s="34" t="s">
        <v>861</v>
      </c>
      <c r="H192" s="25" t="s">
        <v>862</v>
      </c>
      <c r="I192" s="34" t="s">
        <v>863</v>
      </c>
      <c r="J192" s="34" t="s">
        <v>863</v>
      </c>
      <c r="K192" s="25" t="s">
        <v>864</v>
      </c>
      <c r="L192" s="25" t="s">
        <v>25</v>
      </c>
      <c r="M192" s="35">
        <v>140</v>
      </c>
      <c r="N192" s="36" t="s">
        <v>865</v>
      </c>
      <c r="O192" s="81" t="str">
        <f>IFERROR(VLOOKUP(IF($L192="―",$K192,$L192),法人一覧!$D$4:$E$333,2,FALSE),"―")</f>
        <v>―</v>
      </c>
    </row>
    <row r="193" spans="1:15" ht="27" customHeight="1" x14ac:dyDescent="0.15">
      <c r="A193" s="39">
        <v>55</v>
      </c>
      <c r="B193" s="27">
        <f t="shared" si="25"/>
        <v>193</v>
      </c>
      <c r="C193" s="27" t="str">
        <f t="shared" si="26"/>
        <v>（１1）　保育所　（児童福祉法）</v>
      </c>
      <c r="D193" s="27" t="str">
        <f t="shared" si="27"/>
        <v>子どもの育ち支援課</v>
      </c>
      <c r="E193" s="27" t="str">
        <f t="shared" si="28"/>
        <v>保育所</v>
      </c>
      <c r="F193" s="25" t="s">
        <v>866</v>
      </c>
      <c r="G193" s="34" t="s">
        <v>867</v>
      </c>
      <c r="H193" s="25" t="s">
        <v>868</v>
      </c>
      <c r="I193" s="34" t="s">
        <v>869</v>
      </c>
      <c r="J193" s="34" t="s">
        <v>869</v>
      </c>
      <c r="K193" s="25" t="s">
        <v>864</v>
      </c>
      <c r="L193" s="25" t="s">
        <v>25</v>
      </c>
      <c r="M193" s="35">
        <v>185</v>
      </c>
      <c r="N193" s="36" t="s">
        <v>870</v>
      </c>
      <c r="O193" s="81" t="str">
        <f>IFERROR(VLOOKUP(IF($L193="―",$K193,$L193),法人一覧!$D$4:$E$333,2,FALSE),"―")</f>
        <v>―</v>
      </c>
    </row>
    <row r="194" spans="1:15" ht="27" customHeight="1" x14ac:dyDescent="0.15">
      <c r="A194" s="39">
        <v>56</v>
      </c>
      <c r="B194" s="33">
        <f t="shared" si="25"/>
        <v>194</v>
      </c>
      <c r="C194" s="33" t="str">
        <f t="shared" si="26"/>
        <v>（１1）　保育所　（児童福祉法）</v>
      </c>
      <c r="D194" s="27" t="str">
        <f t="shared" si="27"/>
        <v>子どもの育ち支援課</v>
      </c>
      <c r="E194" s="27" t="str">
        <f t="shared" si="28"/>
        <v>保育所</v>
      </c>
      <c r="F194" s="25" t="s">
        <v>871</v>
      </c>
      <c r="G194" s="34" t="s">
        <v>872</v>
      </c>
      <c r="H194" s="25" t="s">
        <v>873</v>
      </c>
      <c r="I194" s="34" t="s">
        <v>874</v>
      </c>
      <c r="J194" s="34" t="s">
        <v>875</v>
      </c>
      <c r="K194" s="25" t="s">
        <v>327</v>
      </c>
      <c r="L194" s="25" t="s">
        <v>25</v>
      </c>
      <c r="M194" s="35">
        <v>250</v>
      </c>
      <c r="N194" s="36" t="s">
        <v>876</v>
      </c>
      <c r="O194" s="69" t="str">
        <f>IFERROR(VLOOKUP(IF($L194="―",$K194,$L194),法人一覧!$D$4:$E$333,2,FALSE),"―")</f>
        <v>―</v>
      </c>
    </row>
    <row r="195" spans="1:15" ht="27" customHeight="1" x14ac:dyDescent="0.15">
      <c r="A195" s="39">
        <v>57</v>
      </c>
      <c r="B195" s="33">
        <f t="shared" si="25"/>
        <v>195</v>
      </c>
      <c r="C195" s="33" t="str">
        <f t="shared" si="26"/>
        <v>（１1）　保育所　（児童福祉法）</v>
      </c>
      <c r="D195" s="27" t="str">
        <f t="shared" si="27"/>
        <v>子どもの育ち支援課</v>
      </c>
      <c r="E195" s="27" t="str">
        <f t="shared" si="28"/>
        <v>保育所</v>
      </c>
      <c r="F195" s="25" t="s">
        <v>877</v>
      </c>
      <c r="G195" s="34" t="s">
        <v>878</v>
      </c>
      <c r="H195" s="25" t="s">
        <v>879</v>
      </c>
      <c r="I195" s="34" t="s">
        <v>880</v>
      </c>
      <c r="J195" s="34" t="s">
        <v>880</v>
      </c>
      <c r="K195" s="25" t="s">
        <v>335</v>
      </c>
      <c r="L195" s="25" t="s">
        <v>25</v>
      </c>
      <c r="M195" s="35">
        <v>90</v>
      </c>
      <c r="N195" s="36" t="s">
        <v>712</v>
      </c>
      <c r="O195" s="69" t="str">
        <f>IFERROR(VLOOKUP(IF($L195="―",$K195,$L195),法人一覧!$D$4:$E$333,2,FALSE),"―")</f>
        <v>―</v>
      </c>
    </row>
    <row r="196" spans="1:15" ht="27" customHeight="1" x14ac:dyDescent="0.15">
      <c r="A196" s="39">
        <v>58</v>
      </c>
      <c r="B196" s="33">
        <f t="shared" si="25"/>
        <v>196</v>
      </c>
      <c r="C196" s="33" t="str">
        <f t="shared" si="26"/>
        <v>（１1）　保育所　（児童福祉法）</v>
      </c>
      <c r="D196" s="27" t="str">
        <f t="shared" si="27"/>
        <v>子どもの育ち支援課</v>
      </c>
      <c r="E196" s="27" t="str">
        <f t="shared" si="28"/>
        <v>保育所</v>
      </c>
      <c r="F196" s="25" t="s">
        <v>881</v>
      </c>
      <c r="G196" s="34" t="s">
        <v>331</v>
      </c>
      <c r="H196" s="25" t="s">
        <v>882</v>
      </c>
      <c r="I196" s="34" t="s">
        <v>883</v>
      </c>
      <c r="J196" s="34" t="s">
        <v>883</v>
      </c>
      <c r="K196" s="25" t="s">
        <v>335</v>
      </c>
      <c r="L196" s="25" t="s">
        <v>25</v>
      </c>
      <c r="M196" s="35">
        <v>60</v>
      </c>
      <c r="N196" s="36" t="s">
        <v>884</v>
      </c>
      <c r="O196" s="69" t="str">
        <f>IFERROR(VLOOKUP(IF($L196="―",$K196,$L196),法人一覧!$D$4:$E$333,2,FALSE),"―")</f>
        <v>―</v>
      </c>
    </row>
    <row r="197" spans="1:15" ht="27" customHeight="1" x14ac:dyDescent="0.15">
      <c r="A197" s="31">
        <v>59</v>
      </c>
      <c r="B197" s="33">
        <f t="shared" si="25"/>
        <v>197</v>
      </c>
      <c r="C197" s="33" t="str">
        <f t="shared" si="26"/>
        <v>（１1）　保育所　（児童福祉法）</v>
      </c>
      <c r="D197" s="27" t="str">
        <f t="shared" si="27"/>
        <v>子どもの育ち支援課</v>
      </c>
      <c r="E197" s="27" t="str">
        <f t="shared" si="28"/>
        <v>保育所</v>
      </c>
      <c r="F197" s="25" t="s">
        <v>885</v>
      </c>
      <c r="G197" s="34" t="s">
        <v>338</v>
      </c>
      <c r="H197" s="25" t="s">
        <v>886</v>
      </c>
      <c r="I197" s="34" t="s">
        <v>887</v>
      </c>
      <c r="J197" s="34" t="s">
        <v>887</v>
      </c>
      <c r="K197" s="25" t="s">
        <v>335</v>
      </c>
      <c r="L197" s="25" t="s">
        <v>25</v>
      </c>
      <c r="M197" s="35">
        <v>110</v>
      </c>
      <c r="N197" s="36" t="s">
        <v>888</v>
      </c>
      <c r="O197" s="69" t="str">
        <f>IFERROR(VLOOKUP(IF($L197="―",$K197,$L197),法人一覧!$D$4:$E$333,2,FALSE),"―")</f>
        <v>―</v>
      </c>
    </row>
    <row r="198" spans="1:15" ht="27" customHeight="1" x14ac:dyDescent="0.15">
      <c r="A198" s="39">
        <v>60</v>
      </c>
      <c r="B198" s="27">
        <f t="shared" si="25"/>
        <v>198</v>
      </c>
      <c r="C198" s="27" t="str">
        <f t="shared" si="26"/>
        <v>（１1）　保育所　（児童福祉法）</v>
      </c>
      <c r="D198" s="27" t="str">
        <f t="shared" si="27"/>
        <v>子どもの育ち支援課</v>
      </c>
      <c r="E198" s="27" t="str">
        <f t="shared" si="28"/>
        <v>保育所</v>
      </c>
      <c r="F198" s="25" t="s">
        <v>889</v>
      </c>
      <c r="G198" s="34" t="s">
        <v>890</v>
      </c>
      <c r="H198" s="25" t="s">
        <v>891</v>
      </c>
      <c r="I198" s="34" t="s">
        <v>892</v>
      </c>
      <c r="J198" s="34" t="s">
        <v>892</v>
      </c>
      <c r="K198" s="25" t="s">
        <v>347</v>
      </c>
      <c r="L198" s="25" t="s">
        <v>25</v>
      </c>
      <c r="M198" s="35">
        <v>150</v>
      </c>
      <c r="N198" s="36" t="s">
        <v>893</v>
      </c>
      <c r="O198" s="81" t="str">
        <f>IFERROR(VLOOKUP(IF($L198="―",$K198,$L198),法人一覧!$D$4:$E$333,2,FALSE),"―")</f>
        <v>―</v>
      </c>
    </row>
    <row r="199" spans="1:15" ht="27" customHeight="1" x14ac:dyDescent="0.15">
      <c r="A199" s="39">
        <v>61</v>
      </c>
      <c r="B199" s="33">
        <f t="shared" si="25"/>
        <v>199</v>
      </c>
      <c r="C199" s="33" t="str">
        <f t="shared" si="26"/>
        <v>（１1）　保育所　（児童福祉法）</v>
      </c>
      <c r="D199" s="27" t="str">
        <f t="shared" si="27"/>
        <v>子どもの育ち支援課</v>
      </c>
      <c r="E199" s="27" t="str">
        <f t="shared" si="28"/>
        <v>保育所</v>
      </c>
      <c r="F199" s="25" t="s">
        <v>894</v>
      </c>
      <c r="G199" s="34" t="s">
        <v>895</v>
      </c>
      <c r="H199" s="25" t="s">
        <v>896</v>
      </c>
      <c r="I199" s="34" t="s">
        <v>897</v>
      </c>
      <c r="J199" s="34" t="s">
        <v>897</v>
      </c>
      <c r="K199" s="25" t="s">
        <v>347</v>
      </c>
      <c r="L199" s="25" t="s">
        <v>25</v>
      </c>
      <c r="M199" s="35">
        <v>90</v>
      </c>
      <c r="N199" s="36" t="s">
        <v>898</v>
      </c>
      <c r="O199" s="81" t="str">
        <f>IFERROR(VLOOKUP(IF($L199="―",$K199,$L199),法人一覧!$D$4:$E$333,2,FALSE),"―")</f>
        <v>―</v>
      </c>
    </row>
    <row r="200" spans="1:15" ht="27" customHeight="1" x14ac:dyDescent="0.15">
      <c r="A200" s="39">
        <v>62</v>
      </c>
      <c r="B200" s="33">
        <f t="shared" si="25"/>
        <v>200</v>
      </c>
      <c r="C200" s="33" t="str">
        <f t="shared" si="26"/>
        <v>（１1）　保育所　（児童福祉法）</v>
      </c>
      <c r="D200" s="27" t="str">
        <f t="shared" si="27"/>
        <v>子どもの育ち支援課</v>
      </c>
      <c r="E200" s="27" t="str">
        <f t="shared" si="28"/>
        <v>保育所</v>
      </c>
      <c r="F200" s="25" t="s">
        <v>899</v>
      </c>
      <c r="G200" s="34" t="s">
        <v>900</v>
      </c>
      <c r="H200" s="25" t="s">
        <v>901</v>
      </c>
      <c r="I200" s="34" t="s">
        <v>902</v>
      </c>
      <c r="J200" s="34" t="s">
        <v>902</v>
      </c>
      <c r="K200" s="25" t="s">
        <v>347</v>
      </c>
      <c r="L200" s="25" t="s">
        <v>25</v>
      </c>
      <c r="M200" s="35">
        <v>150</v>
      </c>
      <c r="N200" s="36" t="s">
        <v>903</v>
      </c>
      <c r="O200" s="81" t="str">
        <f>IFERROR(VLOOKUP(IF($L200="―",$K200,$L200),法人一覧!$D$4:$E$333,2,FALSE),"―")</f>
        <v>―</v>
      </c>
    </row>
    <row r="201" spans="1:15" ht="27" customHeight="1" x14ac:dyDescent="0.15">
      <c r="A201" s="39">
        <v>63</v>
      </c>
      <c r="B201" s="33">
        <f t="shared" si="25"/>
        <v>201</v>
      </c>
      <c r="C201" s="33" t="str">
        <f t="shared" si="26"/>
        <v>（１1）　保育所　（児童福祉法）</v>
      </c>
      <c r="D201" s="27" t="str">
        <f t="shared" si="27"/>
        <v>子どもの育ち支援課</v>
      </c>
      <c r="E201" s="27" t="str">
        <f t="shared" si="28"/>
        <v>保育所</v>
      </c>
      <c r="F201" s="25" t="s">
        <v>904</v>
      </c>
      <c r="G201" s="34" t="s">
        <v>350</v>
      </c>
      <c r="H201" s="25" t="s">
        <v>905</v>
      </c>
      <c r="I201" s="34" t="s">
        <v>906</v>
      </c>
      <c r="J201" s="34" t="s">
        <v>906</v>
      </c>
      <c r="K201" s="25" t="s">
        <v>347</v>
      </c>
      <c r="L201" s="25" t="s">
        <v>25</v>
      </c>
      <c r="M201" s="35">
        <v>150</v>
      </c>
      <c r="N201" s="36" t="s">
        <v>888</v>
      </c>
      <c r="O201" s="81" t="str">
        <f>IFERROR(VLOOKUP(IF($L201="―",$K201,$L201),法人一覧!$D$4:$E$333,2,FALSE),"―")</f>
        <v>―</v>
      </c>
    </row>
    <row r="202" spans="1:15" ht="27" customHeight="1" x14ac:dyDescent="0.15">
      <c r="A202" s="39">
        <v>64</v>
      </c>
      <c r="B202" s="33">
        <f t="shared" si="25"/>
        <v>202</v>
      </c>
      <c r="C202" s="33" t="str">
        <f t="shared" si="26"/>
        <v>（１1）　保育所　（児童福祉法）</v>
      </c>
      <c r="D202" s="27" t="str">
        <f t="shared" si="27"/>
        <v>子どもの育ち支援課</v>
      </c>
      <c r="E202" s="27" t="str">
        <f t="shared" si="28"/>
        <v>保育所</v>
      </c>
      <c r="F202" s="25" t="s">
        <v>907</v>
      </c>
      <c r="G202" s="34" t="s">
        <v>908</v>
      </c>
      <c r="H202" s="25" t="s">
        <v>909</v>
      </c>
      <c r="I202" s="34" t="s">
        <v>910</v>
      </c>
      <c r="J202" s="34" t="s">
        <v>910</v>
      </c>
      <c r="K202" s="25" t="s">
        <v>347</v>
      </c>
      <c r="L202" s="25" t="s">
        <v>25</v>
      </c>
      <c r="M202" s="35">
        <v>80</v>
      </c>
      <c r="N202" s="36" t="s">
        <v>636</v>
      </c>
      <c r="O202" s="81" t="str">
        <f>IFERROR(VLOOKUP(IF($L202="―",$K202,$L202),法人一覧!$D$4:$E$333,2,FALSE),"―")</f>
        <v>―</v>
      </c>
    </row>
    <row r="203" spans="1:15" ht="27" customHeight="1" x14ac:dyDescent="0.15">
      <c r="A203" s="39">
        <v>65</v>
      </c>
      <c r="B203" s="33">
        <f t="shared" ref="B203:B266" si="29">IF(D203="","",ROW())</f>
        <v>203</v>
      </c>
      <c r="C203" s="33" t="str">
        <f t="shared" ref="C203:C266" si="30">$F$137</f>
        <v>（１1）　保育所　（児童福祉法）</v>
      </c>
      <c r="D203" s="27" t="str">
        <f t="shared" ref="D203:D266" si="31">$O$137</f>
        <v>子どもの育ち支援課</v>
      </c>
      <c r="E203" s="27" t="str">
        <f t="shared" ref="E203:E266" si="32">MID(category2_11,SEARCH("）",category2_11,1)+2,SEARCH("（",category2_11,SEARCH("）",category2_11,1)+2)-SEARCH("）",category2_11,1)-3)</f>
        <v>保育所</v>
      </c>
      <c r="F203" s="25" t="s">
        <v>911</v>
      </c>
      <c r="G203" s="34" t="s">
        <v>912</v>
      </c>
      <c r="H203" s="25" t="s">
        <v>913</v>
      </c>
      <c r="I203" s="34" t="s">
        <v>914</v>
      </c>
      <c r="J203" s="34" t="s">
        <v>914</v>
      </c>
      <c r="K203" s="25" t="s">
        <v>347</v>
      </c>
      <c r="L203" s="25" t="s">
        <v>25</v>
      </c>
      <c r="M203" s="35">
        <v>150</v>
      </c>
      <c r="N203" s="36" t="s">
        <v>590</v>
      </c>
      <c r="O203" s="81" t="str">
        <f>IFERROR(VLOOKUP(IF($L203="―",$K203,$L203),法人一覧!$D$4:$E$333,2,FALSE),"―")</f>
        <v>―</v>
      </c>
    </row>
    <row r="204" spans="1:15" ht="27" customHeight="1" x14ac:dyDescent="0.15">
      <c r="A204" s="39">
        <v>66</v>
      </c>
      <c r="B204" s="33">
        <f t="shared" si="29"/>
        <v>204</v>
      </c>
      <c r="C204" s="33" t="str">
        <f t="shared" si="30"/>
        <v>（１1）　保育所　（児童福祉法）</v>
      </c>
      <c r="D204" s="27" t="str">
        <f t="shared" si="31"/>
        <v>子どもの育ち支援課</v>
      </c>
      <c r="E204" s="27" t="str">
        <f t="shared" si="32"/>
        <v>保育所</v>
      </c>
      <c r="F204" s="25" t="s">
        <v>915</v>
      </c>
      <c r="G204" s="34" t="s">
        <v>916</v>
      </c>
      <c r="H204" s="25" t="s">
        <v>917</v>
      </c>
      <c r="I204" s="34" t="s">
        <v>918</v>
      </c>
      <c r="J204" s="34" t="s">
        <v>918</v>
      </c>
      <c r="K204" s="25" t="s">
        <v>347</v>
      </c>
      <c r="L204" s="25" t="s">
        <v>25</v>
      </c>
      <c r="M204" s="35">
        <v>150</v>
      </c>
      <c r="N204" s="36" t="s">
        <v>919</v>
      </c>
      <c r="O204" s="69" t="str">
        <f>IFERROR(VLOOKUP(IF($L204="―",$K204,$L204),法人一覧!$D$4:$E$333,2,FALSE),"―")</f>
        <v>―</v>
      </c>
    </row>
    <row r="205" spans="1:15" ht="27" customHeight="1" x14ac:dyDescent="0.15">
      <c r="A205" s="39">
        <v>67</v>
      </c>
      <c r="B205" s="27">
        <f t="shared" si="29"/>
        <v>205</v>
      </c>
      <c r="C205" s="27" t="str">
        <f t="shared" si="30"/>
        <v>（１1）　保育所　（児童福祉法）</v>
      </c>
      <c r="D205" s="27" t="str">
        <f t="shared" si="31"/>
        <v>子どもの育ち支援課</v>
      </c>
      <c r="E205" s="27" t="str">
        <f t="shared" si="32"/>
        <v>保育所</v>
      </c>
      <c r="F205" s="25" t="s">
        <v>920</v>
      </c>
      <c r="G205" s="34" t="s">
        <v>921</v>
      </c>
      <c r="H205" s="25" t="s">
        <v>922</v>
      </c>
      <c r="I205" s="34" t="s">
        <v>923</v>
      </c>
      <c r="J205" s="34" t="s">
        <v>923</v>
      </c>
      <c r="K205" s="25" t="s">
        <v>347</v>
      </c>
      <c r="L205" s="25" t="s">
        <v>25</v>
      </c>
      <c r="M205" s="35">
        <v>80</v>
      </c>
      <c r="N205" s="36" t="s">
        <v>636</v>
      </c>
      <c r="O205" s="69" t="str">
        <f>IFERROR(VLOOKUP(IF($L205="―",$K205,$L205),法人一覧!$D$4:$E$333,2,FALSE),"―")</f>
        <v>―</v>
      </c>
    </row>
    <row r="206" spans="1:15" ht="27" customHeight="1" x14ac:dyDescent="0.15">
      <c r="A206" s="39">
        <v>68</v>
      </c>
      <c r="B206" s="33">
        <f t="shared" si="29"/>
        <v>206</v>
      </c>
      <c r="C206" s="33" t="str">
        <f t="shared" si="30"/>
        <v>（１1）　保育所　（児童福祉法）</v>
      </c>
      <c r="D206" s="27" t="str">
        <f t="shared" si="31"/>
        <v>子どもの育ち支援課</v>
      </c>
      <c r="E206" s="27" t="str">
        <f t="shared" si="32"/>
        <v>保育所</v>
      </c>
      <c r="F206" s="25" t="s">
        <v>924</v>
      </c>
      <c r="G206" s="34" t="s">
        <v>925</v>
      </c>
      <c r="H206" s="25" t="s">
        <v>926</v>
      </c>
      <c r="I206" s="34" t="s">
        <v>927</v>
      </c>
      <c r="J206" s="34" t="s">
        <v>927</v>
      </c>
      <c r="K206" s="25" t="s">
        <v>347</v>
      </c>
      <c r="L206" s="25" t="s">
        <v>25</v>
      </c>
      <c r="M206" s="35">
        <v>150</v>
      </c>
      <c r="N206" s="36" t="s">
        <v>590</v>
      </c>
      <c r="O206" s="69" t="str">
        <f>IFERROR(VLOOKUP(IF($L206="―",$K206,$L206),法人一覧!$D$4:$E$333,2,FALSE),"―")</f>
        <v>―</v>
      </c>
    </row>
    <row r="207" spans="1:15" ht="27" customHeight="1" x14ac:dyDescent="0.15">
      <c r="A207" s="39">
        <v>69</v>
      </c>
      <c r="B207" s="33">
        <f t="shared" si="29"/>
        <v>207</v>
      </c>
      <c r="C207" s="33" t="str">
        <f t="shared" si="30"/>
        <v>（１1）　保育所　（児童福祉法）</v>
      </c>
      <c r="D207" s="27" t="str">
        <f t="shared" si="31"/>
        <v>子どもの育ち支援課</v>
      </c>
      <c r="E207" s="27" t="str">
        <f t="shared" si="32"/>
        <v>保育所</v>
      </c>
      <c r="F207" s="25" t="s">
        <v>928</v>
      </c>
      <c r="G207" s="34" t="s">
        <v>344</v>
      </c>
      <c r="H207" s="25" t="s">
        <v>929</v>
      </c>
      <c r="I207" s="34" t="s">
        <v>930</v>
      </c>
      <c r="J207" s="34" t="s">
        <v>930</v>
      </c>
      <c r="K207" s="25" t="s">
        <v>347</v>
      </c>
      <c r="L207" s="25" t="s">
        <v>25</v>
      </c>
      <c r="M207" s="35">
        <v>100</v>
      </c>
      <c r="N207" s="36" t="s">
        <v>931</v>
      </c>
      <c r="O207" s="69" t="str">
        <f>IFERROR(VLOOKUP(IF($L207="―",$K207,$L207),法人一覧!$D$4:$E$333,2,FALSE),"―")</f>
        <v>―</v>
      </c>
    </row>
    <row r="208" spans="1:15" ht="27" customHeight="1" x14ac:dyDescent="0.15">
      <c r="A208" s="39">
        <v>70</v>
      </c>
      <c r="B208" s="33">
        <f t="shared" si="29"/>
        <v>208</v>
      </c>
      <c r="C208" s="33" t="str">
        <f t="shared" si="30"/>
        <v>（１1）　保育所　（児童福祉法）</v>
      </c>
      <c r="D208" s="27" t="str">
        <f t="shared" si="31"/>
        <v>子どもの育ち支援課</v>
      </c>
      <c r="E208" s="27" t="str">
        <f t="shared" si="32"/>
        <v>保育所</v>
      </c>
      <c r="F208" s="25" t="s">
        <v>932</v>
      </c>
      <c r="G208" s="34" t="s">
        <v>933</v>
      </c>
      <c r="H208" s="25" t="s">
        <v>934</v>
      </c>
      <c r="I208" s="34" t="s">
        <v>935</v>
      </c>
      <c r="J208" s="34" t="s">
        <v>936</v>
      </c>
      <c r="K208" s="25" t="s">
        <v>937</v>
      </c>
      <c r="L208" s="25" t="s">
        <v>25</v>
      </c>
      <c r="M208" s="35">
        <v>60</v>
      </c>
      <c r="N208" s="36" t="s">
        <v>938</v>
      </c>
      <c r="O208" s="81" t="str">
        <f>IFERROR(VLOOKUP(IF($L208="―",$K208,$L208),法人一覧!$D$4:$E$333,2,FALSE),"―")</f>
        <v>2190005004067</v>
      </c>
    </row>
    <row r="209" spans="1:15" ht="27" customHeight="1" x14ac:dyDescent="0.15">
      <c r="A209" s="39">
        <v>71</v>
      </c>
      <c r="B209" s="33">
        <f t="shared" si="29"/>
        <v>209</v>
      </c>
      <c r="C209" s="33" t="str">
        <f t="shared" si="30"/>
        <v>（１1）　保育所　（児童福祉法）</v>
      </c>
      <c r="D209" s="27" t="str">
        <f t="shared" si="31"/>
        <v>子どもの育ち支援課</v>
      </c>
      <c r="E209" s="27" t="str">
        <f t="shared" si="32"/>
        <v>保育所</v>
      </c>
      <c r="F209" s="25" t="s">
        <v>939</v>
      </c>
      <c r="G209" s="34" t="s">
        <v>940</v>
      </c>
      <c r="H209" s="25" t="s">
        <v>941</v>
      </c>
      <c r="I209" s="34" t="s">
        <v>942</v>
      </c>
      <c r="J209" s="34" t="s">
        <v>942</v>
      </c>
      <c r="K209" s="25" t="s">
        <v>943</v>
      </c>
      <c r="L209" s="25" t="s">
        <v>25</v>
      </c>
      <c r="M209" s="35">
        <v>60</v>
      </c>
      <c r="N209" s="36" t="s">
        <v>944</v>
      </c>
      <c r="O209" s="81" t="str">
        <f>IFERROR(VLOOKUP(IF($L209="―",$K209,$L209),法人一覧!$D$4:$E$333,2,FALSE),"―")</f>
        <v>1190005004068</v>
      </c>
    </row>
    <row r="210" spans="1:15" ht="27" customHeight="1" x14ac:dyDescent="0.15">
      <c r="A210" s="39">
        <v>72</v>
      </c>
      <c r="B210" s="33">
        <f t="shared" si="29"/>
        <v>210</v>
      </c>
      <c r="C210" s="33" t="str">
        <f t="shared" si="30"/>
        <v>（１1）　保育所　（児童福祉法）</v>
      </c>
      <c r="D210" s="27" t="str">
        <f t="shared" si="31"/>
        <v>子どもの育ち支援課</v>
      </c>
      <c r="E210" s="27" t="str">
        <f t="shared" si="32"/>
        <v>保育所</v>
      </c>
      <c r="F210" s="25" t="s">
        <v>945</v>
      </c>
      <c r="G210" s="34" t="s">
        <v>946</v>
      </c>
      <c r="H210" s="25" t="s">
        <v>947</v>
      </c>
      <c r="I210" s="34" t="s">
        <v>948</v>
      </c>
      <c r="J210" s="34" t="s">
        <v>949</v>
      </c>
      <c r="K210" s="25" t="s">
        <v>943</v>
      </c>
      <c r="L210" s="25" t="s">
        <v>25</v>
      </c>
      <c r="M210" s="35">
        <v>115</v>
      </c>
      <c r="N210" s="36" t="s">
        <v>950</v>
      </c>
      <c r="O210" s="81" t="str">
        <f>IFERROR(VLOOKUP(IF($L210="―",$K210,$L210),法人一覧!$D$4:$E$333,2,FALSE),"―")</f>
        <v>1190005004068</v>
      </c>
    </row>
    <row r="211" spans="1:15" ht="27" customHeight="1" x14ac:dyDescent="0.15">
      <c r="A211" s="39">
        <v>73</v>
      </c>
      <c r="B211" s="33">
        <f t="shared" si="29"/>
        <v>211</v>
      </c>
      <c r="C211" s="33" t="str">
        <f t="shared" si="30"/>
        <v>（１1）　保育所　（児童福祉法）</v>
      </c>
      <c r="D211" s="27" t="str">
        <f t="shared" si="31"/>
        <v>子どもの育ち支援課</v>
      </c>
      <c r="E211" s="27" t="str">
        <f t="shared" si="32"/>
        <v>保育所</v>
      </c>
      <c r="F211" s="25" t="s">
        <v>951</v>
      </c>
      <c r="G211" s="34" t="s">
        <v>952</v>
      </c>
      <c r="H211" s="25" t="s">
        <v>953</v>
      </c>
      <c r="I211" s="34" t="s">
        <v>954</v>
      </c>
      <c r="J211" s="34" t="s">
        <v>955</v>
      </c>
      <c r="K211" s="25" t="s">
        <v>956</v>
      </c>
      <c r="L211" s="25" t="s">
        <v>25</v>
      </c>
      <c r="M211" s="35">
        <v>160</v>
      </c>
      <c r="N211" s="36" t="s">
        <v>957</v>
      </c>
      <c r="O211" s="81" t="str">
        <f>IFERROR(VLOOKUP(IF($L211="―",$K211,$L211),法人一覧!$D$4:$E$333,2,FALSE),"―")</f>
        <v>3190005004082</v>
      </c>
    </row>
    <row r="212" spans="1:15" ht="27" customHeight="1" x14ac:dyDescent="0.15">
      <c r="A212" s="39">
        <v>74</v>
      </c>
      <c r="B212" s="27">
        <f t="shared" si="29"/>
        <v>212</v>
      </c>
      <c r="C212" s="27" t="str">
        <f t="shared" si="30"/>
        <v>（１1）　保育所　（児童福祉法）</v>
      </c>
      <c r="D212" s="27" t="str">
        <f t="shared" si="31"/>
        <v>子どもの育ち支援課</v>
      </c>
      <c r="E212" s="27" t="str">
        <f t="shared" si="32"/>
        <v>保育所</v>
      </c>
      <c r="F212" s="25" t="s">
        <v>958</v>
      </c>
      <c r="G212" s="34" t="s">
        <v>959</v>
      </c>
      <c r="H212" s="25" t="s">
        <v>960</v>
      </c>
      <c r="I212" s="34" t="s">
        <v>961</v>
      </c>
      <c r="J212" s="34" t="s">
        <v>962</v>
      </c>
      <c r="K212" s="25" t="s">
        <v>963</v>
      </c>
      <c r="L212" s="25" t="s">
        <v>25</v>
      </c>
      <c r="M212" s="35">
        <v>90</v>
      </c>
      <c r="N212" s="36" t="s">
        <v>964</v>
      </c>
      <c r="O212" s="81" t="str">
        <f>IFERROR(VLOOKUP(IF($L212="―",$K212,$L212),法人一覧!$D$4:$E$333,2,FALSE),"―")</f>
        <v>8190005004441</v>
      </c>
    </row>
    <row r="213" spans="1:15" ht="27" customHeight="1" x14ac:dyDescent="0.15">
      <c r="A213" s="39">
        <v>75</v>
      </c>
      <c r="B213" s="33">
        <f t="shared" si="29"/>
        <v>213</v>
      </c>
      <c r="C213" s="33" t="str">
        <f t="shared" si="30"/>
        <v>（１1）　保育所　（児童福祉法）</v>
      </c>
      <c r="D213" s="27" t="str">
        <f t="shared" si="31"/>
        <v>子どもの育ち支援課</v>
      </c>
      <c r="E213" s="27" t="str">
        <f t="shared" si="32"/>
        <v>保育所</v>
      </c>
      <c r="F213" s="25" t="s">
        <v>965</v>
      </c>
      <c r="G213" s="34" t="s">
        <v>966</v>
      </c>
      <c r="H213" s="25" t="s">
        <v>967</v>
      </c>
      <c r="I213" s="34" t="s">
        <v>968</v>
      </c>
      <c r="J213" s="34" t="s">
        <v>969</v>
      </c>
      <c r="K213" s="25" t="s">
        <v>943</v>
      </c>
      <c r="L213" s="25" t="s">
        <v>25</v>
      </c>
      <c r="M213" s="35">
        <v>70</v>
      </c>
      <c r="N213" s="36" t="s">
        <v>888</v>
      </c>
      <c r="O213" s="81" t="str">
        <f>IFERROR(VLOOKUP(IF($L213="―",$K213,$L213),法人一覧!$D$4:$E$333,2,FALSE),"―")</f>
        <v>1190005004068</v>
      </c>
    </row>
    <row r="214" spans="1:15" ht="27" customHeight="1" x14ac:dyDescent="0.15">
      <c r="A214" s="39">
        <v>76</v>
      </c>
      <c r="B214" s="33">
        <f t="shared" si="29"/>
        <v>214</v>
      </c>
      <c r="C214" s="33" t="str">
        <f t="shared" si="30"/>
        <v>（１1）　保育所　（児童福祉法）</v>
      </c>
      <c r="D214" s="27" t="str">
        <f t="shared" si="31"/>
        <v>子どもの育ち支援課</v>
      </c>
      <c r="E214" s="27" t="str">
        <f t="shared" si="32"/>
        <v>保育所</v>
      </c>
      <c r="F214" s="25" t="s">
        <v>970</v>
      </c>
      <c r="G214" s="34" t="s">
        <v>971</v>
      </c>
      <c r="H214" s="25" t="s">
        <v>972</v>
      </c>
      <c r="I214" s="34" t="s">
        <v>973</v>
      </c>
      <c r="J214" s="34" t="s">
        <v>974</v>
      </c>
      <c r="K214" s="25" t="s">
        <v>975</v>
      </c>
      <c r="L214" s="25" t="s">
        <v>25</v>
      </c>
      <c r="M214" s="35">
        <v>200</v>
      </c>
      <c r="N214" s="36" t="s">
        <v>712</v>
      </c>
      <c r="O214" s="69" t="str">
        <f>IFERROR(VLOOKUP(IF($L214="―",$K214,$L214),法人一覧!$D$4:$E$333,2,FALSE),"―")</f>
        <v>8190005004061</v>
      </c>
    </row>
    <row r="215" spans="1:15" ht="27" customHeight="1" x14ac:dyDescent="0.15">
      <c r="A215" s="39">
        <v>77</v>
      </c>
      <c r="B215" s="33">
        <f t="shared" si="29"/>
        <v>215</v>
      </c>
      <c r="C215" s="33" t="str">
        <f t="shared" si="30"/>
        <v>（１1）　保育所　（児童福祉法）</v>
      </c>
      <c r="D215" s="27" t="str">
        <f t="shared" si="31"/>
        <v>子どもの育ち支援課</v>
      </c>
      <c r="E215" s="27" t="str">
        <f t="shared" si="32"/>
        <v>保育所</v>
      </c>
      <c r="F215" s="25" t="s">
        <v>976</v>
      </c>
      <c r="G215" s="34" t="s">
        <v>977</v>
      </c>
      <c r="H215" s="25" t="s">
        <v>978</v>
      </c>
      <c r="I215" s="34" t="s">
        <v>979</v>
      </c>
      <c r="J215" s="34" t="s">
        <v>980</v>
      </c>
      <c r="K215" s="25" t="s">
        <v>981</v>
      </c>
      <c r="L215" s="25" t="s">
        <v>25</v>
      </c>
      <c r="M215" s="35">
        <v>200</v>
      </c>
      <c r="N215" s="36" t="s">
        <v>712</v>
      </c>
      <c r="O215" s="69" t="str">
        <f>IFERROR(VLOOKUP(IF($L215="―",$K215,$L215),法人一覧!$D$4:$E$333,2,FALSE),"―")</f>
        <v>5190005004064</v>
      </c>
    </row>
    <row r="216" spans="1:15" ht="27" customHeight="1" x14ac:dyDescent="0.15">
      <c r="A216" s="39">
        <v>78</v>
      </c>
      <c r="B216" s="27">
        <f t="shared" si="29"/>
        <v>216</v>
      </c>
      <c r="C216" s="27" t="str">
        <f t="shared" si="30"/>
        <v>（１1）　保育所　（児童福祉法）</v>
      </c>
      <c r="D216" s="27" t="str">
        <f t="shared" si="31"/>
        <v>子どもの育ち支援課</v>
      </c>
      <c r="E216" s="27" t="str">
        <f t="shared" si="32"/>
        <v>保育所</v>
      </c>
      <c r="F216" s="25" t="s">
        <v>982</v>
      </c>
      <c r="G216" s="34" t="s">
        <v>983</v>
      </c>
      <c r="H216" s="25" t="s">
        <v>984</v>
      </c>
      <c r="I216" s="34" t="s">
        <v>985</v>
      </c>
      <c r="J216" s="34" t="s">
        <v>985</v>
      </c>
      <c r="K216" s="25" t="s">
        <v>986</v>
      </c>
      <c r="L216" s="25" t="s">
        <v>25</v>
      </c>
      <c r="M216" s="35">
        <v>90</v>
      </c>
      <c r="N216" s="36" t="s">
        <v>590</v>
      </c>
      <c r="O216" s="69" t="str">
        <f>IFERROR(VLOOKUP(IF($L216="―",$K216,$L216),法人一覧!$D$4:$E$333,2,FALSE),"―")</f>
        <v>9190005004060</v>
      </c>
    </row>
    <row r="217" spans="1:15" ht="27" customHeight="1" x14ac:dyDescent="0.15">
      <c r="A217" s="39">
        <v>79</v>
      </c>
      <c r="B217" s="33">
        <f t="shared" si="29"/>
        <v>217</v>
      </c>
      <c r="C217" s="33" t="str">
        <f t="shared" si="30"/>
        <v>（１1）　保育所　（児童福祉法）</v>
      </c>
      <c r="D217" s="27" t="str">
        <f t="shared" si="31"/>
        <v>子どもの育ち支援課</v>
      </c>
      <c r="E217" s="27" t="str">
        <f t="shared" si="32"/>
        <v>保育所</v>
      </c>
      <c r="F217" s="25" t="s">
        <v>987</v>
      </c>
      <c r="G217" s="34" t="s">
        <v>988</v>
      </c>
      <c r="H217" s="25" t="s">
        <v>989</v>
      </c>
      <c r="I217" s="34" t="s">
        <v>990</v>
      </c>
      <c r="J217" s="34" t="s">
        <v>991</v>
      </c>
      <c r="K217" s="25" t="s">
        <v>992</v>
      </c>
      <c r="L217" s="25" t="s">
        <v>25</v>
      </c>
      <c r="M217" s="35">
        <v>120</v>
      </c>
      <c r="N217" s="36" t="s">
        <v>590</v>
      </c>
      <c r="O217" s="69" t="str">
        <f>IFERROR(VLOOKUP(IF($L217="―",$K217,$L217),法人一覧!$D$4:$E$333,2,FALSE),"―")</f>
        <v>7190005004070</v>
      </c>
    </row>
    <row r="218" spans="1:15" ht="27" customHeight="1" x14ac:dyDescent="0.15">
      <c r="A218" s="39">
        <v>80</v>
      </c>
      <c r="B218" s="33">
        <f t="shared" si="29"/>
        <v>218</v>
      </c>
      <c r="C218" s="33" t="str">
        <f t="shared" si="30"/>
        <v>（１1）　保育所　（児童福祉法）</v>
      </c>
      <c r="D218" s="27" t="str">
        <f t="shared" si="31"/>
        <v>子どもの育ち支援課</v>
      </c>
      <c r="E218" s="27" t="str">
        <f t="shared" si="32"/>
        <v>保育所</v>
      </c>
      <c r="F218" s="25" t="s">
        <v>993</v>
      </c>
      <c r="G218" s="34" t="s">
        <v>994</v>
      </c>
      <c r="H218" s="25" t="s">
        <v>995</v>
      </c>
      <c r="I218" s="34" t="s">
        <v>996</v>
      </c>
      <c r="J218" s="34" t="s">
        <v>997</v>
      </c>
      <c r="K218" s="25" t="s">
        <v>998</v>
      </c>
      <c r="L218" s="25" t="s">
        <v>25</v>
      </c>
      <c r="M218" s="35">
        <v>70</v>
      </c>
      <c r="N218" s="36" t="s">
        <v>931</v>
      </c>
      <c r="O218" s="81" t="str">
        <f>IFERROR(VLOOKUP(IF($L218="―",$K218,$L218),法人一覧!$D$4:$E$333,2,FALSE),"―")</f>
        <v>3190005004066</v>
      </c>
    </row>
    <row r="219" spans="1:15" ht="27" customHeight="1" x14ac:dyDescent="0.15">
      <c r="A219" s="39">
        <v>81</v>
      </c>
      <c r="B219" s="33">
        <f t="shared" si="29"/>
        <v>219</v>
      </c>
      <c r="C219" s="33" t="str">
        <f t="shared" si="30"/>
        <v>（１1）　保育所　（児童福祉法）</v>
      </c>
      <c r="D219" s="27" t="str">
        <f t="shared" si="31"/>
        <v>子どもの育ち支援課</v>
      </c>
      <c r="E219" s="27" t="str">
        <f t="shared" si="32"/>
        <v>保育所</v>
      </c>
      <c r="F219" s="25" t="s">
        <v>999</v>
      </c>
      <c r="G219" s="34" t="s">
        <v>1000</v>
      </c>
      <c r="H219" s="25" t="s">
        <v>1001</v>
      </c>
      <c r="I219" s="34" t="s">
        <v>1002</v>
      </c>
      <c r="J219" s="34" t="s">
        <v>1003</v>
      </c>
      <c r="K219" s="25" t="s">
        <v>992</v>
      </c>
      <c r="L219" s="25" t="s">
        <v>25</v>
      </c>
      <c r="M219" s="35">
        <v>120</v>
      </c>
      <c r="N219" s="36" t="s">
        <v>644</v>
      </c>
      <c r="O219" s="81" t="str">
        <f>IFERROR(VLOOKUP(IF($L219="―",$K219,$L219),法人一覧!$D$4:$E$333,2,FALSE),"―")</f>
        <v>7190005004070</v>
      </c>
    </row>
    <row r="220" spans="1:15" ht="27" customHeight="1" x14ac:dyDescent="0.15">
      <c r="A220" s="39">
        <v>82</v>
      </c>
      <c r="B220" s="33">
        <f t="shared" si="29"/>
        <v>220</v>
      </c>
      <c r="C220" s="33" t="str">
        <f t="shared" si="30"/>
        <v>（１1）　保育所　（児童福祉法）</v>
      </c>
      <c r="D220" s="27" t="str">
        <f t="shared" si="31"/>
        <v>子どもの育ち支援課</v>
      </c>
      <c r="E220" s="27" t="str">
        <f t="shared" si="32"/>
        <v>保育所</v>
      </c>
      <c r="F220" s="25" t="s">
        <v>1004</v>
      </c>
      <c r="G220" s="34" t="s">
        <v>1005</v>
      </c>
      <c r="H220" s="25" t="s">
        <v>1006</v>
      </c>
      <c r="I220" s="34" t="s">
        <v>1007</v>
      </c>
      <c r="J220" s="34" t="s">
        <v>1008</v>
      </c>
      <c r="K220" s="25" t="s">
        <v>1009</v>
      </c>
      <c r="L220" s="25" t="s">
        <v>25</v>
      </c>
      <c r="M220" s="35">
        <v>150</v>
      </c>
      <c r="N220" s="36" t="s">
        <v>768</v>
      </c>
      <c r="O220" s="81" t="str">
        <f>IFERROR(VLOOKUP(IF($L220="―",$K220,$L220),法人一覧!$D$4:$E$333,2,FALSE),"―")</f>
        <v>3190005004074</v>
      </c>
    </row>
    <row r="221" spans="1:15" ht="27" customHeight="1" x14ac:dyDescent="0.15">
      <c r="A221" s="39">
        <v>83</v>
      </c>
      <c r="B221" s="33">
        <f t="shared" si="29"/>
        <v>221</v>
      </c>
      <c r="C221" s="33" t="str">
        <f t="shared" si="30"/>
        <v>（１1）　保育所　（児童福祉法）</v>
      </c>
      <c r="D221" s="27" t="str">
        <f t="shared" si="31"/>
        <v>子どもの育ち支援課</v>
      </c>
      <c r="E221" s="27" t="str">
        <f t="shared" si="32"/>
        <v>保育所</v>
      </c>
      <c r="F221" s="25" t="s">
        <v>1010</v>
      </c>
      <c r="G221" s="34" t="s">
        <v>1011</v>
      </c>
      <c r="H221" s="25" t="s">
        <v>1012</v>
      </c>
      <c r="I221" s="34" t="s">
        <v>1013</v>
      </c>
      <c r="J221" s="34" t="s">
        <v>1014</v>
      </c>
      <c r="K221" s="25" t="s">
        <v>1015</v>
      </c>
      <c r="L221" s="25" t="s">
        <v>25</v>
      </c>
      <c r="M221" s="35">
        <v>160</v>
      </c>
      <c r="N221" s="36" t="s">
        <v>768</v>
      </c>
      <c r="O221" s="81" t="str">
        <f>IFERROR(VLOOKUP(IF($L221="―",$K221,$L221),法人一覧!$D$4:$E$333,2,FALSE),"―")</f>
        <v>4190005004073</v>
      </c>
    </row>
    <row r="222" spans="1:15" ht="27" customHeight="1" x14ac:dyDescent="0.15">
      <c r="A222" s="39">
        <v>84</v>
      </c>
      <c r="B222" s="33">
        <f t="shared" si="29"/>
        <v>222</v>
      </c>
      <c r="C222" s="33" t="str">
        <f t="shared" si="30"/>
        <v>（１1）　保育所　（児童福祉法）</v>
      </c>
      <c r="D222" s="27" t="str">
        <f t="shared" si="31"/>
        <v>子どもの育ち支援課</v>
      </c>
      <c r="E222" s="27" t="str">
        <f t="shared" si="32"/>
        <v>保育所</v>
      </c>
      <c r="F222" s="25" t="s">
        <v>1016</v>
      </c>
      <c r="G222" s="34" t="s">
        <v>994</v>
      </c>
      <c r="H222" s="25" t="s">
        <v>1017</v>
      </c>
      <c r="I222" s="34" t="s">
        <v>1018</v>
      </c>
      <c r="J222" s="34" t="s">
        <v>1019</v>
      </c>
      <c r="K222" s="25" t="s">
        <v>975</v>
      </c>
      <c r="L222" s="25" t="s">
        <v>25</v>
      </c>
      <c r="M222" s="35">
        <v>120</v>
      </c>
      <c r="N222" s="36" t="s">
        <v>1020</v>
      </c>
      <c r="O222" s="81" t="str">
        <f>IFERROR(VLOOKUP(IF($L222="―",$K222,$L222),法人一覧!$D$4:$E$333,2,FALSE),"―")</f>
        <v>8190005004061</v>
      </c>
    </row>
    <row r="223" spans="1:15" ht="27" customHeight="1" x14ac:dyDescent="0.15">
      <c r="A223" s="39">
        <v>85</v>
      </c>
      <c r="B223" s="27">
        <f t="shared" si="29"/>
        <v>223</v>
      </c>
      <c r="C223" s="27" t="str">
        <f t="shared" si="30"/>
        <v>（１1）　保育所　（児童福祉法）</v>
      </c>
      <c r="D223" s="27" t="str">
        <f t="shared" si="31"/>
        <v>子どもの育ち支援課</v>
      </c>
      <c r="E223" s="27" t="str">
        <f t="shared" si="32"/>
        <v>保育所</v>
      </c>
      <c r="F223" s="25" t="s">
        <v>1021</v>
      </c>
      <c r="G223" s="34" t="s">
        <v>1022</v>
      </c>
      <c r="H223" s="25" t="s">
        <v>1023</v>
      </c>
      <c r="I223" s="34" t="s">
        <v>1024</v>
      </c>
      <c r="J223" s="34" t="s">
        <v>1025</v>
      </c>
      <c r="K223" s="25" t="s">
        <v>1026</v>
      </c>
      <c r="L223" s="25" t="s">
        <v>25</v>
      </c>
      <c r="M223" s="35">
        <v>230</v>
      </c>
      <c r="N223" s="36" t="s">
        <v>649</v>
      </c>
      <c r="O223" s="81" t="str">
        <f>IFERROR(VLOOKUP(IF($L223="―",$K223,$L223),法人一覧!$D$4:$E$333,2,FALSE),"―")</f>
        <v>7190005004442</v>
      </c>
    </row>
    <row r="224" spans="1:15" ht="27" customHeight="1" x14ac:dyDescent="0.15">
      <c r="A224" s="39">
        <v>86</v>
      </c>
      <c r="B224" s="33">
        <f t="shared" si="29"/>
        <v>224</v>
      </c>
      <c r="C224" s="33" t="str">
        <f t="shared" si="30"/>
        <v>（１1）　保育所　（児童福祉法）</v>
      </c>
      <c r="D224" s="27" t="str">
        <f t="shared" si="31"/>
        <v>子どもの育ち支援課</v>
      </c>
      <c r="E224" s="27" t="str">
        <f t="shared" si="32"/>
        <v>保育所</v>
      </c>
      <c r="F224" s="25" t="s">
        <v>1027</v>
      </c>
      <c r="G224" s="34" t="s">
        <v>994</v>
      </c>
      <c r="H224" s="25" t="s">
        <v>1028</v>
      </c>
      <c r="I224" s="34" t="s">
        <v>1029</v>
      </c>
      <c r="J224" s="34" t="s">
        <v>1030</v>
      </c>
      <c r="K224" s="25" t="s">
        <v>998</v>
      </c>
      <c r="L224" s="25" t="s">
        <v>25</v>
      </c>
      <c r="M224" s="35">
        <v>110</v>
      </c>
      <c r="N224" s="36" t="s">
        <v>1031</v>
      </c>
      <c r="O224" s="81" t="str">
        <f>IFERROR(VLOOKUP(IF($L224="―",$K224,$L224),法人一覧!$D$4:$E$333,2,FALSE),"―")</f>
        <v>3190005004066</v>
      </c>
    </row>
    <row r="225" spans="1:15" ht="27" customHeight="1" x14ac:dyDescent="0.15">
      <c r="A225" s="39">
        <v>87</v>
      </c>
      <c r="B225" s="33">
        <f t="shared" si="29"/>
        <v>225</v>
      </c>
      <c r="C225" s="33" t="str">
        <f t="shared" si="30"/>
        <v>（１1）　保育所　（児童福祉法）</v>
      </c>
      <c r="D225" s="27" t="str">
        <f t="shared" si="31"/>
        <v>子どもの育ち支援課</v>
      </c>
      <c r="E225" s="27" t="str">
        <f t="shared" si="32"/>
        <v>保育所</v>
      </c>
      <c r="F225" s="25" t="s">
        <v>1032</v>
      </c>
      <c r="G225" s="34" t="s">
        <v>1033</v>
      </c>
      <c r="H225" s="25" t="s">
        <v>1034</v>
      </c>
      <c r="I225" s="34" t="s">
        <v>1035</v>
      </c>
      <c r="J225" s="34" t="s">
        <v>1036</v>
      </c>
      <c r="K225" s="25" t="s">
        <v>1037</v>
      </c>
      <c r="L225" s="25" t="s">
        <v>25</v>
      </c>
      <c r="M225" s="35">
        <v>250</v>
      </c>
      <c r="N225" s="36" t="s">
        <v>1031</v>
      </c>
      <c r="O225" s="81" t="str">
        <f>IFERROR(VLOOKUP(IF($L225="―",$K225,$L225),法人一覧!$D$4:$E$333,2,FALSE),"―")</f>
        <v>9190005004457</v>
      </c>
    </row>
    <row r="226" spans="1:15" ht="27" customHeight="1" x14ac:dyDescent="0.15">
      <c r="A226" s="39">
        <v>88</v>
      </c>
      <c r="B226" s="33">
        <f t="shared" si="29"/>
        <v>226</v>
      </c>
      <c r="C226" s="33" t="str">
        <f t="shared" si="30"/>
        <v>（１1）　保育所　（児童福祉法）</v>
      </c>
      <c r="D226" s="27" t="str">
        <f t="shared" si="31"/>
        <v>子どもの育ち支援課</v>
      </c>
      <c r="E226" s="27" t="str">
        <f t="shared" si="32"/>
        <v>保育所</v>
      </c>
      <c r="F226" s="25" t="s">
        <v>1038</v>
      </c>
      <c r="G226" s="34" t="s">
        <v>1039</v>
      </c>
      <c r="H226" s="25" t="s">
        <v>1040</v>
      </c>
      <c r="I226" s="34" t="s">
        <v>1041</v>
      </c>
      <c r="J226" s="34" t="s">
        <v>1041</v>
      </c>
      <c r="K226" s="25" t="s">
        <v>986</v>
      </c>
      <c r="L226" s="25" t="s">
        <v>25</v>
      </c>
      <c r="M226" s="35">
        <v>130</v>
      </c>
      <c r="N226" s="36" t="s">
        <v>1042</v>
      </c>
      <c r="O226" s="81" t="str">
        <f>IFERROR(VLOOKUP(IF($L226="―",$K226,$L226),法人一覧!$D$4:$E$333,2,FALSE),"―")</f>
        <v>9190005004060</v>
      </c>
    </row>
    <row r="227" spans="1:15" ht="27" customHeight="1" x14ac:dyDescent="0.15">
      <c r="A227" s="39">
        <v>89</v>
      </c>
      <c r="B227" s="33">
        <f t="shared" si="29"/>
        <v>227</v>
      </c>
      <c r="C227" s="33" t="str">
        <f t="shared" si="30"/>
        <v>（１1）　保育所　（児童福祉法）</v>
      </c>
      <c r="D227" s="27" t="str">
        <f t="shared" si="31"/>
        <v>子どもの育ち支援課</v>
      </c>
      <c r="E227" s="27" t="str">
        <f t="shared" si="32"/>
        <v>保育所</v>
      </c>
      <c r="F227" s="25" t="s">
        <v>1043</v>
      </c>
      <c r="G227" s="34" t="s">
        <v>1044</v>
      </c>
      <c r="H227" s="25" t="s">
        <v>1045</v>
      </c>
      <c r="I227" s="34" t="s">
        <v>1046</v>
      </c>
      <c r="J227" s="34" t="s">
        <v>1047</v>
      </c>
      <c r="K227" s="25" t="s">
        <v>1048</v>
      </c>
      <c r="L227" s="25" t="s">
        <v>25</v>
      </c>
      <c r="M227" s="35">
        <v>80</v>
      </c>
      <c r="N227" s="36" t="s">
        <v>1049</v>
      </c>
      <c r="O227" s="81" t="str">
        <f>IFERROR(VLOOKUP(IF($L227="―",$K227,$L227),法人一覧!$D$4:$E$333,2,FALSE),"―")</f>
        <v>3190005004479</v>
      </c>
    </row>
    <row r="228" spans="1:15" ht="27" customHeight="1" x14ac:dyDescent="0.15">
      <c r="A228" s="39">
        <v>90</v>
      </c>
      <c r="B228" s="27">
        <f t="shared" si="29"/>
        <v>228</v>
      </c>
      <c r="C228" s="27" t="str">
        <f t="shared" si="30"/>
        <v>（１1）　保育所　（児童福祉法）</v>
      </c>
      <c r="D228" s="27" t="str">
        <f t="shared" si="31"/>
        <v>子どもの育ち支援課</v>
      </c>
      <c r="E228" s="27" t="str">
        <f t="shared" si="32"/>
        <v>保育所</v>
      </c>
      <c r="F228" s="25" t="s">
        <v>1050</v>
      </c>
      <c r="G228" s="34" t="s">
        <v>1051</v>
      </c>
      <c r="H228" s="25" t="s">
        <v>1052</v>
      </c>
      <c r="I228" s="34" t="s">
        <v>1053</v>
      </c>
      <c r="J228" s="34" t="s">
        <v>1054</v>
      </c>
      <c r="K228" s="25" t="s">
        <v>937</v>
      </c>
      <c r="L228" s="25" t="s">
        <v>25</v>
      </c>
      <c r="M228" s="35">
        <v>60</v>
      </c>
      <c r="N228" s="36" t="s">
        <v>787</v>
      </c>
      <c r="O228" s="69" t="str">
        <f>IFERROR(VLOOKUP(IF($L228="―",$K228,$L228),法人一覧!$D$4:$E$333,2,FALSE),"―")</f>
        <v>2190005004067</v>
      </c>
    </row>
    <row r="229" spans="1:15" ht="27" customHeight="1" x14ac:dyDescent="0.15">
      <c r="A229" s="39">
        <v>91</v>
      </c>
      <c r="B229" s="33">
        <f t="shared" si="29"/>
        <v>229</v>
      </c>
      <c r="C229" s="33" t="str">
        <f t="shared" si="30"/>
        <v>（１1）　保育所　（児童福祉法）</v>
      </c>
      <c r="D229" s="27" t="str">
        <f t="shared" si="31"/>
        <v>子どもの育ち支援課</v>
      </c>
      <c r="E229" s="27" t="str">
        <f t="shared" si="32"/>
        <v>保育所</v>
      </c>
      <c r="F229" s="25" t="s">
        <v>1055</v>
      </c>
      <c r="G229" s="34" t="s">
        <v>1056</v>
      </c>
      <c r="H229" s="25" t="s">
        <v>1057</v>
      </c>
      <c r="I229" s="34" t="s">
        <v>1058</v>
      </c>
      <c r="J229" s="34" t="s">
        <v>1059</v>
      </c>
      <c r="K229" s="25" t="s">
        <v>1015</v>
      </c>
      <c r="L229" s="25" t="s">
        <v>25</v>
      </c>
      <c r="M229" s="35">
        <v>90</v>
      </c>
      <c r="N229" s="36" t="s">
        <v>787</v>
      </c>
      <c r="O229" s="69" t="str">
        <f>IFERROR(VLOOKUP(IF($L229="―",$K229,$L229),法人一覧!$D$4:$E$333,2,FALSE),"―")</f>
        <v>4190005004073</v>
      </c>
    </row>
    <row r="230" spans="1:15" ht="27" customHeight="1" x14ac:dyDescent="0.15">
      <c r="A230" s="39">
        <v>92</v>
      </c>
      <c r="B230" s="33">
        <f t="shared" si="29"/>
        <v>230</v>
      </c>
      <c r="C230" s="33" t="str">
        <f t="shared" si="30"/>
        <v>（１1）　保育所　（児童福祉法）</v>
      </c>
      <c r="D230" s="27" t="str">
        <f t="shared" si="31"/>
        <v>子どもの育ち支援課</v>
      </c>
      <c r="E230" s="27" t="str">
        <f t="shared" si="32"/>
        <v>保育所</v>
      </c>
      <c r="F230" s="25" t="s">
        <v>1060</v>
      </c>
      <c r="G230" s="34" t="s">
        <v>1061</v>
      </c>
      <c r="H230" s="25" t="s">
        <v>1062</v>
      </c>
      <c r="I230" s="34" t="s">
        <v>1063</v>
      </c>
      <c r="J230" s="34" t="s">
        <v>1063</v>
      </c>
      <c r="K230" s="25" t="s">
        <v>357</v>
      </c>
      <c r="L230" s="25" t="s">
        <v>25</v>
      </c>
      <c r="M230" s="35">
        <v>100</v>
      </c>
      <c r="N230" s="36" t="s">
        <v>565</v>
      </c>
      <c r="O230" s="69" t="str">
        <f>IFERROR(VLOOKUP(IF($L230="―",$K230,$L230),法人一覧!$D$4:$E$333,2,FALSE),"―")</f>
        <v>―</v>
      </c>
    </row>
    <row r="231" spans="1:15" ht="27" customHeight="1" x14ac:dyDescent="0.15">
      <c r="A231" s="39">
        <v>93</v>
      </c>
      <c r="B231" s="33">
        <f t="shared" si="29"/>
        <v>231</v>
      </c>
      <c r="C231" s="33" t="str">
        <f t="shared" si="30"/>
        <v>（１1）　保育所　（児童福祉法）</v>
      </c>
      <c r="D231" s="27" t="str">
        <f t="shared" si="31"/>
        <v>子どもの育ち支援課</v>
      </c>
      <c r="E231" s="27" t="str">
        <f t="shared" si="32"/>
        <v>保育所</v>
      </c>
      <c r="F231" s="25" t="s">
        <v>1064</v>
      </c>
      <c r="G231" s="34" t="s">
        <v>1065</v>
      </c>
      <c r="H231" s="25" t="s">
        <v>1066</v>
      </c>
      <c r="I231" s="34" t="s">
        <v>1067</v>
      </c>
      <c r="J231" s="34" t="s">
        <v>1067</v>
      </c>
      <c r="K231" s="25" t="s">
        <v>357</v>
      </c>
      <c r="L231" s="25" t="s">
        <v>25</v>
      </c>
      <c r="M231" s="35">
        <v>100</v>
      </c>
      <c r="N231" s="36" t="s">
        <v>1068</v>
      </c>
      <c r="O231" s="101" t="str">
        <f>IFERROR(VLOOKUP(IF($L231="―",$K231,$L231),法人一覧!$D$4:$E$333,2,FALSE),"―")</f>
        <v>―</v>
      </c>
    </row>
    <row r="232" spans="1:15" ht="27" customHeight="1" x14ac:dyDescent="0.15">
      <c r="A232" s="39">
        <v>94</v>
      </c>
      <c r="B232" s="33">
        <f t="shared" si="29"/>
        <v>232</v>
      </c>
      <c r="C232" s="33" t="str">
        <f t="shared" si="30"/>
        <v>（１1）　保育所　（児童福祉法）</v>
      </c>
      <c r="D232" s="27" t="str">
        <f t="shared" si="31"/>
        <v>子どもの育ち支援課</v>
      </c>
      <c r="E232" s="27" t="str">
        <f t="shared" si="32"/>
        <v>保育所</v>
      </c>
      <c r="F232" s="25" t="s">
        <v>842</v>
      </c>
      <c r="G232" s="34" t="s">
        <v>1069</v>
      </c>
      <c r="H232" s="25" t="s">
        <v>1070</v>
      </c>
      <c r="I232" s="34" t="s">
        <v>1071</v>
      </c>
      <c r="J232" s="34" t="s">
        <v>1071</v>
      </c>
      <c r="K232" s="25" t="s">
        <v>357</v>
      </c>
      <c r="L232" s="25" t="s">
        <v>25</v>
      </c>
      <c r="M232" s="35">
        <v>100</v>
      </c>
      <c r="N232" s="36" t="s">
        <v>1072</v>
      </c>
      <c r="O232" s="69" t="str">
        <f>IFERROR(VLOOKUP(IF($L232="―",$K232,$L232),法人一覧!$D$4:$E$333,2,FALSE),"―")</f>
        <v>―</v>
      </c>
    </row>
    <row r="233" spans="1:15" ht="27" customHeight="1" x14ac:dyDescent="0.15">
      <c r="A233" s="39">
        <v>95</v>
      </c>
      <c r="B233" s="33">
        <f t="shared" si="29"/>
        <v>233</v>
      </c>
      <c r="C233" s="33" t="str">
        <f t="shared" si="30"/>
        <v>（１1）　保育所　（児童福祉法）</v>
      </c>
      <c r="D233" s="27" t="str">
        <f t="shared" si="31"/>
        <v>子どもの育ち支援課</v>
      </c>
      <c r="E233" s="27" t="str">
        <f t="shared" si="32"/>
        <v>保育所</v>
      </c>
      <c r="F233" s="25" t="s">
        <v>1073</v>
      </c>
      <c r="G233" s="34" t="s">
        <v>1074</v>
      </c>
      <c r="H233" s="25" t="s">
        <v>1075</v>
      </c>
      <c r="I233" s="34" t="s">
        <v>1076</v>
      </c>
      <c r="J233" s="34" t="s">
        <v>1076</v>
      </c>
      <c r="K233" s="25" t="s">
        <v>357</v>
      </c>
      <c r="L233" s="25" t="s">
        <v>25</v>
      </c>
      <c r="M233" s="35">
        <v>90</v>
      </c>
      <c r="N233" s="36" t="s">
        <v>1077</v>
      </c>
      <c r="O233" s="69" t="str">
        <f>IFERROR(VLOOKUP(IF($L233="―",$K233,$L233),法人一覧!$D$4:$E$333,2,FALSE),"―")</f>
        <v>―</v>
      </c>
    </row>
    <row r="234" spans="1:15" ht="27" customHeight="1" x14ac:dyDescent="0.15">
      <c r="A234" s="39">
        <v>96</v>
      </c>
      <c r="B234" s="33">
        <f t="shared" si="29"/>
        <v>234</v>
      </c>
      <c r="C234" s="33" t="str">
        <f t="shared" si="30"/>
        <v>（１1）　保育所　（児童福祉法）</v>
      </c>
      <c r="D234" s="27" t="str">
        <f t="shared" si="31"/>
        <v>子どもの育ち支援課</v>
      </c>
      <c r="E234" s="27" t="str">
        <f t="shared" si="32"/>
        <v>保育所</v>
      </c>
      <c r="F234" s="25" t="s">
        <v>1078</v>
      </c>
      <c r="G234" s="34" t="s">
        <v>1079</v>
      </c>
      <c r="H234" s="25" t="s">
        <v>1080</v>
      </c>
      <c r="I234" s="34" t="s">
        <v>1081</v>
      </c>
      <c r="J234" s="34" t="s">
        <v>1081</v>
      </c>
      <c r="K234" s="25" t="s">
        <v>357</v>
      </c>
      <c r="L234" s="25" t="s">
        <v>25</v>
      </c>
      <c r="M234" s="35">
        <v>75</v>
      </c>
      <c r="N234" s="36" t="s">
        <v>1082</v>
      </c>
      <c r="O234" s="69" t="str">
        <f>IFERROR(VLOOKUP(IF($L234="―",$K234,$L234),法人一覧!$D$4:$E$333,2,FALSE),"―")</f>
        <v>―</v>
      </c>
    </row>
    <row r="235" spans="1:15" ht="27" customHeight="1" x14ac:dyDescent="0.15">
      <c r="A235" s="39">
        <v>97</v>
      </c>
      <c r="B235" s="27">
        <f t="shared" si="29"/>
        <v>235</v>
      </c>
      <c r="C235" s="27" t="str">
        <f t="shared" si="30"/>
        <v>（１1）　保育所　（児童福祉法）</v>
      </c>
      <c r="D235" s="27" t="str">
        <f t="shared" si="31"/>
        <v>子どもの育ち支援課</v>
      </c>
      <c r="E235" s="27" t="str">
        <f t="shared" si="32"/>
        <v>保育所</v>
      </c>
      <c r="F235" s="25" t="s">
        <v>1083</v>
      </c>
      <c r="G235" s="34" t="s">
        <v>1084</v>
      </c>
      <c r="H235" s="25" t="s">
        <v>1085</v>
      </c>
      <c r="I235" s="34" t="s">
        <v>1086</v>
      </c>
      <c r="J235" s="34" t="s">
        <v>1086</v>
      </c>
      <c r="K235" s="25" t="s">
        <v>357</v>
      </c>
      <c r="L235" s="25" t="s">
        <v>25</v>
      </c>
      <c r="M235" s="35">
        <v>139</v>
      </c>
      <c r="N235" s="36" t="s">
        <v>730</v>
      </c>
      <c r="O235" s="81" t="str">
        <f>IFERROR(VLOOKUP(IF($L235="―",$K235,$L235),法人一覧!$D$4:$E$333,2,FALSE),"―")</f>
        <v>―</v>
      </c>
    </row>
    <row r="236" spans="1:15" ht="27" customHeight="1" x14ac:dyDescent="0.15">
      <c r="A236" s="39">
        <v>98</v>
      </c>
      <c r="B236" s="33">
        <f t="shared" si="29"/>
        <v>236</v>
      </c>
      <c r="C236" s="33" t="str">
        <f t="shared" si="30"/>
        <v>（１1）　保育所　（児童福祉法）</v>
      </c>
      <c r="D236" s="27" t="str">
        <f t="shared" si="31"/>
        <v>子どもの育ち支援課</v>
      </c>
      <c r="E236" s="27" t="str">
        <f t="shared" si="32"/>
        <v>保育所</v>
      </c>
      <c r="F236" s="25" t="s">
        <v>1087</v>
      </c>
      <c r="G236" s="34" t="s">
        <v>1088</v>
      </c>
      <c r="H236" s="25" t="s">
        <v>1089</v>
      </c>
      <c r="I236" s="34" t="s">
        <v>1090</v>
      </c>
      <c r="J236" s="34" t="s">
        <v>1090</v>
      </c>
      <c r="K236" s="25" t="s">
        <v>357</v>
      </c>
      <c r="L236" s="25" t="s">
        <v>25</v>
      </c>
      <c r="M236" s="35">
        <v>90</v>
      </c>
      <c r="N236" s="36" t="s">
        <v>1091</v>
      </c>
      <c r="O236" s="81" t="str">
        <f>IFERROR(VLOOKUP(IF($L236="―",$K236,$L236),法人一覧!$D$4:$E$333,2,FALSE),"―")</f>
        <v>―</v>
      </c>
    </row>
    <row r="237" spans="1:15" ht="27" customHeight="1" x14ac:dyDescent="0.15">
      <c r="A237" s="39">
        <v>99</v>
      </c>
      <c r="B237" s="33">
        <f t="shared" si="29"/>
        <v>237</v>
      </c>
      <c r="C237" s="33" t="str">
        <f t="shared" si="30"/>
        <v>（１1）　保育所　（児童福祉法）</v>
      </c>
      <c r="D237" s="27" t="str">
        <f t="shared" si="31"/>
        <v>子どもの育ち支援課</v>
      </c>
      <c r="E237" s="27" t="str">
        <f t="shared" si="32"/>
        <v>保育所</v>
      </c>
      <c r="F237" s="25" t="s">
        <v>1092</v>
      </c>
      <c r="G237" s="34" t="s">
        <v>1093</v>
      </c>
      <c r="H237" s="25" t="s">
        <v>1094</v>
      </c>
      <c r="I237" s="34" t="s">
        <v>1095</v>
      </c>
      <c r="J237" s="34" t="s">
        <v>1095</v>
      </c>
      <c r="K237" s="25" t="s">
        <v>357</v>
      </c>
      <c r="L237" s="25" t="s">
        <v>25</v>
      </c>
      <c r="M237" s="35">
        <v>60</v>
      </c>
      <c r="N237" s="36" t="s">
        <v>1096</v>
      </c>
      <c r="O237" s="81" t="str">
        <f>IFERROR(VLOOKUP(IF($L237="―",$K237,$L237),法人一覧!$D$4:$E$333,2,FALSE),"―")</f>
        <v>―</v>
      </c>
    </row>
    <row r="238" spans="1:15" ht="27" customHeight="1" x14ac:dyDescent="0.15">
      <c r="A238" s="39">
        <v>100</v>
      </c>
      <c r="B238" s="33">
        <f t="shared" si="29"/>
        <v>238</v>
      </c>
      <c r="C238" s="33" t="str">
        <f t="shared" si="30"/>
        <v>（１1）　保育所　（児童福祉法）</v>
      </c>
      <c r="D238" s="27" t="str">
        <f t="shared" si="31"/>
        <v>子どもの育ち支援課</v>
      </c>
      <c r="E238" s="27" t="str">
        <f t="shared" si="32"/>
        <v>保育所</v>
      </c>
      <c r="F238" s="25" t="s">
        <v>1097</v>
      </c>
      <c r="G238" s="34" t="s">
        <v>1098</v>
      </c>
      <c r="H238" s="25" t="s">
        <v>1099</v>
      </c>
      <c r="I238" s="34" t="s">
        <v>1100</v>
      </c>
      <c r="J238" s="34" t="s">
        <v>1101</v>
      </c>
      <c r="K238" s="25" t="s">
        <v>1102</v>
      </c>
      <c r="L238" s="25" t="s">
        <v>25</v>
      </c>
      <c r="M238" s="35">
        <v>100</v>
      </c>
      <c r="N238" s="37">
        <v>40634</v>
      </c>
      <c r="O238" s="81" t="str">
        <f>IFERROR(VLOOKUP(IF($L238="―",$K238,$L238),法人一覧!$D$4:$E$333,2,FALSE),"―")</f>
        <v>4190005004577</v>
      </c>
    </row>
    <row r="239" spans="1:15" ht="27" customHeight="1" x14ac:dyDescent="0.15">
      <c r="A239" s="39">
        <v>101</v>
      </c>
      <c r="B239" s="33">
        <f t="shared" si="29"/>
        <v>239</v>
      </c>
      <c r="C239" s="33" t="str">
        <f t="shared" si="30"/>
        <v>（１1）　保育所　（児童福祉法）</v>
      </c>
      <c r="D239" s="27" t="str">
        <f t="shared" si="31"/>
        <v>子どもの育ち支援課</v>
      </c>
      <c r="E239" s="27" t="str">
        <f t="shared" si="32"/>
        <v>保育所</v>
      </c>
      <c r="F239" s="25" t="s">
        <v>1103</v>
      </c>
      <c r="G239" s="34" t="s">
        <v>1104</v>
      </c>
      <c r="H239" s="25" t="s">
        <v>1105</v>
      </c>
      <c r="I239" s="34" t="s">
        <v>1106</v>
      </c>
      <c r="J239" s="34" t="s">
        <v>1107</v>
      </c>
      <c r="K239" s="25" t="s">
        <v>1108</v>
      </c>
      <c r="L239" s="25" t="s">
        <v>25</v>
      </c>
      <c r="M239" s="35">
        <v>70</v>
      </c>
      <c r="N239" s="36" t="s">
        <v>1109</v>
      </c>
      <c r="O239" s="81" t="str">
        <f>IFERROR(VLOOKUP(IF($L239="―",$K239,$L239),法人一覧!$D$4:$E$333,2,FALSE),"―")</f>
        <v>6190005004501</v>
      </c>
    </row>
    <row r="240" spans="1:15" ht="27" customHeight="1" x14ac:dyDescent="0.15">
      <c r="A240" s="39">
        <v>102</v>
      </c>
      <c r="B240" s="27">
        <f t="shared" si="29"/>
        <v>240</v>
      </c>
      <c r="C240" s="27" t="str">
        <f t="shared" si="30"/>
        <v>（１1）　保育所　（児童福祉法）</v>
      </c>
      <c r="D240" s="27" t="str">
        <f t="shared" si="31"/>
        <v>子どもの育ち支援課</v>
      </c>
      <c r="E240" s="27" t="str">
        <f t="shared" si="32"/>
        <v>保育所</v>
      </c>
      <c r="F240" s="25" t="s">
        <v>1110</v>
      </c>
      <c r="G240" s="34" t="s">
        <v>1111</v>
      </c>
      <c r="H240" s="25" t="s">
        <v>1112</v>
      </c>
      <c r="I240" s="34" t="s">
        <v>1113</v>
      </c>
      <c r="J240" s="34" t="s">
        <v>1114</v>
      </c>
      <c r="K240" s="25" t="s">
        <v>1115</v>
      </c>
      <c r="L240" s="25" t="s">
        <v>25</v>
      </c>
      <c r="M240" s="35">
        <v>90</v>
      </c>
      <c r="N240" s="36" t="s">
        <v>807</v>
      </c>
      <c r="O240" s="81" t="str">
        <f>IFERROR(VLOOKUP(IF($L240="―",$K240,$L240),法人一覧!$D$4:$E$333,2,FALSE),"―")</f>
        <v>5190005010054</v>
      </c>
    </row>
    <row r="241" spans="1:15" ht="27" customHeight="1" x14ac:dyDescent="0.15">
      <c r="A241" s="39">
        <v>103</v>
      </c>
      <c r="B241" s="33">
        <f t="shared" si="29"/>
        <v>241</v>
      </c>
      <c r="C241" s="33" t="str">
        <f t="shared" si="30"/>
        <v>（１1）　保育所　（児童福祉法）</v>
      </c>
      <c r="D241" s="27" t="str">
        <f t="shared" si="31"/>
        <v>子どもの育ち支援課</v>
      </c>
      <c r="E241" s="27" t="str">
        <f t="shared" si="32"/>
        <v>保育所</v>
      </c>
      <c r="F241" s="25" t="s">
        <v>1116</v>
      </c>
      <c r="G241" s="34" t="s">
        <v>1117</v>
      </c>
      <c r="H241" s="25" t="s">
        <v>1118</v>
      </c>
      <c r="I241" s="34" t="s">
        <v>1119</v>
      </c>
      <c r="J241" s="34" t="s">
        <v>1120</v>
      </c>
      <c r="K241" s="25" t="s">
        <v>363</v>
      </c>
      <c r="L241" s="25" t="s">
        <v>25</v>
      </c>
      <c r="M241" s="35">
        <v>90</v>
      </c>
      <c r="N241" s="36" t="s">
        <v>1121</v>
      </c>
      <c r="O241" s="81" t="str">
        <f>IFERROR(VLOOKUP(IF($L241="―",$K241,$L241),法人一覧!$D$4:$E$333,2,FALSE),"―")</f>
        <v>―</v>
      </c>
    </row>
    <row r="242" spans="1:15" ht="27" customHeight="1" x14ac:dyDescent="0.15">
      <c r="A242" s="39">
        <v>104</v>
      </c>
      <c r="B242" s="33">
        <f t="shared" si="29"/>
        <v>242</v>
      </c>
      <c r="C242" s="33" t="str">
        <f t="shared" si="30"/>
        <v>（１1）　保育所　（児童福祉法）</v>
      </c>
      <c r="D242" s="27" t="str">
        <f t="shared" si="31"/>
        <v>子どもの育ち支援課</v>
      </c>
      <c r="E242" s="27" t="str">
        <f t="shared" si="32"/>
        <v>保育所</v>
      </c>
      <c r="F242" s="25" t="s">
        <v>1122</v>
      </c>
      <c r="G242" s="34" t="s">
        <v>1123</v>
      </c>
      <c r="H242" s="25" t="s">
        <v>1124</v>
      </c>
      <c r="I242" s="34" t="s">
        <v>1125</v>
      </c>
      <c r="J242" s="34" t="s">
        <v>1126</v>
      </c>
      <c r="K242" s="25" t="s">
        <v>363</v>
      </c>
      <c r="L242" s="25" t="s">
        <v>25</v>
      </c>
      <c r="M242" s="35">
        <v>90</v>
      </c>
      <c r="N242" s="36" t="s">
        <v>1127</v>
      </c>
      <c r="O242" s="81" t="str">
        <f>IFERROR(VLOOKUP(IF($L242="―",$K242,$L242),法人一覧!$D$4:$E$333,2,FALSE),"―")</f>
        <v>―</v>
      </c>
    </row>
    <row r="243" spans="1:15" ht="27" customHeight="1" x14ac:dyDescent="0.15">
      <c r="A243" s="39">
        <v>105</v>
      </c>
      <c r="B243" s="33">
        <f t="shared" si="29"/>
        <v>243</v>
      </c>
      <c r="C243" s="33" t="str">
        <f t="shared" si="30"/>
        <v>（１1）　保育所　（児童福祉法）</v>
      </c>
      <c r="D243" s="27" t="str">
        <f t="shared" si="31"/>
        <v>子どもの育ち支援課</v>
      </c>
      <c r="E243" s="27" t="str">
        <f t="shared" si="32"/>
        <v>保育所</v>
      </c>
      <c r="F243" s="25" t="s">
        <v>1128</v>
      </c>
      <c r="G243" s="34" t="s">
        <v>1129</v>
      </c>
      <c r="H243" s="25" t="s">
        <v>1130</v>
      </c>
      <c r="I243" s="34" t="s">
        <v>1131</v>
      </c>
      <c r="J243" s="34" t="s">
        <v>1132</v>
      </c>
      <c r="K243" s="25" t="s">
        <v>363</v>
      </c>
      <c r="L243" s="25" t="s">
        <v>25</v>
      </c>
      <c r="M243" s="35">
        <v>85</v>
      </c>
      <c r="N243" s="36" t="s">
        <v>712</v>
      </c>
      <c r="O243" s="81" t="str">
        <f>IFERROR(VLOOKUP(IF($L243="―",$K243,$L243),法人一覧!$D$4:$E$333,2,FALSE),"―")</f>
        <v>―</v>
      </c>
    </row>
    <row r="244" spans="1:15" ht="27" customHeight="1" x14ac:dyDescent="0.15">
      <c r="A244" s="39">
        <v>106</v>
      </c>
      <c r="B244" s="33">
        <f t="shared" si="29"/>
        <v>244</v>
      </c>
      <c r="C244" s="33" t="str">
        <f t="shared" si="30"/>
        <v>（１1）　保育所　（児童福祉法）</v>
      </c>
      <c r="D244" s="27" t="str">
        <f t="shared" si="31"/>
        <v>子どもの育ち支援課</v>
      </c>
      <c r="E244" s="27" t="str">
        <f t="shared" si="32"/>
        <v>保育所</v>
      </c>
      <c r="F244" s="25" t="s">
        <v>1133</v>
      </c>
      <c r="G244" s="34" t="s">
        <v>1134</v>
      </c>
      <c r="H244" s="25" t="s">
        <v>1135</v>
      </c>
      <c r="I244" s="34" t="s">
        <v>1136</v>
      </c>
      <c r="J244" s="34" t="s">
        <v>1137</v>
      </c>
      <c r="K244" s="25" t="s">
        <v>363</v>
      </c>
      <c r="L244" s="25" t="s">
        <v>25</v>
      </c>
      <c r="M244" s="35">
        <v>45</v>
      </c>
      <c r="N244" s="36" t="s">
        <v>565</v>
      </c>
      <c r="O244" s="81" t="str">
        <f>IFERROR(VLOOKUP(IF($L244="―",$K244,$L244),法人一覧!$D$4:$E$333,2,FALSE),"―")</f>
        <v>―</v>
      </c>
    </row>
    <row r="245" spans="1:15" ht="27" customHeight="1" x14ac:dyDescent="0.15">
      <c r="A245" s="39">
        <v>107</v>
      </c>
      <c r="B245" s="33">
        <f t="shared" si="29"/>
        <v>245</v>
      </c>
      <c r="C245" s="33" t="str">
        <f t="shared" si="30"/>
        <v>（１1）　保育所　（児童福祉法）</v>
      </c>
      <c r="D245" s="27" t="str">
        <f t="shared" si="31"/>
        <v>子どもの育ち支援課</v>
      </c>
      <c r="E245" s="27" t="str">
        <f t="shared" si="32"/>
        <v>保育所</v>
      </c>
      <c r="F245" s="25" t="s">
        <v>1138</v>
      </c>
      <c r="G245" s="34" t="s">
        <v>1139</v>
      </c>
      <c r="H245" s="25" t="s">
        <v>1140</v>
      </c>
      <c r="I245" s="34" t="s">
        <v>1141</v>
      </c>
      <c r="J245" s="34" t="s">
        <v>1142</v>
      </c>
      <c r="K245" s="25" t="s">
        <v>363</v>
      </c>
      <c r="L245" s="25" t="s">
        <v>25</v>
      </c>
      <c r="M245" s="35">
        <v>45</v>
      </c>
      <c r="N245" s="36" t="s">
        <v>919</v>
      </c>
      <c r="O245" s="81" t="str">
        <f>IFERROR(VLOOKUP(IF($L245="―",$K245,$L245),法人一覧!$D$4:$E$333,2,FALSE),"―")</f>
        <v>―</v>
      </c>
    </row>
    <row r="246" spans="1:15" ht="27" customHeight="1" x14ac:dyDescent="0.15">
      <c r="A246" s="39">
        <v>108</v>
      </c>
      <c r="B246" s="33">
        <f t="shared" si="29"/>
        <v>246</v>
      </c>
      <c r="C246" s="33" t="str">
        <f t="shared" si="30"/>
        <v>（１1）　保育所　（児童福祉法）</v>
      </c>
      <c r="D246" s="27" t="str">
        <f t="shared" si="31"/>
        <v>子どもの育ち支援課</v>
      </c>
      <c r="E246" s="27" t="str">
        <f t="shared" si="32"/>
        <v>保育所</v>
      </c>
      <c r="F246" s="25" t="s">
        <v>1143</v>
      </c>
      <c r="G246" s="34" t="s">
        <v>1144</v>
      </c>
      <c r="H246" s="25" t="s">
        <v>1145</v>
      </c>
      <c r="I246" s="34" t="s">
        <v>1146</v>
      </c>
      <c r="J246" s="34" t="s">
        <v>1147</v>
      </c>
      <c r="K246" s="25" t="s">
        <v>363</v>
      </c>
      <c r="L246" s="25" t="s">
        <v>25</v>
      </c>
      <c r="M246" s="35">
        <v>150</v>
      </c>
      <c r="N246" s="36" t="s">
        <v>636</v>
      </c>
      <c r="O246" s="81" t="str">
        <f>IFERROR(VLOOKUP(IF($L246="―",$K246,$L246),法人一覧!$D$4:$E$333,2,FALSE),"―")</f>
        <v>―</v>
      </c>
    </row>
    <row r="247" spans="1:15" ht="27" customHeight="1" x14ac:dyDescent="0.15">
      <c r="A247" s="39">
        <v>109</v>
      </c>
      <c r="B247" s="27">
        <f t="shared" si="29"/>
        <v>247</v>
      </c>
      <c r="C247" s="27" t="str">
        <f t="shared" si="30"/>
        <v>（１1）　保育所　（児童福祉法）</v>
      </c>
      <c r="D247" s="27" t="str">
        <f t="shared" si="31"/>
        <v>子どもの育ち支援課</v>
      </c>
      <c r="E247" s="27" t="str">
        <f t="shared" si="32"/>
        <v>保育所</v>
      </c>
      <c r="F247" s="25" t="s">
        <v>1148</v>
      </c>
      <c r="G247" s="34" t="s">
        <v>1149</v>
      </c>
      <c r="H247" s="25" t="s">
        <v>1150</v>
      </c>
      <c r="I247" s="34" t="s">
        <v>1151</v>
      </c>
      <c r="J247" s="34" t="s">
        <v>1152</v>
      </c>
      <c r="K247" s="25" t="s">
        <v>363</v>
      </c>
      <c r="L247" s="25" t="s">
        <v>25</v>
      </c>
      <c r="M247" s="35">
        <v>50</v>
      </c>
      <c r="N247" s="36" t="s">
        <v>606</v>
      </c>
      <c r="O247" s="81" t="str">
        <f>IFERROR(VLOOKUP(IF($L247="―",$K247,$L247),法人一覧!$D$4:$E$333,2,FALSE),"―")</f>
        <v>―</v>
      </c>
    </row>
    <row r="248" spans="1:15" ht="27" customHeight="1" x14ac:dyDescent="0.15">
      <c r="A248" s="39">
        <v>110</v>
      </c>
      <c r="B248" s="33">
        <f t="shared" si="29"/>
        <v>248</v>
      </c>
      <c r="C248" s="33" t="str">
        <f t="shared" si="30"/>
        <v>（１1）　保育所　（児童福祉法）</v>
      </c>
      <c r="D248" s="27" t="str">
        <f t="shared" si="31"/>
        <v>子どもの育ち支援課</v>
      </c>
      <c r="E248" s="27" t="str">
        <f t="shared" si="32"/>
        <v>保育所</v>
      </c>
      <c r="F248" s="25" t="s">
        <v>1153</v>
      </c>
      <c r="G248" s="34" t="s">
        <v>1154</v>
      </c>
      <c r="H248" s="25" t="s">
        <v>1155</v>
      </c>
      <c r="I248" s="34" t="s">
        <v>1156</v>
      </c>
      <c r="J248" s="34" t="s">
        <v>1156</v>
      </c>
      <c r="K248" s="25" t="s">
        <v>363</v>
      </c>
      <c r="L248" s="25" t="s">
        <v>25</v>
      </c>
      <c r="M248" s="35">
        <v>90</v>
      </c>
      <c r="N248" s="36" t="s">
        <v>964</v>
      </c>
      <c r="O248" s="81" t="str">
        <f>IFERROR(VLOOKUP(IF($L248="―",$K248,$L248),法人一覧!$D$4:$E$333,2,FALSE),"―")</f>
        <v>―</v>
      </c>
    </row>
    <row r="249" spans="1:15" ht="27" customHeight="1" x14ac:dyDescent="0.15">
      <c r="A249" s="39">
        <v>111</v>
      </c>
      <c r="B249" s="33">
        <f t="shared" si="29"/>
        <v>249</v>
      </c>
      <c r="C249" s="33" t="str">
        <f t="shared" si="30"/>
        <v>（１1）　保育所　（児童福祉法）</v>
      </c>
      <c r="D249" s="27" t="str">
        <f t="shared" si="31"/>
        <v>子どもの育ち支援課</v>
      </c>
      <c r="E249" s="27" t="str">
        <f t="shared" si="32"/>
        <v>保育所</v>
      </c>
      <c r="F249" s="25" t="s">
        <v>1157</v>
      </c>
      <c r="G249" s="34" t="s">
        <v>1158</v>
      </c>
      <c r="H249" s="25" t="s">
        <v>1159</v>
      </c>
      <c r="I249" s="34" t="s">
        <v>1160</v>
      </c>
      <c r="J249" s="34" t="s">
        <v>1161</v>
      </c>
      <c r="K249" s="25" t="s">
        <v>363</v>
      </c>
      <c r="L249" s="25" t="s">
        <v>25</v>
      </c>
      <c r="M249" s="35">
        <v>94</v>
      </c>
      <c r="N249" s="36" t="s">
        <v>707</v>
      </c>
      <c r="O249" s="81" t="str">
        <f>IFERROR(VLOOKUP(IF($L249="―",$K249,$L249),法人一覧!$D$4:$E$333,2,FALSE),"―")</f>
        <v>―</v>
      </c>
    </row>
    <row r="250" spans="1:15" ht="27" customHeight="1" x14ac:dyDescent="0.15">
      <c r="A250" s="39">
        <v>112</v>
      </c>
      <c r="B250" s="33">
        <f t="shared" si="29"/>
        <v>250</v>
      </c>
      <c r="C250" s="33" t="str">
        <f t="shared" si="30"/>
        <v>（１1）　保育所　（児童福祉法）</v>
      </c>
      <c r="D250" s="27" t="str">
        <f t="shared" si="31"/>
        <v>子どもの育ち支援課</v>
      </c>
      <c r="E250" s="27" t="str">
        <f t="shared" si="32"/>
        <v>保育所</v>
      </c>
      <c r="F250" s="25" t="s">
        <v>1162</v>
      </c>
      <c r="G250" s="34" t="s">
        <v>379</v>
      </c>
      <c r="H250" s="25" t="s">
        <v>1163</v>
      </c>
      <c r="I250" s="34" t="s">
        <v>1164</v>
      </c>
      <c r="J250" s="34" t="s">
        <v>1164</v>
      </c>
      <c r="K250" s="25" t="s">
        <v>363</v>
      </c>
      <c r="L250" s="25" t="s">
        <v>25</v>
      </c>
      <c r="M250" s="35">
        <v>150</v>
      </c>
      <c r="N250" s="36" t="s">
        <v>1165</v>
      </c>
      <c r="O250" s="81" t="str">
        <f>IFERROR(VLOOKUP(IF($L250="―",$K250,$L250),法人一覧!$D$4:$E$333,2,FALSE),"―")</f>
        <v>―</v>
      </c>
    </row>
    <row r="251" spans="1:15" ht="27" customHeight="1" x14ac:dyDescent="0.15">
      <c r="A251" s="39">
        <v>113</v>
      </c>
      <c r="B251" s="33">
        <f t="shared" si="29"/>
        <v>251</v>
      </c>
      <c r="C251" s="33" t="str">
        <f t="shared" si="30"/>
        <v>（１1）　保育所　（児童福祉法）</v>
      </c>
      <c r="D251" s="27" t="str">
        <f t="shared" si="31"/>
        <v>子どもの育ち支援課</v>
      </c>
      <c r="E251" s="27" t="str">
        <f t="shared" si="32"/>
        <v>保育所</v>
      </c>
      <c r="F251" s="25" t="s">
        <v>1166</v>
      </c>
      <c r="G251" s="34" t="s">
        <v>1167</v>
      </c>
      <c r="H251" s="25" t="s">
        <v>1168</v>
      </c>
      <c r="I251" s="34" t="s">
        <v>1169</v>
      </c>
      <c r="J251" s="34" t="s">
        <v>1169</v>
      </c>
      <c r="K251" s="25" t="s">
        <v>363</v>
      </c>
      <c r="L251" s="25" t="s">
        <v>25</v>
      </c>
      <c r="M251" s="35">
        <v>120</v>
      </c>
      <c r="N251" s="36" t="s">
        <v>636</v>
      </c>
      <c r="O251" s="81" t="str">
        <f>IFERROR(VLOOKUP(IF($L251="―",$K251,$L251),法人一覧!$D$4:$E$333,2,FALSE),"―")</f>
        <v>―</v>
      </c>
    </row>
    <row r="252" spans="1:15" ht="27" customHeight="1" x14ac:dyDescent="0.15">
      <c r="A252" s="39">
        <v>114</v>
      </c>
      <c r="B252" s="33">
        <f t="shared" si="29"/>
        <v>252</v>
      </c>
      <c r="C252" s="33" t="str">
        <f t="shared" si="30"/>
        <v>（１1）　保育所　（児童福祉法）</v>
      </c>
      <c r="D252" s="27" t="str">
        <f t="shared" si="31"/>
        <v>子どもの育ち支援課</v>
      </c>
      <c r="E252" s="27" t="str">
        <f t="shared" si="32"/>
        <v>保育所</v>
      </c>
      <c r="F252" s="25" t="s">
        <v>1170</v>
      </c>
      <c r="G252" s="34" t="s">
        <v>1171</v>
      </c>
      <c r="H252" s="25" t="s">
        <v>1172</v>
      </c>
      <c r="I252" s="34" t="s">
        <v>1173</v>
      </c>
      <c r="J252" s="34" t="s">
        <v>1173</v>
      </c>
      <c r="K252" s="25" t="s">
        <v>363</v>
      </c>
      <c r="L252" s="25" t="s">
        <v>25</v>
      </c>
      <c r="M252" s="35">
        <v>130</v>
      </c>
      <c r="N252" s="36" t="s">
        <v>590</v>
      </c>
      <c r="O252" s="81" t="str">
        <f>IFERROR(VLOOKUP(IF($L252="―",$K252,$L252),法人一覧!$D$4:$E$333,2,FALSE),"―")</f>
        <v>―</v>
      </c>
    </row>
    <row r="253" spans="1:15" ht="27" customHeight="1" x14ac:dyDescent="0.15">
      <c r="A253" s="39">
        <v>115</v>
      </c>
      <c r="B253" s="33">
        <f t="shared" si="29"/>
        <v>253</v>
      </c>
      <c r="C253" s="33" t="str">
        <f t="shared" si="30"/>
        <v>（１1）　保育所　（児童福祉法）</v>
      </c>
      <c r="D253" s="27" t="str">
        <f t="shared" si="31"/>
        <v>子どもの育ち支援課</v>
      </c>
      <c r="E253" s="27" t="str">
        <f t="shared" si="32"/>
        <v>保育所</v>
      </c>
      <c r="F253" s="25" t="s">
        <v>1174</v>
      </c>
      <c r="G253" s="34" t="s">
        <v>1175</v>
      </c>
      <c r="H253" s="25" t="s">
        <v>1176</v>
      </c>
      <c r="I253" s="34" t="s">
        <v>1177</v>
      </c>
      <c r="J253" s="34" t="s">
        <v>1177</v>
      </c>
      <c r="K253" s="25" t="s">
        <v>363</v>
      </c>
      <c r="L253" s="25" t="s">
        <v>25</v>
      </c>
      <c r="M253" s="35">
        <v>135</v>
      </c>
      <c r="N253" s="36" t="s">
        <v>919</v>
      </c>
      <c r="O253" s="81" t="str">
        <f>IFERROR(VLOOKUP(IF($L253="―",$K253,$L253),法人一覧!$D$4:$E$333,2,FALSE),"―")</f>
        <v>―</v>
      </c>
    </row>
    <row r="254" spans="1:15" ht="27" customHeight="1" x14ac:dyDescent="0.15">
      <c r="A254" s="39">
        <v>116</v>
      </c>
      <c r="B254" s="27">
        <f t="shared" si="29"/>
        <v>254</v>
      </c>
      <c r="C254" s="27" t="str">
        <f t="shared" si="30"/>
        <v>（１1）　保育所　（児童福祉法）</v>
      </c>
      <c r="D254" s="27" t="str">
        <f t="shared" si="31"/>
        <v>子どもの育ち支援課</v>
      </c>
      <c r="E254" s="27" t="str">
        <f t="shared" si="32"/>
        <v>保育所</v>
      </c>
      <c r="F254" s="25" t="s">
        <v>1178</v>
      </c>
      <c r="G254" s="34" t="s">
        <v>379</v>
      </c>
      <c r="H254" s="25" t="s">
        <v>1179</v>
      </c>
      <c r="I254" s="34" t="s">
        <v>1180</v>
      </c>
      <c r="J254" s="34" t="s">
        <v>1180</v>
      </c>
      <c r="K254" s="25" t="s">
        <v>363</v>
      </c>
      <c r="L254" s="25" t="s">
        <v>25</v>
      </c>
      <c r="M254" s="35">
        <v>70</v>
      </c>
      <c r="N254" s="36" t="s">
        <v>1181</v>
      </c>
      <c r="O254" s="81" t="str">
        <f>IFERROR(VLOOKUP(IF($L254="―",$K254,$L254),法人一覧!$D$4:$E$333,2,FALSE),"―")</f>
        <v>―</v>
      </c>
    </row>
    <row r="255" spans="1:15" ht="27" customHeight="1" x14ac:dyDescent="0.15">
      <c r="A255" s="39">
        <v>117</v>
      </c>
      <c r="B255" s="33">
        <f t="shared" si="29"/>
        <v>255</v>
      </c>
      <c r="C255" s="33" t="str">
        <f t="shared" si="30"/>
        <v>（１1）　保育所　（児童福祉法）</v>
      </c>
      <c r="D255" s="27" t="str">
        <f t="shared" si="31"/>
        <v>子どもの育ち支援課</v>
      </c>
      <c r="E255" s="27" t="str">
        <f t="shared" si="32"/>
        <v>保育所</v>
      </c>
      <c r="F255" s="25" t="s">
        <v>1182</v>
      </c>
      <c r="G255" s="34" t="s">
        <v>1183</v>
      </c>
      <c r="H255" s="25" t="s">
        <v>1184</v>
      </c>
      <c r="I255" s="34" t="s">
        <v>1185</v>
      </c>
      <c r="J255" s="34" t="s">
        <v>1185</v>
      </c>
      <c r="K255" s="25" t="s">
        <v>363</v>
      </c>
      <c r="L255" s="25" t="s">
        <v>25</v>
      </c>
      <c r="M255" s="35">
        <v>80</v>
      </c>
      <c r="N255" s="36" t="s">
        <v>1186</v>
      </c>
      <c r="O255" s="81" t="str">
        <f>IFERROR(VLOOKUP(IF($L255="―",$K255,$L255),法人一覧!$D$4:$E$333,2,FALSE),"―")</f>
        <v>―</v>
      </c>
    </row>
    <row r="256" spans="1:15" ht="27" customHeight="1" x14ac:dyDescent="0.15">
      <c r="A256" s="39">
        <v>118</v>
      </c>
      <c r="B256" s="33">
        <f t="shared" si="29"/>
        <v>256</v>
      </c>
      <c r="C256" s="33" t="str">
        <f t="shared" si="30"/>
        <v>（１1）　保育所　（児童福祉法）</v>
      </c>
      <c r="D256" s="27" t="str">
        <f t="shared" si="31"/>
        <v>子どもの育ち支援課</v>
      </c>
      <c r="E256" s="27" t="str">
        <f t="shared" si="32"/>
        <v>保育所</v>
      </c>
      <c r="F256" s="25" t="s">
        <v>1187</v>
      </c>
      <c r="G256" s="34" t="s">
        <v>1188</v>
      </c>
      <c r="H256" s="25" t="s">
        <v>1189</v>
      </c>
      <c r="I256" s="34" t="s">
        <v>1190</v>
      </c>
      <c r="J256" s="34" t="s">
        <v>1190</v>
      </c>
      <c r="K256" s="25" t="s">
        <v>363</v>
      </c>
      <c r="L256" s="25" t="s">
        <v>25</v>
      </c>
      <c r="M256" s="35">
        <v>170</v>
      </c>
      <c r="N256" s="36" t="s">
        <v>637</v>
      </c>
      <c r="O256" s="81" t="str">
        <f>IFERROR(VLOOKUP(IF($L256="―",$K256,$L256),法人一覧!$D$4:$E$333,2,FALSE),"―")</f>
        <v>―</v>
      </c>
    </row>
    <row r="257" spans="1:15" ht="27" customHeight="1" x14ac:dyDescent="0.15">
      <c r="A257" s="39">
        <v>119</v>
      </c>
      <c r="B257" s="33">
        <f t="shared" si="29"/>
        <v>257</v>
      </c>
      <c r="C257" s="33" t="str">
        <f t="shared" si="30"/>
        <v>（１1）　保育所　（児童福祉法）</v>
      </c>
      <c r="D257" s="27" t="str">
        <f t="shared" si="31"/>
        <v>子どもの育ち支援課</v>
      </c>
      <c r="E257" s="27" t="str">
        <f t="shared" si="32"/>
        <v>保育所</v>
      </c>
      <c r="F257" s="25" t="s">
        <v>1191</v>
      </c>
      <c r="G257" s="34" t="s">
        <v>389</v>
      </c>
      <c r="H257" s="25" t="s">
        <v>1192</v>
      </c>
      <c r="I257" s="34" t="s">
        <v>1193</v>
      </c>
      <c r="J257" s="34" t="s">
        <v>1194</v>
      </c>
      <c r="K257" s="25" t="s">
        <v>363</v>
      </c>
      <c r="L257" s="25" t="s">
        <v>25</v>
      </c>
      <c r="M257" s="35">
        <v>150</v>
      </c>
      <c r="N257" s="36" t="s">
        <v>1195</v>
      </c>
      <c r="O257" s="81" t="str">
        <f>IFERROR(VLOOKUP(IF($L257="―",$K257,$L257),法人一覧!$D$4:$E$333,2,FALSE),"―")</f>
        <v>―</v>
      </c>
    </row>
    <row r="258" spans="1:15" ht="27" customHeight="1" x14ac:dyDescent="0.15">
      <c r="A258" s="39">
        <v>120</v>
      </c>
      <c r="B258" s="27">
        <f t="shared" si="29"/>
        <v>258</v>
      </c>
      <c r="C258" s="27" t="str">
        <f t="shared" si="30"/>
        <v>（１1）　保育所　（児童福祉法）</v>
      </c>
      <c r="D258" s="27" t="str">
        <f t="shared" si="31"/>
        <v>子どもの育ち支援課</v>
      </c>
      <c r="E258" s="27" t="str">
        <f t="shared" si="32"/>
        <v>保育所</v>
      </c>
      <c r="F258" s="25" t="s">
        <v>1196</v>
      </c>
      <c r="G258" s="34" t="s">
        <v>1197</v>
      </c>
      <c r="H258" s="25" t="s">
        <v>1198</v>
      </c>
      <c r="I258" s="34" t="s">
        <v>1199</v>
      </c>
      <c r="J258" s="34" t="s">
        <v>1199</v>
      </c>
      <c r="K258" s="25" t="s">
        <v>363</v>
      </c>
      <c r="L258" s="25" t="s">
        <v>25</v>
      </c>
      <c r="M258" s="35">
        <v>45</v>
      </c>
      <c r="N258" s="36" t="s">
        <v>1200</v>
      </c>
      <c r="O258" s="81" t="str">
        <f>IFERROR(VLOOKUP(IF($L258="―",$K258,$L258),法人一覧!$D$4:$E$333,2,FALSE),"―")</f>
        <v>―</v>
      </c>
    </row>
    <row r="259" spans="1:15" ht="27" customHeight="1" x14ac:dyDescent="0.15">
      <c r="A259" s="39">
        <v>121</v>
      </c>
      <c r="B259" s="33">
        <f t="shared" si="29"/>
        <v>259</v>
      </c>
      <c r="C259" s="33" t="str">
        <f t="shared" si="30"/>
        <v>（１1）　保育所　（児童福祉法）</v>
      </c>
      <c r="D259" s="27" t="str">
        <f t="shared" si="31"/>
        <v>子どもの育ち支援課</v>
      </c>
      <c r="E259" s="27" t="str">
        <f t="shared" si="32"/>
        <v>保育所</v>
      </c>
      <c r="F259" s="25" t="s">
        <v>1201</v>
      </c>
      <c r="G259" s="34" t="s">
        <v>1202</v>
      </c>
      <c r="H259" s="25" t="s">
        <v>1203</v>
      </c>
      <c r="I259" s="34" t="s">
        <v>1204</v>
      </c>
      <c r="J259" s="34" t="s">
        <v>1205</v>
      </c>
      <c r="K259" s="25" t="s">
        <v>1206</v>
      </c>
      <c r="L259" s="25" t="s">
        <v>25</v>
      </c>
      <c r="M259" s="35">
        <v>200</v>
      </c>
      <c r="N259" s="36" t="s">
        <v>565</v>
      </c>
      <c r="O259" s="81" t="str">
        <f>IFERROR(VLOOKUP(IF($L259="―",$K259,$L259),法人一覧!$D$4:$E$333,2,FALSE),"―")</f>
        <v>8190005000110</v>
      </c>
    </row>
    <row r="260" spans="1:15" ht="27" customHeight="1" x14ac:dyDescent="0.15">
      <c r="A260" s="39">
        <v>122</v>
      </c>
      <c r="B260" s="33">
        <f t="shared" si="29"/>
        <v>260</v>
      </c>
      <c r="C260" s="33" t="str">
        <f t="shared" si="30"/>
        <v>（１1）　保育所　（児童福祉法）</v>
      </c>
      <c r="D260" s="27" t="str">
        <f t="shared" si="31"/>
        <v>子どもの育ち支援課</v>
      </c>
      <c r="E260" s="27" t="str">
        <f t="shared" si="32"/>
        <v>保育所</v>
      </c>
      <c r="F260" s="25" t="s">
        <v>1207</v>
      </c>
      <c r="G260" s="34" t="s">
        <v>531</v>
      </c>
      <c r="H260" s="25" t="s">
        <v>1208</v>
      </c>
      <c r="I260" s="34" t="s">
        <v>1209</v>
      </c>
      <c r="J260" s="34" t="s">
        <v>1210</v>
      </c>
      <c r="K260" s="25" t="s">
        <v>1206</v>
      </c>
      <c r="L260" s="25" t="s">
        <v>25</v>
      </c>
      <c r="M260" s="35">
        <v>130</v>
      </c>
      <c r="N260" s="36" t="s">
        <v>606</v>
      </c>
      <c r="O260" s="81" t="str">
        <f>IFERROR(VLOOKUP(IF($L260="―",$K260,$L260),法人一覧!$D$4:$E$333,2,FALSE),"―")</f>
        <v>8190005000110</v>
      </c>
    </row>
    <row r="261" spans="1:15" ht="27" customHeight="1" x14ac:dyDescent="0.15">
      <c r="A261" s="39">
        <v>123</v>
      </c>
      <c r="B261" s="33">
        <f t="shared" si="29"/>
        <v>261</v>
      </c>
      <c r="C261" s="33" t="str">
        <f t="shared" si="30"/>
        <v>（１1）　保育所　（児童福祉法）</v>
      </c>
      <c r="D261" s="27" t="str">
        <f t="shared" si="31"/>
        <v>子どもの育ち支援課</v>
      </c>
      <c r="E261" s="27" t="str">
        <f t="shared" si="32"/>
        <v>保育所</v>
      </c>
      <c r="F261" s="25" t="s">
        <v>1211</v>
      </c>
      <c r="G261" s="34" t="s">
        <v>1212</v>
      </c>
      <c r="H261" s="25" t="s">
        <v>1213</v>
      </c>
      <c r="I261" s="34" t="s">
        <v>1214</v>
      </c>
      <c r="J261" s="34" t="s">
        <v>1215</v>
      </c>
      <c r="K261" s="25" t="s">
        <v>1216</v>
      </c>
      <c r="L261" s="25" t="s">
        <v>25</v>
      </c>
      <c r="M261" s="35">
        <v>90</v>
      </c>
      <c r="N261" s="36" t="s">
        <v>606</v>
      </c>
      <c r="O261" s="81" t="str">
        <f>IFERROR(VLOOKUP(IF($L261="―",$K261,$L261),法人一覧!$D$4:$E$333,2,FALSE),"―")</f>
        <v>6190005000112</v>
      </c>
    </row>
    <row r="262" spans="1:15" ht="27" customHeight="1" x14ac:dyDescent="0.15">
      <c r="A262" s="39">
        <v>124</v>
      </c>
      <c r="B262" s="33">
        <f t="shared" si="29"/>
        <v>262</v>
      </c>
      <c r="C262" s="33" t="str">
        <f t="shared" si="30"/>
        <v>（１1）　保育所　（児童福祉法）</v>
      </c>
      <c r="D262" s="27" t="str">
        <f t="shared" si="31"/>
        <v>子どもの育ち支援課</v>
      </c>
      <c r="E262" s="27" t="str">
        <f t="shared" si="32"/>
        <v>保育所</v>
      </c>
      <c r="F262" s="25" t="s">
        <v>1217</v>
      </c>
      <c r="G262" s="34" t="s">
        <v>1218</v>
      </c>
      <c r="H262" s="25" t="s">
        <v>1219</v>
      </c>
      <c r="I262" s="34" t="s">
        <v>1220</v>
      </c>
      <c r="J262" s="34" t="s">
        <v>1221</v>
      </c>
      <c r="K262" s="25" t="s">
        <v>1222</v>
      </c>
      <c r="L262" s="25" t="s">
        <v>25</v>
      </c>
      <c r="M262" s="35">
        <v>106</v>
      </c>
      <c r="N262" s="36" t="s">
        <v>565</v>
      </c>
      <c r="O262" s="81" t="str">
        <f>IFERROR(VLOOKUP(IF($L262="―",$K262,$L262),法人一覧!$D$4:$E$333,2,FALSE),"―")</f>
        <v>9190005003079</v>
      </c>
    </row>
    <row r="263" spans="1:15" ht="27" customHeight="1" x14ac:dyDescent="0.15">
      <c r="A263" s="39">
        <v>125</v>
      </c>
      <c r="B263" s="33">
        <f t="shared" si="29"/>
        <v>263</v>
      </c>
      <c r="C263" s="33" t="str">
        <f t="shared" si="30"/>
        <v>（１1）　保育所　（児童福祉法）</v>
      </c>
      <c r="D263" s="27" t="str">
        <f t="shared" si="31"/>
        <v>子どもの育ち支援課</v>
      </c>
      <c r="E263" s="27" t="str">
        <f t="shared" si="32"/>
        <v>保育所</v>
      </c>
      <c r="F263" s="25" t="s">
        <v>1223</v>
      </c>
      <c r="G263" s="34" t="s">
        <v>1218</v>
      </c>
      <c r="H263" s="25" t="s">
        <v>1224</v>
      </c>
      <c r="I263" s="34" t="s">
        <v>1220</v>
      </c>
      <c r="J263" s="34" t="s">
        <v>1221</v>
      </c>
      <c r="K263" s="25" t="s">
        <v>1222</v>
      </c>
      <c r="L263" s="25" t="s">
        <v>25</v>
      </c>
      <c r="M263" s="35">
        <v>100</v>
      </c>
      <c r="N263" s="36" t="s">
        <v>1225</v>
      </c>
      <c r="O263" s="81" t="str">
        <f>IFERROR(VLOOKUP(IF($L263="―",$K263,$L263),法人一覧!$D$4:$E$333,2,FALSE),"―")</f>
        <v>9190005003079</v>
      </c>
    </row>
    <row r="264" spans="1:15" ht="27" customHeight="1" x14ac:dyDescent="0.15">
      <c r="A264" s="39">
        <v>126</v>
      </c>
      <c r="B264" s="33">
        <f t="shared" si="29"/>
        <v>264</v>
      </c>
      <c r="C264" s="33" t="str">
        <f t="shared" si="30"/>
        <v>（１1）　保育所　（児童福祉法）</v>
      </c>
      <c r="D264" s="27" t="str">
        <f t="shared" si="31"/>
        <v>子どもの育ち支援課</v>
      </c>
      <c r="E264" s="27" t="str">
        <f t="shared" si="32"/>
        <v>保育所</v>
      </c>
      <c r="F264" s="25" t="s">
        <v>1226</v>
      </c>
      <c r="G264" s="34" t="s">
        <v>1227</v>
      </c>
      <c r="H264" s="25" t="s">
        <v>1228</v>
      </c>
      <c r="I264" s="34" t="s">
        <v>1229</v>
      </c>
      <c r="J264" s="34" t="s">
        <v>1230</v>
      </c>
      <c r="K264" s="25" t="s">
        <v>1231</v>
      </c>
      <c r="L264" s="25" t="s">
        <v>25</v>
      </c>
      <c r="M264" s="35">
        <v>90</v>
      </c>
      <c r="N264" s="36" t="s">
        <v>919</v>
      </c>
      <c r="O264" s="81" t="str">
        <f>IFERROR(VLOOKUP(IF($L264="―",$K264,$L264),法人一覧!$D$4:$E$333,2,FALSE),"―")</f>
        <v>3190005000115</v>
      </c>
    </row>
    <row r="265" spans="1:15" ht="27" customHeight="1" x14ac:dyDescent="0.15">
      <c r="A265" s="39">
        <v>127</v>
      </c>
      <c r="B265" s="27">
        <f t="shared" si="29"/>
        <v>265</v>
      </c>
      <c r="C265" s="27" t="str">
        <f t="shared" si="30"/>
        <v>（１1）　保育所　（児童福祉法）</v>
      </c>
      <c r="D265" s="27" t="str">
        <f t="shared" si="31"/>
        <v>子どもの育ち支援課</v>
      </c>
      <c r="E265" s="27" t="str">
        <f t="shared" si="32"/>
        <v>保育所</v>
      </c>
      <c r="F265" s="25" t="s">
        <v>1232</v>
      </c>
      <c r="G265" s="34" t="s">
        <v>1233</v>
      </c>
      <c r="H265" s="25" t="s">
        <v>1234</v>
      </c>
      <c r="I265" s="34" t="s">
        <v>1235</v>
      </c>
      <c r="J265" s="34" t="s">
        <v>1236</v>
      </c>
      <c r="K265" s="25" t="s">
        <v>1237</v>
      </c>
      <c r="L265" s="25" t="s">
        <v>25</v>
      </c>
      <c r="M265" s="35">
        <v>100</v>
      </c>
      <c r="N265" s="36" t="s">
        <v>919</v>
      </c>
      <c r="O265" s="81" t="str">
        <f>IFERROR(VLOOKUP(IF($L265="―",$K265,$L265),法人一覧!$D$4:$E$333,2,FALSE),"―")</f>
        <v>2190005000116</v>
      </c>
    </row>
    <row r="266" spans="1:15" ht="27" customHeight="1" x14ac:dyDescent="0.15">
      <c r="A266" s="39">
        <v>128</v>
      </c>
      <c r="B266" s="33">
        <f t="shared" si="29"/>
        <v>266</v>
      </c>
      <c r="C266" s="33" t="str">
        <f t="shared" si="30"/>
        <v>（１1）　保育所　（児童福祉法）</v>
      </c>
      <c r="D266" s="27" t="str">
        <f t="shared" si="31"/>
        <v>子どもの育ち支援課</v>
      </c>
      <c r="E266" s="27" t="str">
        <f t="shared" si="32"/>
        <v>保育所</v>
      </c>
      <c r="F266" s="25" t="s">
        <v>1238</v>
      </c>
      <c r="G266" s="34" t="s">
        <v>1239</v>
      </c>
      <c r="H266" s="25" t="s">
        <v>1240</v>
      </c>
      <c r="I266" s="34" t="s">
        <v>1241</v>
      </c>
      <c r="J266" s="34" t="s">
        <v>1242</v>
      </c>
      <c r="K266" s="25" t="s">
        <v>1243</v>
      </c>
      <c r="L266" s="25" t="s">
        <v>25</v>
      </c>
      <c r="M266" s="35">
        <v>90</v>
      </c>
      <c r="N266" s="36" t="s">
        <v>730</v>
      </c>
      <c r="O266" s="81" t="str">
        <f>IFERROR(VLOOKUP(IF($L266="―",$K266,$L266),法人一覧!$D$4:$E$333,2,FALSE),"―")</f>
        <v>1190005000117</v>
      </c>
    </row>
    <row r="267" spans="1:15" ht="27" customHeight="1" x14ac:dyDescent="0.15">
      <c r="A267" s="39">
        <v>129</v>
      </c>
      <c r="B267" s="33">
        <f t="shared" ref="B267:B330" si="33">IF(D267="","",ROW())</f>
        <v>267</v>
      </c>
      <c r="C267" s="33" t="str">
        <f t="shared" ref="C267:C330" si="34">$F$137</f>
        <v>（１1）　保育所　（児童福祉法）</v>
      </c>
      <c r="D267" s="27" t="str">
        <f t="shared" ref="D267:D330" si="35">$O$137</f>
        <v>子どもの育ち支援課</v>
      </c>
      <c r="E267" s="27" t="str">
        <f t="shared" ref="E267:E330" si="36">MID(category2_11,SEARCH("）",category2_11,1)+2,SEARCH("（",category2_11,SEARCH("）",category2_11,1)+2)-SEARCH("）",category2_11,1)-3)</f>
        <v>保育所</v>
      </c>
      <c r="F267" s="25" t="s">
        <v>1244</v>
      </c>
      <c r="G267" s="34" t="s">
        <v>1245</v>
      </c>
      <c r="H267" s="25" t="s">
        <v>1246</v>
      </c>
      <c r="I267" s="34" t="s">
        <v>1247</v>
      </c>
      <c r="J267" s="34" t="s">
        <v>1248</v>
      </c>
      <c r="K267" s="25" t="s">
        <v>1249</v>
      </c>
      <c r="L267" s="25" t="s">
        <v>25</v>
      </c>
      <c r="M267" s="35">
        <v>100</v>
      </c>
      <c r="N267" s="36" t="s">
        <v>730</v>
      </c>
      <c r="O267" s="81" t="str">
        <f>IFERROR(VLOOKUP(IF($L267="―",$K267,$L267),法人一覧!$D$4:$E$333,2,FALSE),"―")</f>
        <v>9190005000118</v>
      </c>
    </row>
    <row r="268" spans="1:15" ht="27" customHeight="1" x14ac:dyDescent="0.15">
      <c r="A268" s="39">
        <v>130</v>
      </c>
      <c r="B268" s="33">
        <f t="shared" si="33"/>
        <v>268</v>
      </c>
      <c r="C268" s="33" t="str">
        <f t="shared" si="34"/>
        <v>（１1）　保育所　（児童福祉法）</v>
      </c>
      <c r="D268" s="27" t="str">
        <f t="shared" si="35"/>
        <v>子どもの育ち支援課</v>
      </c>
      <c r="E268" s="27" t="str">
        <f t="shared" si="36"/>
        <v>保育所</v>
      </c>
      <c r="F268" s="25" t="s">
        <v>1250</v>
      </c>
      <c r="G268" s="34" t="s">
        <v>1251</v>
      </c>
      <c r="H268" s="25" t="s">
        <v>1252</v>
      </c>
      <c r="I268" s="34" t="s">
        <v>1253</v>
      </c>
      <c r="J268" s="34" t="s">
        <v>1254</v>
      </c>
      <c r="K268" s="25" t="s">
        <v>1255</v>
      </c>
      <c r="L268" s="25" t="s">
        <v>25</v>
      </c>
      <c r="M268" s="35">
        <v>120</v>
      </c>
      <c r="N268" s="36" t="s">
        <v>1256</v>
      </c>
      <c r="O268" s="81" t="str">
        <f>IFERROR(VLOOKUP(IF($L268="―",$K268,$L268),法人一覧!$D$4:$E$333,2,FALSE),"―")</f>
        <v>8190005000119</v>
      </c>
    </row>
    <row r="269" spans="1:15" ht="27" customHeight="1" x14ac:dyDescent="0.15">
      <c r="A269" s="39">
        <v>131</v>
      </c>
      <c r="B269" s="33">
        <f t="shared" si="33"/>
        <v>269</v>
      </c>
      <c r="C269" s="33" t="str">
        <f t="shared" si="34"/>
        <v>（１1）　保育所　（児童福祉法）</v>
      </c>
      <c r="D269" s="27" t="str">
        <f t="shared" si="35"/>
        <v>子どもの育ち支援課</v>
      </c>
      <c r="E269" s="27" t="str">
        <f t="shared" si="36"/>
        <v>保育所</v>
      </c>
      <c r="F269" s="25" t="s">
        <v>1257</v>
      </c>
      <c r="G269" s="34" t="s">
        <v>1258</v>
      </c>
      <c r="H269" s="25" t="s">
        <v>1259</v>
      </c>
      <c r="I269" s="34" t="s">
        <v>1260</v>
      </c>
      <c r="J269" s="34" t="s">
        <v>1261</v>
      </c>
      <c r="K269" s="25" t="s">
        <v>1262</v>
      </c>
      <c r="L269" s="25" t="s">
        <v>25</v>
      </c>
      <c r="M269" s="35">
        <v>120</v>
      </c>
      <c r="N269" s="36" t="s">
        <v>931</v>
      </c>
      <c r="O269" s="81" t="str">
        <f>IFERROR(VLOOKUP(IF($L269="―",$K269,$L269),法人一覧!$D$4:$E$333,2,FALSE),"―")</f>
        <v>6190005000129</v>
      </c>
    </row>
    <row r="270" spans="1:15" ht="27" customHeight="1" x14ac:dyDescent="0.15">
      <c r="A270" s="39">
        <v>132</v>
      </c>
      <c r="B270" s="27">
        <f t="shared" si="33"/>
        <v>270</v>
      </c>
      <c r="C270" s="27" t="str">
        <f t="shared" si="34"/>
        <v>（１1）　保育所　（児童福祉法）</v>
      </c>
      <c r="D270" s="27" t="str">
        <f t="shared" si="35"/>
        <v>子どもの育ち支援課</v>
      </c>
      <c r="E270" s="27" t="str">
        <f t="shared" si="36"/>
        <v>保育所</v>
      </c>
      <c r="F270" s="25" t="s">
        <v>1263</v>
      </c>
      <c r="G270" s="34" t="s">
        <v>1264</v>
      </c>
      <c r="H270" s="25" t="s">
        <v>1265</v>
      </c>
      <c r="I270" s="34" t="s">
        <v>1266</v>
      </c>
      <c r="J270" s="34" t="s">
        <v>1267</v>
      </c>
      <c r="K270" s="25" t="s">
        <v>1216</v>
      </c>
      <c r="L270" s="25" t="s">
        <v>25</v>
      </c>
      <c r="M270" s="35">
        <v>110</v>
      </c>
      <c r="N270" s="36" t="s">
        <v>1268</v>
      </c>
      <c r="O270" s="81" t="str">
        <f>IFERROR(VLOOKUP(IF($L270="―",$K270,$L270),法人一覧!$D$4:$E$333,2,FALSE),"―")</f>
        <v>6190005000112</v>
      </c>
    </row>
    <row r="271" spans="1:15" ht="27" customHeight="1" x14ac:dyDescent="0.15">
      <c r="A271" s="39">
        <v>133</v>
      </c>
      <c r="B271" s="33">
        <f t="shared" si="33"/>
        <v>271</v>
      </c>
      <c r="C271" s="33" t="str">
        <f t="shared" si="34"/>
        <v>（１1）　保育所　（児童福祉法）</v>
      </c>
      <c r="D271" s="27" t="str">
        <f t="shared" si="35"/>
        <v>子どもの育ち支援課</v>
      </c>
      <c r="E271" s="27" t="str">
        <f t="shared" si="36"/>
        <v>保育所</v>
      </c>
      <c r="F271" s="25" t="s">
        <v>1269</v>
      </c>
      <c r="G271" s="34" t="s">
        <v>372</v>
      </c>
      <c r="H271" s="25" t="s">
        <v>1270</v>
      </c>
      <c r="I271" s="34" t="s">
        <v>1271</v>
      </c>
      <c r="J271" s="34" t="s">
        <v>375</v>
      </c>
      <c r="K271" s="25" t="s">
        <v>376</v>
      </c>
      <c r="L271" s="25" t="s">
        <v>25</v>
      </c>
      <c r="M271" s="35">
        <v>80</v>
      </c>
      <c r="N271" s="36" t="s">
        <v>644</v>
      </c>
      <c r="O271" s="81" t="str">
        <f>IFERROR(VLOOKUP(IF($L271="―",$K271,$L271),法人一覧!$D$4:$E$333,2,FALSE),"―")</f>
        <v>2190005000124</v>
      </c>
    </row>
    <row r="272" spans="1:15" ht="27" customHeight="1" x14ac:dyDescent="0.15">
      <c r="A272" s="39">
        <v>134</v>
      </c>
      <c r="B272" s="33">
        <f t="shared" si="33"/>
        <v>272</v>
      </c>
      <c r="C272" s="33" t="str">
        <f t="shared" si="34"/>
        <v>（１1）　保育所　（児童福祉法）</v>
      </c>
      <c r="D272" s="27" t="str">
        <f t="shared" si="35"/>
        <v>子どもの育ち支援課</v>
      </c>
      <c r="E272" s="27" t="str">
        <f t="shared" si="36"/>
        <v>保育所</v>
      </c>
      <c r="F272" s="25" t="s">
        <v>1272</v>
      </c>
      <c r="G272" s="34" t="s">
        <v>1273</v>
      </c>
      <c r="H272" s="25" t="s">
        <v>1274</v>
      </c>
      <c r="I272" s="34" t="s">
        <v>1275</v>
      </c>
      <c r="J272" s="34" t="s">
        <v>1276</v>
      </c>
      <c r="K272" s="25" t="s">
        <v>1277</v>
      </c>
      <c r="L272" s="25" t="s">
        <v>25</v>
      </c>
      <c r="M272" s="35">
        <v>90</v>
      </c>
      <c r="N272" s="36" t="s">
        <v>768</v>
      </c>
      <c r="O272" s="81" t="str">
        <f>IFERROR(VLOOKUP(IF($L272="―",$K272,$L272),法人一覧!$D$4:$E$333,2,FALSE),"―")</f>
        <v>1190005000125</v>
      </c>
    </row>
    <row r="273" spans="1:15" ht="27" customHeight="1" x14ac:dyDescent="0.15">
      <c r="A273" s="39">
        <v>135</v>
      </c>
      <c r="B273" s="33">
        <f t="shared" si="33"/>
        <v>273</v>
      </c>
      <c r="C273" s="33" t="str">
        <f t="shared" si="34"/>
        <v>（１1）　保育所　（児童福祉法）</v>
      </c>
      <c r="D273" s="27" t="str">
        <f t="shared" si="35"/>
        <v>子どもの育ち支援課</v>
      </c>
      <c r="E273" s="27" t="str">
        <f t="shared" si="36"/>
        <v>保育所</v>
      </c>
      <c r="F273" s="25" t="s">
        <v>1278</v>
      </c>
      <c r="G273" s="34" t="s">
        <v>1279</v>
      </c>
      <c r="H273" s="25" t="s">
        <v>1280</v>
      </c>
      <c r="I273" s="34" t="s">
        <v>1281</v>
      </c>
      <c r="J273" s="34" t="s">
        <v>1282</v>
      </c>
      <c r="K273" s="25" t="s">
        <v>1262</v>
      </c>
      <c r="L273" s="25" t="s">
        <v>25</v>
      </c>
      <c r="M273" s="35">
        <v>70</v>
      </c>
      <c r="N273" s="36" t="s">
        <v>1109</v>
      </c>
      <c r="O273" s="69" t="str">
        <f>IFERROR(VLOOKUP(IF($L273="―",$K273,$L273),法人一覧!$D$4:$E$333,2,FALSE),"―")</f>
        <v>6190005000129</v>
      </c>
    </row>
    <row r="274" spans="1:15" ht="27" customHeight="1" x14ac:dyDescent="0.15">
      <c r="A274" s="39">
        <v>136</v>
      </c>
      <c r="B274" s="33">
        <f t="shared" si="33"/>
        <v>274</v>
      </c>
      <c r="C274" s="33" t="str">
        <f t="shared" si="34"/>
        <v>（１1）　保育所　（児童福祉法）</v>
      </c>
      <c r="D274" s="27" t="str">
        <f t="shared" si="35"/>
        <v>子どもの育ち支援課</v>
      </c>
      <c r="E274" s="27" t="str">
        <f t="shared" si="36"/>
        <v>保育所</v>
      </c>
      <c r="F274" s="25" t="s">
        <v>1288</v>
      </c>
      <c r="G274" s="34" t="s">
        <v>1289</v>
      </c>
      <c r="H274" s="25" t="s">
        <v>1290</v>
      </c>
      <c r="I274" s="34" t="s">
        <v>1291</v>
      </c>
      <c r="J274" s="34" t="s">
        <v>1292</v>
      </c>
      <c r="K274" s="25" t="s">
        <v>1262</v>
      </c>
      <c r="L274" s="25" t="s">
        <v>25</v>
      </c>
      <c r="M274" s="35">
        <v>180</v>
      </c>
      <c r="N274" s="36" t="s">
        <v>1293</v>
      </c>
      <c r="O274" s="69" t="str">
        <f>IFERROR(VLOOKUP(IF($L274="―",$K274,$L274),法人一覧!$D$4:$E$333,2,FALSE),"―")</f>
        <v>6190005000129</v>
      </c>
    </row>
    <row r="275" spans="1:15" ht="27" customHeight="1" x14ac:dyDescent="0.15">
      <c r="A275" s="39">
        <v>137</v>
      </c>
      <c r="B275" s="33">
        <f t="shared" si="33"/>
        <v>275</v>
      </c>
      <c r="C275" s="33" t="str">
        <f t="shared" si="34"/>
        <v>（１1）　保育所　（児童福祉法）</v>
      </c>
      <c r="D275" s="27" t="str">
        <f t="shared" si="35"/>
        <v>子どもの育ち支援課</v>
      </c>
      <c r="E275" s="27" t="str">
        <f t="shared" si="36"/>
        <v>保育所</v>
      </c>
      <c r="F275" s="25" t="s">
        <v>1294</v>
      </c>
      <c r="G275" s="34" t="s">
        <v>1295</v>
      </c>
      <c r="H275" s="25" t="s">
        <v>1296</v>
      </c>
      <c r="I275" s="34" t="s">
        <v>1297</v>
      </c>
      <c r="J275" s="34" t="s">
        <v>1298</v>
      </c>
      <c r="K275" s="25" t="s">
        <v>1287</v>
      </c>
      <c r="L275" s="25" t="s">
        <v>25</v>
      </c>
      <c r="M275" s="35">
        <v>30</v>
      </c>
      <c r="N275" s="37">
        <v>41759</v>
      </c>
      <c r="O275" s="69" t="str">
        <f>IFERROR(VLOOKUP(IF($L275="―",$K275,$L275),法人一覧!$D$4:$E$333,2,FALSE),"―")</f>
        <v>1190005003012</v>
      </c>
    </row>
    <row r="276" spans="1:15" ht="27" customHeight="1" x14ac:dyDescent="0.15">
      <c r="A276" s="39">
        <v>138</v>
      </c>
      <c r="B276" s="33">
        <f t="shared" si="33"/>
        <v>276</v>
      </c>
      <c r="C276" s="33" t="str">
        <f t="shared" si="34"/>
        <v>（１1）　保育所　（児童福祉法）</v>
      </c>
      <c r="D276" s="27" t="str">
        <f t="shared" si="35"/>
        <v>子どもの育ち支援課</v>
      </c>
      <c r="E276" s="27" t="str">
        <f t="shared" si="36"/>
        <v>保育所</v>
      </c>
      <c r="F276" s="25" t="s">
        <v>1299</v>
      </c>
      <c r="G276" s="34" t="s">
        <v>138</v>
      </c>
      <c r="H276" s="25" t="s">
        <v>1300</v>
      </c>
      <c r="I276" s="34" t="s">
        <v>1301</v>
      </c>
      <c r="J276" s="34" t="s">
        <v>1302</v>
      </c>
      <c r="K276" s="25" t="s">
        <v>1303</v>
      </c>
      <c r="L276" s="25" t="s">
        <v>25</v>
      </c>
      <c r="M276" s="35">
        <v>90</v>
      </c>
      <c r="N276" s="37">
        <v>42795</v>
      </c>
      <c r="O276" s="69" t="str">
        <f>IFERROR(VLOOKUP(IF($L276="―",$K276,$L276),法人一覧!$D$4:$E$333,2,FALSE),"―")</f>
        <v>1190005004076</v>
      </c>
    </row>
    <row r="277" spans="1:15" ht="27" customHeight="1" x14ac:dyDescent="0.15">
      <c r="A277" s="39">
        <v>139</v>
      </c>
      <c r="B277" s="27">
        <f t="shared" si="33"/>
        <v>277</v>
      </c>
      <c r="C277" s="27" t="str">
        <f t="shared" si="34"/>
        <v>（１1）　保育所　（児童福祉法）</v>
      </c>
      <c r="D277" s="27" t="str">
        <f t="shared" si="35"/>
        <v>子どもの育ち支援課</v>
      </c>
      <c r="E277" s="27" t="str">
        <f t="shared" si="36"/>
        <v>保育所</v>
      </c>
      <c r="F277" s="25" t="s">
        <v>1304</v>
      </c>
      <c r="G277" s="34" t="s">
        <v>1305</v>
      </c>
      <c r="H277" s="25" t="s">
        <v>1306</v>
      </c>
      <c r="I277" s="34" t="s">
        <v>1307</v>
      </c>
      <c r="J277" s="34" t="s">
        <v>1308</v>
      </c>
      <c r="K277" s="25" t="s">
        <v>14814</v>
      </c>
      <c r="L277" s="25" t="s">
        <v>25</v>
      </c>
      <c r="M277" s="35">
        <v>87</v>
      </c>
      <c r="N277" s="37">
        <v>45383</v>
      </c>
      <c r="O277" s="69" t="str">
        <f>IFERROR(VLOOKUP(IF($L277="―",$K277,$L277),法人一覧!$D$4:$E$333,2,FALSE),"―")</f>
        <v>2190005011906</v>
      </c>
    </row>
    <row r="278" spans="1:15" ht="27" customHeight="1" x14ac:dyDescent="0.15">
      <c r="A278" s="39">
        <v>140</v>
      </c>
      <c r="B278" s="33">
        <f t="shared" si="33"/>
        <v>278</v>
      </c>
      <c r="C278" s="33" t="str">
        <f t="shared" si="34"/>
        <v>（１1）　保育所　（児童福祉法）</v>
      </c>
      <c r="D278" s="27" t="str">
        <f t="shared" si="35"/>
        <v>子どもの育ち支援課</v>
      </c>
      <c r="E278" s="27" t="str">
        <f t="shared" si="36"/>
        <v>保育所</v>
      </c>
      <c r="F278" s="25" t="s">
        <v>1309</v>
      </c>
      <c r="G278" s="34" t="s">
        <v>1310</v>
      </c>
      <c r="H278" s="25" t="s">
        <v>1311</v>
      </c>
      <c r="I278" s="34" t="s">
        <v>1312</v>
      </c>
      <c r="J278" s="34" t="s">
        <v>1313</v>
      </c>
      <c r="K278" s="25" t="s">
        <v>68</v>
      </c>
      <c r="L278" s="25" t="s">
        <v>25</v>
      </c>
      <c r="M278" s="35">
        <v>125</v>
      </c>
      <c r="N278" s="36" t="s">
        <v>1314</v>
      </c>
      <c r="O278" s="69" t="str">
        <f>IFERROR(VLOOKUP(IF($L278="―",$K278,$L278),法人一覧!$D$4:$E$333,2,FALSE),"―")</f>
        <v>―</v>
      </c>
    </row>
    <row r="279" spans="1:15" ht="27" customHeight="1" x14ac:dyDescent="0.15">
      <c r="A279" s="39">
        <v>141</v>
      </c>
      <c r="B279" s="33">
        <f t="shared" si="33"/>
        <v>279</v>
      </c>
      <c r="C279" s="33" t="str">
        <f t="shared" si="34"/>
        <v>（１1）　保育所　（児童福祉法）</v>
      </c>
      <c r="D279" s="27" t="str">
        <f t="shared" si="35"/>
        <v>子どもの育ち支援課</v>
      </c>
      <c r="E279" s="27" t="str">
        <f t="shared" si="36"/>
        <v>保育所</v>
      </c>
      <c r="F279" s="25" t="s">
        <v>1315</v>
      </c>
      <c r="G279" s="34" t="s">
        <v>1316</v>
      </c>
      <c r="H279" s="25" t="s">
        <v>1317</v>
      </c>
      <c r="I279" s="34" t="s">
        <v>1318</v>
      </c>
      <c r="J279" s="34" t="s">
        <v>1318</v>
      </c>
      <c r="K279" s="25" t="s">
        <v>68</v>
      </c>
      <c r="L279" s="25" t="s">
        <v>25</v>
      </c>
      <c r="M279" s="35">
        <v>125</v>
      </c>
      <c r="N279" s="36" t="s">
        <v>1319</v>
      </c>
      <c r="O279" s="69" t="str">
        <f>IFERROR(VLOOKUP(IF($L279="―",$K279,$L279),法人一覧!$D$4:$E$333,2,FALSE),"―")</f>
        <v>―</v>
      </c>
    </row>
    <row r="280" spans="1:15" ht="27" customHeight="1" x14ac:dyDescent="0.15">
      <c r="A280" s="39">
        <v>142</v>
      </c>
      <c r="B280" s="33">
        <f t="shared" si="33"/>
        <v>280</v>
      </c>
      <c r="C280" s="33" t="str">
        <f t="shared" si="34"/>
        <v>（１1）　保育所　（児童福祉法）</v>
      </c>
      <c r="D280" s="27" t="str">
        <f t="shared" si="35"/>
        <v>子どもの育ち支援課</v>
      </c>
      <c r="E280" s="27" t="str">
        <f t="shared" si="36"/>
        <v>保育所</v>
      </c>
      <c r="F280" s="25" t="s">
        <v>976</v>
      </c>
      <c r="G280" s="34" t="s">
        <v>1320</v>
      </c>
      <c r="H280" s="25" t="s">
        <v>1321</v>
      </c>
      <c r="I280" s="34" t="s">
        <v>1322</v>
      </c>
      <c r="J280" s="34" t="s">
        <v>1322</v>
      </c>
      <c r="K280" s="25" t="s">
        <v>68</v>
      </c>
      <c r="L280" s="25" t="s">
        <v>25</v>
      </c>
      <c r="M280" s="35">
        <v>125</v>
      </c>
      <c r="N280" s="36" t="s">
        <v>1323</v>
      </c>
      <c r="O280" s="69" t="str">
        <f>IFERROR(VLOOKUP(IF($L280="―",$K280,$L280),法人一覧!$D$4:$E$333,2,FALSE),"―")</f>
        <v>―</v>
      </c>
    </row>
    <row r="281" spans="1:15" ht="27" customHeight="1" x14ac:dyDescent="0.15">
      <c r="A281" s="39">
        <v>143</v>
      </c>
      <c r="B281" s="33">
        <f t="shared" si="33"/>
        <v>281</v>
      </c>
      <c r="C281" s="33" t="str">
        <f t="shared" si="34"/>
        <v>（１1）　保育所　（児童福祉法）</v>
      </c>
      <c r="D281" s="27" t="str">
        <f t="shared" si="35"/>
        <v>子どもの育ち支援課</v>
      </c>
      <c r="E281" s="27" t="str">
        <f t="shared" si="36"/>
        <v>保育所</v>
      </c>
      <c r="F281" s="25" t="s">
        <v>1324</v>
      </c>
      <c r="G281" s="34" t="s">
        <v>1325</v>
      </c>
      <c r="H281" s="25" t="s">
        <v>1326</v>
      </c>
      <c r="I281" s="34" t="s">
        <v>1327</v>
      </c>
      <c r="J281" s="34" t="s">
        <v>1327</v>
      </c>
      <c r="K281" s="25" t="s">
        <v>68</v>
      </c>
      <c r="L281" s="25" t="s">
        <v>25</v>
      </c>
      <c r="M281" s="35">
        <v>80</v>
      </c>
      <c r="N281" s="36" t="s">
        <v>1328</v>
      </c>
      <c r="O281" s="69" t="str">
        <f>IFERROR(VLOOKUP(IF($L281="―",$K281,$L281),法人一覧!$D$4:$E$333,2,FALSE),"―")</f>
        <v>―</v>
      </c>
    </row>
    <row r="282" spans="1:15" ht="27" customHeight="1" x14ac:dyDescent="0.15">
      <c r="A282" s="39">
        <v>144</v>
      </c>
      <c r="B282" s="27">
        <f t="shared" si="33"/>
        <v>282</v>
      </c>
      <c r="C282" s="27" t="str">
        <f t="shared" si="34"/>
        <v>（１1）　保育所　（児童福祉法）</v>
      </c>
      <c r="D282" s="27" t="str">
        <f t="shared" si="35"/>
        <v>子どもの育ち支援課</v>
      </c>
      <c r="E282" s="27" t="str">
        <f t="shared" si="36"/>
        <v>保育所</v>
      </c>
      <c r="F282" s="25" t="s">
        <v>1329</v>
      </c>
      <c r="G282" s="34" t="s">
        <v>1330</v>
      </c>
      <c r="H282" s="25" t="s">
        <v>1331</v>
      </c>
      <c r="I282" s="34" t="s">
        <v>1332</v>
      </c>
      <c r="J282" s="34" t="s">
        <v>1333</v>
      </c>
      <c r="K282" s="25" t="s">
        <v>68</v>
      </c>
      <c r="L282" s="25" t="s">
        <v>25</v>
      </c>
      <c r="M282" s="35">
        <v>150</v>
      </c>
      <c r="N282" s="36" t="s">
        <v>578</v>
      </c>
      <c r="O282" s="69" t="str">
        <f>IFERROR(VLOOKUP(IF($L282="―",$K282,$L282),法人一覧!$D$4:$E$333,2,FALSE),"―")</f>
        <v>―</v>
      </c>
    </row>
    <row r="283" spans="1:15" ht="27" customHeight="1" x14ac:dyDescent="0.15">
      <c r="A283" s="39">
        <v>145</v>
      </c>
      <c r="B283" s="33">
        <f t="shared" si="33"/>
        <v>283</v>
      </c>
      <c r="C283" s="33" t="str">
        <f t="shared" si="34"/>
        <v>（１1）　保育所　（児童福祉法）</v>
      </c>
      <c r="D283" s="27" t="str">
        <f t="shared" si="35"/>
        <v>子どもの育ち支援課</v>
      </c>
      <c r="E283" s="27" t="str">
        <f t="shared" si="36"/>
        <v>保育所</v>
      </c>
      <c r="F283" s="25" t="s">
        <v>1334</v>
      </c>
      <c r="G283" s="34" t="s">
        <v>1335</v>
      </c>
      <c r="H283" s="25" t="s">
        <v>1336</v>
      </c>
      <c r="I283" s="34" t="s">
        <v>1337</v>
      </c>
      <c r="J283" s="34" t="s">
        <v>1337</v>
      </c>
      <c r="K283" s="25" t="s">
        <v>68</v>
      </c>
      <c r="L283" s="25" t="s">
        <v>25</v>
      </c>
      <c r="M283" s="35">
        <v>100</v>
      </c>
      <c r="N283" s="36" t="s">
        <v>944</v>
      </c>
      <c r="O283" s="69" t="str">
        <f>IFERROR(VLOOKUP(IF($L283="―",$K283,$L283),法人一覧!$D$4:$E$333,2,FALSE),"―")</f>
        <v>―</v>
      </c>
    </row>
    <row r="284" spans="1:15" ht="27" customHeight="1" x14ac:dyDescent="0.15">
      <c r="A284" s="39">
        <v>146</v>
      </c>
      <c r="B284" s="33">
        <f t="shared" si="33"/>
        <v>284</v>
      </c>
      <c r="C284" s="33" t="str">
        <f t="shared" si="34"/>
        <v>（１1）　保育所　（児童福祉法）</v>
      </c>
      <c r="D284" s="27" t="str">
        <f t="shared" si="35"/>
        <v>子どもの育ち支援課</v>
      </c>
      <c r="E284" s="27" t="str">
        <f t="shared" si="36"/>
        <v>保育所</v>
      </c>
      <c r="F284" s="25" t="s">
        <v>1338</v>
      </c>
      <c r="G284" s="34" t="s">
        <v>1339</v>
      </c>
      <c r="H284" s="25" t="s">
        <v>1340</v>
      </c>
      <c r="I284" s="34" t="s">
        <v>1341</v>
      </c>
      <c r="J284" s="34" t="s">
        <v>1342</v>
      </c>
      <c r="K284" s="25" t="s">
        <v>68</v>
      </c>
      <c r="L284" s="25" t="s">
        <v>25</v>
      </c>
      <c r="M284" s="35">
        <v>200</v>
      </c>
      <c r="N284" s="36" t="s">
        <v>903</v>
      </c>
      <c r="O284" s="81" t="str">
        <f>IFERROR(VLOOKUP(IF($L284="―",$K284,$L284),法人一覧!$D$4:$E$333,2,FALSE),"―")</f>
        <v>―</v>
      </c>
    </row>
    <row r="285" spans="1:15" ht="27" customHeight="1" x14ac:dyDescent="0.15">
      <c r="A285" s="39">
        <v>147</v>
      </c>
      <c r="B285" s="33">
        <f t="shared" si="33"/>
        <v>285</v>
      </c>
      <c r="C285" s="33" t="str">
        <f t="shared" si="34"/>
        <v>（１1）　保育所　（児童福祉法）</v>
      </c>
      <c r="D285" s="27" t="str">
        <f t="shared" si="35"/>
        <v>子どもの育ち支援課</v>
      </c>
      <c r="E285" s="27" t="str">
        <f t="shared" si="36"/>
        <v>保育所</v>
      </c>
      <c r="F285" s="25" t="s">
        <v>1343</v>
      </c>
      <c r="G285" s="34" t="s">
        <v>1344</v>
      </c>
      <c r="H285" s="25" t="s">
        <v>1345</v>
      </c>
      <c r="I285" s="34" t="s">
        <v>1346</v>
      </c>
      <c r="J285" s="34" t="s">
        <v>1346</v>
      </c>
      <c r="K285" s="25" t="s">
        <v>68</v>
      </c>
      <c r="L285" s="25" t="s">
        <v>25</v>
      </c>
      <c r="M285" s="35">
        <v>80</v>
      </c>
      <c r="N285" s="36" t="s">
        <v>1347</v>
      </c>
      <c r="O285" s="81" t="str">
        <f>IFERROR(VLOOKUP(IF($L285="―",$K285,$L285),法人一覧!$D$4:$E$333,2,FALSE),"―")</f>
        <v>―</v>
      </c>
    </row>
    <row r="286" spans="1:15" ht="27" customHeight="1" x14ac:dyDescent="0.15">
      <c r="A286" s="39">
        <v>148</v>
      </c>
      <c r="B286" s="33">
        <f t="shared" si="33"/>
        <v>286</v>
      </c>
      <c r="C286" s="33" t="str">
        <f t="shared" si="34"/>
        <v>（１1）　保育所　（児童福祉法）</v>
      </c>
      <c r="D286" s="27" t="str">
        <f t="shared" si="35"/>
        <v>子どもの育ち支援課</v>
      </c>
      <c r="E286" s="27" t="str">
        <f t="shared" si="36"/>
        <v>保育所</v>
      </c>
      <c r="F286" s="25" t="s">
        <v>1348</v>
      </c>
      <c r="G286" s="34" t="s">
        <v>1349</v>
      </c>
      <c r="H286" s="25" t="s">
        <v>1350</v>
      </c>
      <c r="I286" s="34" t="s">
        <v>1351</v>
      </c>
      <c r="J286" s="34" t="s">
        <v>1351</v>
      </c>
      <c r="K286" s="25" t="s">
        <v>68</v>
      </c>
      <c r="L286" s="25" t="s">
        <v>25</v>
      </c>
      <c r="M286" s="35">
        <v>130</v>
      </c>
      <c r="N286" s="36" t="s">
        <v>730</v>
      </c>
      <c r="O286" s="81" t="str">
        <f>IFERROR(VLOOKUP(IF($L286="―",$K286,$L286),法人一覧!$D$4:$E$333,2,FALSE),"―")</f>
        <v>―</v>
      </c>
    </row>
    <row r="287" spans="1:15" ht="27" customHeight="1" x14ac:dyDescent="0.15">
      <c r="A287" s="39">
        <v>149</v>
      </c>
      <c r="B287" s="33">
        <f t="shared" si="33"/>
        <v>287</v>
      </c>
      <c r="C287" s="33" t="str">
        <f t="shared" si="34"/>
        <v>（１1）　保育所　（児童福祉法）</v>
      </c>
      <c r="D287" s="27" t="str">
        <f t="shared" si="35"/>
        <v>子どもの育ち支援課</v>
      </c>
      <c r="E287" s="27" t="str">
        <f t="shared" si="36"/>
        <v>保育所</v>
      </c>
      <c r="F287" s="25" t="s">
        <v>1352</v>
      </c>
      <c r="G287" s="34" t="s">
        <v>1353</v>
      </c>
      <c r="H287" s="25" t="s">
        <v>1354</v>
      </c>
      <c r="I287" s="34" t="s">
        <v>1355</v>
      </c>
      <c r="J287" s="34" t="s">
        <v>1355</v>
      </c>
      <c r="K287" s="25" t="s">
        <v>68</v>
      </c>
      <c r="L287" s="25" t="s">
        <v>25</v>
      </c>
      <c r="M287" s="35">
        <v>130</v>
      </c>
      <c r="N287" s="36" t="s">
        <v>637</v>
      </c>
      <c r="O287" s="81" t="str">
        <f>IFERROR(VLOOKUP(IF($L287="―",$K287,$L287),法人一覧!$D$4:$E$333,2,FALSE),"―")</f>
        <v>―</v>
      </c>
    </row>
    <row r="288" spans="1:15" ht="27" customHeight="1" x14ac:dyDescent="0.15">
      <c r="A288" s="39">
        <v>150</v>
      </c>
      <c r="B288" s="33">
        <f t="shared" si="33"/>
        <v>288</v>
      </c>
      <c r="C288" s="33" t="str">
        <f t="shared" si="34"/>
        <v>（１1）　保育所　（児童福祉法）</v>
      </c>
      <c r="D288" s="27" t="str">
        <f t="shared" si="35"/>
        <v>子どもの育ち支援課</v>
      </c>
      <c r="E288" s="27" t="str">
        <f t="shared" si="36"/>
        <v>保育所</v>
      </c>
      <c r="F288" s="25" t="s">
        <v>1356</v>
      </c>
      <c r="G288" s="34" t="s">
        <v>1357</v>
      </c>
      <c r="H288" s="25" t="s">
        <v>1358</v>
      </c>
      <c r="I288" s="34" t="s">
        <v>1359</v>
      </c>
      <c r="J288" s="34" t="s">
        <v>1360</v>
      </c>
      <c r="K288" s="25" t="s">
        <v>1361</v>
      </c>
      <c r="L288" s="25" t="s">
        <v>25</v>
      </c>
      <c r="M288" s="35">
        <v>160</v>
      </c>
      <c r="N288" s="36" t="s">
        <v>565</v>
      </c>
      <c r="O288" s="81" t="str">
        <f>IFERROR(VLOOKUP(IF($L288="―",$K288,$L288),法人一覧!$D$4:$E$333,2,FALSE),"―")</f>
        <v>4190005006631</v>
      </c>
    </row>
    <row r="289" spans="1:15" ht="27" customHeight="1" x14ac:dyDescent="0.15">
      <c r="A289" s="39">
        <v>151</v>
      </c>
      <c r="B289" s="27">
        <f t="shared" si="33"/>
        <v>289</v>
      </c>
      <c r="C289" s="27" t="str">
        <f t="shared" si="34"/>
        <v>（１1）　保育所　（児童福祉法）</v>
      </c>
      <c r="D289" s="27" t="str">
        <f t="shared" si="35"/>
        <v>子どもの育ち支援課</v>
      </c>
      <c r="E289" s="27" t="str">
        <f t="shared" si="36"/>
        <v>保育所</v>
      </c>
      <c r="F289" s="25" t="s">
        <v>1362</v>
      </c>
      <c r="G289" s="34" t="s">
        <v>1363</v>
      </c>
      <c r="H289" s="25" t="s">
        <v>1364</v>
      </c>
      <c r="I289" s="34" t="s">
        <v>1365</v>
      </c>
      <c r="J289" s="34" t="s">
        <v>1366</v>
      </c>
      <c r="K289" s="25" t="s">
        <v>1367</v>
      </c>
      <c r="L289" s="25" t="s">
        <v>25</v>
      </c>
      <c r="M289" s="35">
        <v>160</v>
      </c>
      <c r="N289" s="36" t="s">
        <v>944</v>
      </c>
      <c r="O289" s="81" t="str">
        <f>IFERROR(VLOOKUP(IF($L289="―",$K289,$L289),法人一覧!$D$4:$E$333,2,FALSE),"―")</f>
        <v>2190005007615</v>
      </c>
    </row>
    <row r="290" spans="1:15" ht="27" customHeight="1" x14ac:dyDescent="0.15">
      <c r="A290" s="39">
        <v>152</v>
      </c>
      <c r="B290" s="33">
        <f t="shared" si="33"/>
        <v>290</v>
      </c>
      <c r="C290" s="33" t="str">
        <f t="shared" si="34"/>
        <v>（１1）　保育所　（児童福祉法）</v>
      </c>
      <c r="D290" s="27" t="str">
        <f t="shared" si="35"/>
        <v>子どもの育ち支援課</v>
      </c>
      <c r="E290" s="27" t="str">
        <f t="shared" si="36"/>
        <v>保育所</v>
      </c>
      <c r="F290" s="25" t="s">
        <v>1368</v>
      </c>
      <c r="G290" s="34" t="s">
        <v>1369</v>
      </c>
      <c r="H290" s="25" t="s">
        <v>1370</v>
      </c>
      <c r="I290" s="34" t="s">
        <v>1371</v>
      </c>
      <c r="J290" s="34" t="s">
        <v>1371</v>
      </c>
      <c r="K290" s="25" t="s">
        <v>1372</v>
      </c>
      <c r="L290" s="25" t="s">
        <v>25</v>
      </c>
      <c r="M290" s="35">
        <v>170</v>
      </c>
      <c r="N290" s="36" t="s">
        <v>707</v>
      </c>
      <c r="O290" s="81" t="str">
        <f>IFERROR(VLOOKUP(IF($L290="―",$K290,$L290),法人一覧!$D$4:$E$333,2,FALSE),"―")</f>
        <v>2190005006633</v>
      </c>
    </row>
    <row r="291" spans="1:15" ht="27" customHeight="1" x14ac:dyDescent="0.15">
      <c r="A291" s="39">
        <v>153</v>
      </c>
      <c r="B291" s="33">
        <f t="shared" si="33"/>
        <v>291</v>
      </c>
      <c r="C291" s="33" t="str">
        <f t="shared" si="34"/>
        <v>（１1）　保育所　（児童福祉法）</v>
      </c>
      <c r="D291" s="27" t="str">
        <f t="shared" si="35"/>
        <v>子どもの育ち支援課</v>
      </c>
      <c r="E291" s="27" t="str">
        <f t="shared" si="36"/>
        <v>保育所</v>
      </c>
      <c r="F291" s="25" t="s">
        <v>1373</v>
      </c>
      <c r="G291" s="34" t="s">
        <v>1374</v>
      </c>
      <c r="H291" s="25" t="s">
        <v>1375</v>
      </c>
      <c r="I291" s="34" t="s">
        <v>1376</v>
      </c>
      <c r="J291" s="34" t="s">
        <v>1377</v>
      </c>
      <c r="K291" s="25" t="s">
        <v>1378</v>
      </c>
      <c r="L291" s="25" t="s">
        <v>25</v>
      </c>
      <c r="M291" s="35">
        <v>180</v>
      </c>
      <c r="N291" s="36" t="s">
        <v>590</v>
      </c>
      <c r="O291" s="81" t="str">
        <f>IFERROR(VLOOKUP(IF($L291="―",$K291,$L291),法人一覧!$D$4:$E$333,2,FALSE),"―")</f>
        <v>1190005006634</v>
      </c>
    </row>
    <row r="292" spans="1:15" ht="27" customHeight="1" x14ac:dyDescent="0.15">
      <c r="A292" s="39">
        <v>154</v>
      </c>
      <c r="B292" s="33">
        <f t="shared" si="33"/>
        <v>292</v>
      </c>
      <c r="C292" s="33" t="str">
        <f t="shared" si="34"/>
        <v>（１1）　保育所　（児童福祉法）</v>
      </c>
      <c r="D292" s="27" t="str">
        <f t="shared" si="35"/>
        <v>子どもの育ち支援課</v>
      </c>
      <c r="E292" s="27" t="str">
        <f t="shared" si="36"/>
        <v>保育所</v>
      </c>
      <c r="F292" s="25" t="s">
        <v>1379</v>
      </c>
      <c r="G292" s="34" t="s">
        <v>1380</v>
      </c>
      <c r="H292" s="25" t="s">
        <v>1381</v>
      </c>
      <c r="I292" s="34" t="s">
        <v>1382</v>
      </c>
      <c r="J292" s="34" t="s">
        <v>1383</v>
      </c>
      <c r="K292" s="25" t="s">
        <v>1384</v>
      </c>
      <c r="L292" s="25" t="s">
        <v>25</v>
      </c>
      <c r="M292" s="35">
        <v>240</v>
      </c>
      <c r="N292" s="36" t="s">
        <v>590</v>
      </c>
      <c r="O292" s="81" t="str">
        <f>IFERROR(VLOOKUP(IF($L292="―",$K292,$L292),法人一覧!$D$4:$E$333,2,FALSE),"―")</f>
        <v>9190005006635</v>
      </c>
    </row>
    <row r="293" spans="1:15" ht="27" customHeight="1" x14ac:dyDescent="0.15">
      <c r="A293" s="39">
        <v>155</v>
      </c>
      <c r="B293" s="33">
        <f t="shared" si="33"/>
        <v>293</v>
      </c>
      <c r="C293" s="33" t="str">
        <f t="shared" si="34"/>
        <v>（１1）　保育所　（児童福祉法）</v>
      </c>
      <c r="D293" s="27" t="str">
        <f t="shared" si="35"/>
        <v>子どもの育ち支援課</v>
      </c>
      <c r="E293" s="27" t="str">
        <f t="shared" si="36"/>
        <v>保育所</v>
      </c>
      <c r="F293" s="25" t="s">
        <v>1385</v>
      </c>
      <c r="G293" s="34" t="s">
        <v>1386</v>
      </c>
      <c r="H293" s="25" t="s">
        <v>1387</v>
      </c>
      <c r="I293" s="34" t="s">
        <v>1388</v>
      </c>
      <c r="J293" s="34" t="s">
        <v>1389</v>
      </c>
      <c r="K293" s="25" t="s">
        <v>1390</v>
      </c>
      <c r="L293" s="25" t="s">
        <v>25</v>
      </c>
      <c r="M293" s="35">
        <v>220</v>
      </c>
      <c r="N293" s="36" t="s">
        <v>1181</v>
      </c>
      <c r="O293" s="81" t="str">
        <f>IFERROR(VLOOKUP(IF($L293="―",$K293,$L293),法人一覧!$D$4:$E$333,2,FALSE),"―")</f>
        <v>7190005006637</v>
      </c>
    </row>
    <row r="294" spans="1:15" ht="27" customHeight="1" x14ac:dyDescent="0.15">
      <c r="A294" s="39">
        <v>156</v>
      </c>
      <c r="B294" s="33">
        <f t="shared" si="33"/>
        <v>294</v>
      </c>
      <c r="C294" s="33" t="str">
        <f t="shared" si="34"/>
        <v>（１1）　保育所　（児童福祉法）</v>
      </c>
      <c r="D294" s="27" t="str">
        <f t="shared" si="35"/>
        <v>子どもの育ち支援課</v>
      </c>
      <c r="E294" s="27" t="str">
        <f t="shared" si="36"/>
        <v>保育所</v>
      </c>
      <c r="F294" s="25" t="s">
        <v>1299</v>
      </c>
      <c r="G294" s="34" t="s">
        <v>1391</v>
      </c>
      <c r="H294" s="25" t="s">
        <v>1392</v>
      </c>
      <c r="I294" s="34" t="s">
        <v>1393</v>
      </c>
      <c r="J294" s="34" t="s">
        <v>1394</v>
      </c>
      <c r="K294" s="25" t="s">
        <v>1395</v>
      </c>
      <c r="L294" s="25" t="s">
        <v>25</v>
      </c>
      <c r="M294" s="35">
        <v>320</v>
      </c>
      <c r="N294" s="36" t="s">
        <v>730</v>
      </c>
      <c r="O294" s="81" t="str">
        <f>IFERROR(VLOOKUP(IF($L294="―",$K294,$L294),法人一覧!$D$4:$E$333,2,FALSE),"―")</f>
        <v>8190005003947</v>
      </c>
    </row>
    <row r="295" spans="1:15" ht="27" customHeight="1" x14ac:dyDescent="0.15">
      <c r="A295" s="39">
        <v>157</v>
      </c>
      <c r="B295" s="33">
        <f t="shared" si="33"/>
        <v>295</v>
      </c>
      <c r="C295" s="33" t="str">
        <f t="shared" si="34"/>
        <v>（１1）　保育所　（児童福祉法）</v>
      </c>
      <c r="D295" s="27" t="str">
        <f t="shared" si="35"/>
        <v>子どもの育ち支援課</v>
      </c>
      <c r="E295" s="27" t="str">
        <f t="shared" si="36"/>
        <v>保育所</v>
      </c>
      <c r="F295" s="25" t="s">
        <v>1396</v>
      </c>
      <c r="G295" s="34" t="s">
        <v>1397</v>
      </c>
      <c r="H295" s="25" t="s">
        <v>1398</v>
      </c>
      <c r="I295" s="34" t="s">
        <v>1399</v>
      </c>
      <c r="J295" s="34" t="s">
        <v>1400</v>
      </c>
      <c r="K295" s="25" t="s">
        <v>1378</v>
      </c>
      <c r="L295" s="25" t="s">
        <v>25</v>
      </c>
      <c r="M295" s="35">
        <v>170</v>
      </c>
      <c r="N295" s="36" t="s">
        <v>931</v>
      </c>
      <c r="O295" s="81" t="str">
        <f>IFERROR(VLOOKUP(IF($L295="―",$K295,$L295),法人一覧!$D$4:$E$333,2,FALSE),"―")</f>
        <v>1190005006634</v>
      </c>
    </row>
    <row r="296" spans="1:15" ht="27" customHeight="1" x14ac:dyDescent="0.15">
      <c r="A296" s="39">
        <v>158</v>
      </c>
      <c r="B296" s="27">
        <f t="shared" si="33"/>
        <v>296</v>
      </c>
      <c r="C296" s="27" t="str">
        <f t="shared" si="34"/>
        <v>（１1）　保育所　（児童福祉法）</v>
      </c>
      <c r="D296" s="27" t="str">
        <f t="shared" si="35"/>
        <v>子どもの育ち支援課</v>
      </c>
      <c r="E296" s="27" t="str">
        <f t="shared" si="36"/>
        <v>保育所</v>
      </c>
      <c r="F296" s="25" t="s">
        <v>1401</v>
      </c>
      <c r="G296" s="34" t="s">
        <v>1402</v>
      </c>
      <c r="H296" s="25" t="s">
        <v>1403</v>
      </c>
      <c r="I296" s="34" t="s">
        <v>1404</v>
      </c>
      <c r="J296" s="34" t="s">
        <v>1405</v>
      </c>
      <c r="K296" s="25" t="s">
        <v>1406</v>
      </c>
      <c r="L296" s="25" t="s">
        <v>25</v>
      </c>
      <c r="M296" s="35">
        <v>210</v>
      </c>
      <c r="N296" s="36" t="s">
        <v>768</v>
      </c>
      <c r="O296" s="81" t="str">
        <f>IFERROR(VLOOKUP(IF($L296="―",$K296,$L296),法人一覧!$D$4:$E$333,2,FALSE),"―")</f>
        <v>1190005006642</v>
      </c>
    </row>
    <row r="297" spans="1:15" ht="27" customHeight="1" x14ac:dyDescent="0.15">
      <c r="A297" s="39">
        <v>159</v>
      </c>
      <c r="B297" s="33">
        <f t="shared" si="33"/>
        <v>297</v>
      </c>
      <c r="C297" s="33" t="str">
        <f t="shared" si="34"/>
        <v>（１1）　保育所　（児童福祉法）</v>
      </c>
      <c r="D297" s="27" t="str">
        <f t="shared" si="35"/>
        <v>子どもの育ち支援課</v>
      </c>
      <c r="E297" s="27" t="str">
        <f t="shared" si="36"/>
        <v>保育所</v>
      </c>
      <c r="F297" s="25" t="s">
        <v>1412</v>
      </c>
      <c r="G297" s="34" t="s">
        <v>1386</v>
      </c>
      <c r="H297" s="25" t="s">
        <v>1413</v>
      </c>
      <c r="I297" s="34" t="s">
        <v>1414</v>
      </c>
      <c r="J297" s="34" t="s">
        <v>1415</v>
      </c>
      <c r="K297" s="25" t="s">
        <v>1416</v>
      </c>
      <c r="L297" s="25" t="s">
        <v>25</v>
      </c>
      <c r="M297" s="35">
        <v>210</v>
      </c>
      <c r="N297" s="36" t="s">
        <v>1411</v>
      </c>
      <c r="O297" s="69" t="str">
        <f>IFERROR(VLOOKUP(IF($L297="―",$K297,$L297),法人一覧!$D$4:$E$333,2,FALSE),"―")</f>
        <v>4190005007613</v>
      </c>
    </row>
    <row r="298" spans="1:15" ht="27" customHeight="1" x14ac:dyDescent="0.15">
      <c r="A298" s="39">
        <v>160</v>
      </c>
      <c r="B298" s="33">
        <f t="shared" si="33"/>
        <v>298</v>
      </c>
      <c r="C298" s="33" t="str">
        <f t="shared" si="34"/>
        <v>（１1）　保育所　（児童福祉法）</v>
      </c>
      <c r="D298" s="27" t="str">
        <f t="shared" si="35"/>
        <v>子どもの育ち支援課</v>
      </c>
      <c r="E298" s="27" t="str">
        <f t="shared" si="36"/>
        <v>保育所</v>
      </c>
      <c r="F298" s="25" t="s">
        <v>1417</v>
      </c>
      <c r="G298" s="34" t="s">
        <v>1418</v>
      </c>
      <c r="H298" s="25" t="s">
        <v>1419</v>
      </c>
      <c r="I298" s="34" t="s">
        <v>1420</v>
      </c>
      <c r="J298" s="34" t="s">
        <v>1420</v>
      </c>
      <c r="K298" s="25" t="s">
        <v>1421</v>
      </c>
      <c r="L298" s="25" t="s">
        <v>25</v>
      </c>
      <c r="M298" s="35">
        <v>120</v>
      </c>
      <c r="N298" s="36" t="s">
        <v>1411</v>
      </c>
      <c r="O298" s="69" t="str">
        <f>IFERROR(VLOOKUP(IF($L298="―",$K298,$L298),法人一覧!$D$4:$E$333,2,FALSE),"―")</f>
        <v>3190005007614</v>
      </c>
    </row>
    <row r="299" spans="1:15" ht="27" customHeight="1" x14ac:dyDescent="0.15">
      <c r="A299" s="39">
        <v>161</v>
      </c>
      <c r="B299" s="33">
        <f t="shared" si="33"/>
        <v>299</v>
      </c>
      <c r="C299" s="33" t="str">
        <f t="shared" si="34"/>
        <v>（１1）　保育所　（児童福祉法）</v>
      </c>
      <c r="D299" s="27" t="str">
        <f t="shared" si="35"/>
        <v>子どもの育ち支援課</v>
      </c>
      <c r="E299" s="27" t="str">
        <f t="shared" si="36"/>
        <v>保育所</v>
      </c>
      <c r="F299" s="25" t="s">
        <v>1424</v>
      </c>
      <c r="G299" s="34" t="s">
        <v>1425</v>
      </c>
      <c r="H299" s="25" t="s">
        <v>1426</v>
      </c>
      <c r="I299" s="34" t="s">
        <v>1427</v>
      </c>
      <c r="J299" s="34" t="s">
        <v>1428</v>
      </c>
      <c r="K299" s="25" t="s">
        <v>1262</v>
      </c>
      <c r="L299" s="25" t="s">
        <v>25</v>
      </c>
      <c r="M299" s="35">
        <v>180</v>
      </c>
      <c r="N299" s="36" t="s">
        <v>1429</v>
      </c>
      <c r="O299" s="69" t="str">
        <f>IFERROR(VLOOKUP(IF($L299="―",$K299,$L299),法人一覧!$D$4:$E$333,2,FALSE),"―")</f>
        <v>6190005000129</v>
      </c>
    </row>
    <row r="300" spans="1:15" ht="27" customHeight="1" x14ac:dyDescent="0.15">
      <c r="A300" s="39">
        <v>162</v>
      </c>
      <c r="B300" s="27">
        <f t="shared" si="33"/>
        <v>300</v>
      </c>
      <c r="C300" s="27" t="str">
        <f t="shared" si="34"/>
        <v>（１1）　保育所　（児童福祉法）</v>
      </c>
      <c r="D300" s="27" t="str">
        <f t="shared" si="35"/>
        <v>子どもの育ち支援課</v>
      </c>
      <c r="E300" s="27" t="str">
        <f t="shared" si="36"/>
        <v>保育所</v>
      </c>
      <c r="F300" s="25" t="s">
        <v>1436</v>
      </c>
      <c r="G300" s="34" t="s">
        <v>183</v>
      </c>
      <c r="H300" s="25" t="s">
        <v>1437</v>
      </c>
      <c r="I300" s="34" t="s">
        <v>1438</v>
      </c>
      <c r="J300" s="34" t="s">
        <v>1438</v>
      </c>
      <c r="K300" s="25" t="s">
        <v>78</v>
      </c>
      <c r="L300" s="25" t="s">
        <v>25</v>
      </c>
      <c r="M300" s="35">
        <v>90</v>
      </c>
      <c r="N300" s="36" t="s">
        <v>1439</v>
      </c>
      <c r="O300" s="69" t="str">
        <f>IFERROR(VLOOKUP(IF($L300="―",$K300,$L300),法人一覧!$D$4:$E$333,2,FALSE),"―")</f>
        <v>―</v>
      </c>
    </row>
    <row r="301" spans="1:15" ht="27" customHeight="1" x14ac:dyDescent="0.15">
      <c r="A301" s="39">
        <v>163</v>
      </c>
      <c r="B301" s="33">
        <f t="shared" si="33"/>
        <v>301</v>
      </c>
      <c r="C301" s="33" t="str">
        <f t="shared" si="34"/>
        <v>（１1）　保育所　（児童福祉法）</v>
      </c>
      <c r="D301" s="27" t="str">
        <f t="shared" si="35"/>
        <v>子どもの育ち支援課</v>
      </c>
      <c r="E301" s="27" t="str">
        <f t="shared" si="36"/>
        <v>保育所</v>
      </c>
      <c r="F301" s="25" t="s">
        <v>1440</v>
      </c>
      <c r="G301" s="34" t="s">
        <v>425</v>
      </c>
      <c r="H301" s="25" t="s">
        <v>1441</v>
      </c>
      <c r="I301" s="34" t="s">
        <v>1442</v>
      </c>
      <c r="J301" s="34" t="s">
        <v>1442</v>
      </c>
      <c r="K301" s="25" t="s">
        <v>78</v>
      </c>
      <c r="L301" s="25" t="s">
        <v>25</v>
      </c>
      <c r="M301" s="35">
        <v>120</v>
      </c>
      <c r="N301" s="36" t="s">
        <v>1443</v>
      </c>
      <c r="O301" s="69" t="str">
        <f>IFERROR(VLOOKUP(IF($L301="―",$K301,$L301),法人一覧!$D$4:$E$333,2,FALSE),"―")</f>
        <v>―</v>
      </c>
    </row>
    <row r="302" spans="1:15" ht="27" customHeight="1" x14ac:dyDescent="0.15">
      <c r="A302" s="39">
        <v>164</v>
      </c>
      <c r="B302" s="33">
        <f t="shared" si="33"/>
        <v>302</v>
      </c>
      <c r="C302" s="33" t="str">
        <f t="shared" si="34"/>
        <v>（１1）　保育所　（児童福祉法）</v>
      </c>
      <c r="D302" s="27" t="str">
        <f t="shared" si="35"/>
        <v>子どもの育ち支援課</v>
      </c>
      <c r="E302" s="27" t="str">
        <f t="shared" si="36"/>
        <v>保育所</v>
      </c>
      <c r="F302" s="25" t="s">
        <v>1444</v>
      </c>
      <c r="G302" s="34" t="s">
        <v>1445</v>
      </c>
      <c r="H302" s="25" t="s">
        <v>1446</v>
      </c>
      <c r="I302" s="34" t="s">
        <v>1447</v>
      </c>
      <c r="J302" s="34" t="s">
        <v>1448</v>
      </c>
      <c r="K302" s="25" t="s">
        <v>78</v>
      </c>
      <c r="L302" s="25" t="s">
        <v>25</v>
      </c>
      <c r="M302" s="35">
        <v>75</v>
      </c>
      <c r="N302" s="36" t="s">
        <v>150</v>
      </c>
      <c r="O302" s="69" t="str">
        <f>IFERROR(VLOOKUP(IF($L302="―",$K302,$L302),法人一覧!$D$4:$E$333,2,FALSE),"―")</f>
        <v>―</v>
      </c>
    </row>
    <row r="303" spans="1:15" ht="27" customHeight="1" x14ac:dyDescent="0.15">
      <c r="A303" s="39">
        <v>165</v>
      </c>
      <c r="B303" s="33">
        <f t="shared" si="33"/>
        <v>303</v>
      </c>
      <c r="C303" s="33" t="str">
        <f t="shared" si="34"/>
        <v>（１1）　保育所　（児童福祉法）</v>
      </c>
      <c r="D303" s="27" t="str">
        <f t="shared" si="35"/>
        <v>子どもの育ち支援課</v>
      </c>
      <c r="E303" s="27" t="str">
        <f t="shared" si="36"/>
        <v>保育所</v>
      </c>
      <c r="F303" s="25" t="s">
        <v>1449</v>
      </c>
      <c r="G303" s="34" t="s">
        <v>1450</v>
      </c>
      <c r="H303" s="25" t="s">
        <v>1451</v>
      </c>
      <c r="I303" s="34" t="s">
        <v>1452</v>
      </c>
      <c r="J303" s="34" t="s">
        <v>1452</v>
      </c>
      <c r="K303" s="25" t="s">
        <v>78</v>
      </c>
      <c r="L303" s="25" t="s">
        <v>25</v>
      </c>
      <c r="M303" s="35">
        <v>80</v>
      </c>
      <c r="N303" s="36" t="s">
        <v>1453</v>
      </c>
      <c r="O303" s="69" t="str">
        <f>IFERROR(VLOOKUP(IF($L303="―",$K303,$L303),法人一覧!$D$4:$E$333,2,FALSE),"―")</f>
        <v>―</v>
      </c>
    </row>
    <row r="304" spans="1:15" ht="27" customHeight="1" x14ac:dyDescent="0.15">
      <c r="A304" s="39">
        <v>166</v>
      </c>
      <c r="B304" s="33">
        <f t="shared" si="33"/>
        <v>304</v>
      </c>
      <c r="C304" s="33" t="str">
        <f t="shared" si="34"/>
        <v>（１1）　保育所　（児童福祉法）</v>
      </c>
      <c r="D304" s="27" t="str">
        <f t="shared" si="35"/>
        <v>子どもの育ち支援課</v>
      </c>
      <c r="E304" s="27" t="str">
        <f t="shared" si="36"/>
        <v>保育所</v>
      </c>
      <c r="F304" s="25" t="s">
        <v>1454</v>
      </c>
      <c r="G304" s="34" t="s">
        <v>1455</v>
      </c>
      <c r="H304" s="25" t="s">
        <v>1456</v>
      </c>
      <c r="I304" s="34" t="s">
        <v>1457</v>
      </c>
      <c r="J304" s="34" t="s">
        <v>1457</v>
      </c>
      <c r="K304" s="25" t="s">
        <v>78</v>
      </c>
      <c r="L304" s="25" t="s">
        <v>25</v>
      </c>
      <c r="M304" s="35">
        <v>150</v>
      </c>
      <c r="N304" s="36" t="s">
        <v>1458</v>
      </c>
      <c r="O304" s="69" t="str">
        <f>IFERROR(VLOOKUP(IF($L304="―",$K304,$L304),法人一覧!$D$4:$E$333,2,FALSE),"―")</f>
        <v>―</v>
      </c>
    </row>
    <row r="305" spans="1:15" ht="27" customHeight="1" x14ac:dyDescent="0.15">
      <c r="A305" s="39">
        <v>167</v>
      </c>
      <c r="B305" s="33">
        <f t="shared" si="33"/>
        <v>305</v>
      </c>
      <c r="C305" s="33" t="str">
        <f t="shared" si="34"/>
        <v>（１1）　保育所　（児童福祉法）</v>
      </c>
      <c r="D305" s="27" t="str">
        <f t="shared" si="35"/>
        <v>子どもの育ち支援課</v>
      </c>
      <c r="E305" s="27" t="str">
        <f t="shared" si="36"/>
        <v>保育所</v>
      </c>
      <c r="F305" s="25" t="s">
        <v>1459</v>
      </c>
      <c r="G305" s="34" t="s">
        <v>452</v>
      </c>
      <c r="H305" s="25" t="s">
        <v>1460</v>
      </c>
      <c r="I305" s="34" t="s">
        <v>1461</v>
      </c>
      <c r="J305" s="34" t="s">
        <v>1461</v>
      </c>
      <c r="K305" s="25" t="s">
        <v>78</v>
      </c>
      <c r="L305" s="25" t="s">
        <v>25</v>
      </c>
      <c r="M305" s="35">
        <v>180</v>
      </c>
      <c r="N305" s="36" t="s">
        <v>1462</v>
      </c>
      <c r="O305" s="69" t="str">
        <f>IFERROR(VLOOKUP(IF($L305="―",$K305,$L305),法人一覧!$D$4:$E$333,2,FALSE),"―")</f>
        <v>―</v>
      </c>
    </row>
    <row r="306" spans="1:15" ht="27" customHeight="1" x14ac:dyDescent="0.15">
      <c r="A306" s="39">
        <v>168</v>
      </c>
      <c r="B306" s="33">
        <f t="shared" si="33"/>
        <v>306</v>
      </c>
      <c r="C306" s="33" t="str">
        <f t="shared" si="34"/>
        <v>（１1）　保育所　（児童福祉法）</v>
      </c>
      <c r="D306" s="27" t="str">
        <f t="shared" si="35"/>
        <v>子どもの育ち支援課</v>
      </c>
      <c r="E306" s="27" t="str">
        <f t="shared" si="36"/>
        <v>保育所</v>
      </c>
      <c r="F306" s="25" t="s">
        <v>1463</v>
      </c>
      <c r="G306" s="34" t="s">
        <v>1464</v>
      </c>
      <c r="H306" s="25" t="s">
        <v>1465</v>
      </c>
      <c r="I306" s="34" t="s">
        <v>1466</v>
      </c>
      <c r="J306" s="34" t="s">
        <v>1466</v>
      </c>
      <c r="K306" s="25" t="s">
        <v>78</v>
      </c>
      <c r="L306" s="25" t="s">
        <v>25</v>
      </c>
      <c r="M306" s="35">
        <v>150</v>
      </c>
      <c r="N306" s="36" t="s">
        <v>1467</v>
      </c>
      <c r="O306" s="69" t="str">
        <f>IFERROR(VLOOKUP(IF($L306="―",$K306,$L306),法人一覧!$D$4:$E$333,2,FALSE),"―")</f>
        <v>―</v>
      </c>
    </row>
    <row r="307" spans="1:15" ht="27" customHeight="1" x14ac:dyDescent="0.15">
      <c r="A307" s="39">
        <v>169</v>
      </c>
      <c r="B307" s="27">
        <f t="shared" si="33"/>
        <v>307</v>
      </c>
      <c r="C307" s="27" t="str">
        <f t="shared" si="34"/>
        <v>（１1）　保育所　（児童福祉法）</v>
      </c>
      <c r="D307" s="27" t="str">
        <f t="shared" si="35"/>
        <v>子どもの育ち支援課</v>
      </c>
      <c r="E307" s="27" t="str">
        <f t="shared" si="36"/>
        <v>保育所</v>
      </c>
      <c r="F307" s="25" t="s">
        <v>1468</v>
      </c>
      <c r="G307" s="34" t="s">
        <v>1469</v>
      </c>
      <c r="H307" s="25" t="s">
        <v>1470</v>
      </c>
      <c r="I307" s="34" t="s">
        <v>1471</v>
      </c>
      <c r="J307" s="34" t="s">
        <v>1472</v>
      </c>
      <c r="K307" s="25" t="s">
        <v>78</v>
      </c>
      <c r="L307" s="25" t="s">
        <v>25</v>
      </c>
      <c r="M307" s="35">
        <v>180</v>
      </c>
      <c r="N307" s="37">
        <v>45017</v>
      </c>
      <c r="O307" s="69" t="str">
        <f>IFERROR(VLOOKUP(IF($L307="―",$K307,$L307),法人一覧!$D$4:$E$333,2,FALSE),"―")</f>
        <v>―</v>
      </c>
    </row>
    <row r="308" spans="1:15" ht="27" customHeight="1" x14ac:dyDescent="0.15">
      <c r="A308" s="39">
        <v>170</v>
      </c>
      <c r="B308" s="33">
        <f t="shared" si="33"/>
        <v>308</v>
      </c>
      <c r="C308" s="33" t="str">
        <f t="shared" si="34"/>
        <v>（１1）　保育所　（児童福祉法）</v>
      </c>
      <c r="D308" s="27" t="str">
        <f t="shared" si="35"/>
        <v>子どもの育ち支援課</v>
      </c>
      <c r="E308" s="27" t="str">
        <f t="shared" si="36"/>
        <v>保育所</v>
      </c>
      <c r="F308" s="25" t="s">
        <v>1473</v>
      </c>
      <c r="G308" s="34" t="s">
        <v>1474</v>
      </c>
      <c r="H308" s="25" t="s">
        <v>1475</v>
      </c>
      <c r="I308" s="34" t="s">
        <v>1476</v>
      </c>
      <c r="J308" s="34" t="s">
        <v>1476</v>
      </c>
      <c r="K308" s="25" t="s">
        <v>1477</v>
      </c>
      <c r="L308" s="25" t="s">
        <v>25</v>
      </c>
      <c r="M308" s="35">
        <v>70</v>
      </c>
      <c r="N308" s="36" t="s">
        <v>1462</v>
      </c>
      <c r="O308" s="69" t="str">
        <f>IFERROR(VLOOKUP(IF($L308="―",$K308,$L308),法人一覧!$D$4:$E$333,2,FALSE),"―")</f>
        <v>3190005005023</v>
      </c>
    </row>
    <row r="309" spans="1:15" ht="27" customHeight="1" x14ac:dyDescent="0.15">
      <c r="A309" s="39">
        <v>171</v>
      </c>
      <c r="B309" s="33">
        <f t="shared" si="33"/>
        <v>309</v>
      </c>
      <c r="C309" s="33" t="str">
        <f t="shared" si="34"/>
        <v>（１1）　保育所　（児童福祉法）</v>
      </c>
      <c r="D309" s="27" t="str">
        <f t="shared" si="35"/>
        <v>子どもの育ち支援課</v>
      </c>
      <c r="E309" s="27" t="str">
        <f t="shared" si="36"/>
        <v>保育所</v>
      </c>
      <c r="F309" s="25" t="s">
        <v>1478</v>
      </c>
      <c r="G309" s="34" t="s">
        <v>1479</v>
      </c>
      <c r="H309" s="25" t="s">
        <v>1480</v>
      </c>
      <c r="I309" s="34" t="s">
        <v>1481</v>
      </c>
      <c r="J309" s="34" t="s">
        <v>1482</v>
      </c>
      <c r="K309" s="25" t="s">
        <v>1483</v>
      </c>
      <c r="L309" s="25" t="s">
        <v>25</v>
      </c>
      <c r="M309" s="35">
        <v>120</v>
      </c>
      <c r="N309" s="36" t="s">
        <v>1484</v>
      </c>
      <c r="O309" s="69" t="str">
        <f>IFERROR(VLOOKUP(IF($L309="―",$K309,$L309),法人一覧!$D$4:$E$333,2,FALSE),"―")</f>
        <v>4190005005022</v>
      </c>
    </row>
    <row r="310" spans="1:15" ht="27" customHeight="1" x14ac:dyDescent="0.15">
      <c r="A310" s="39">
        <v>172</v>
      </c>
      <c r="B310" s="33">
        <f t="shared" si="33"/>
        <v>310</v>
      </c>
      <c r="C310" s="33" t="str">
        <f t="shared" si="34"/>
        <v>（１1）　保育所　（児童福祉法）</v>
      </c>
      <c r="D310" s="27" t="str">
        <f t="shared" si="35"/>
        <v>子どもの育ち支援課</v>
      </c>
      <c r="E310" s="27" t="str">
        <f t="shared" si="36"/>
        <v>保育所</v>
      </c>
      <c r="F310" s="25" t="s">
        <v>1485</v>
      </c>
      <c r="G310" s="34" t="s">
        <v>1486</v>
      </c>
      <c r="H310" s="25" t="s">
        <v>1487</v>
      </c>
      <c r="I310" s="34" t="s">
        <v>1488</v>
      </c>
      <c r="J310" s="34" t="s">
        <v>1489</v>
      </c>
      <c r="K310" s="25" t="s">
        <v>1490</v>
      </c>
      <c r="L310" s="25" t="s">
        <v>25</v>
      </c>
      <c r="M310" s="35">
        <v>45</v>
      </c>
      <c r="N310" s="36" t="s">
        <v>1491</v>
      </c>
      <c r="O310" s="69" t="str">
        <f>IFERROR(VLOOKUP(IF($L310="―",$K310,$L310),法人一覧!$D$4:$E$333,2,FALSE),"―")</f>
        <v>7190005005028</v>
      </c>
    </row>
    <row r="311" spans="1:15" ht="27" customHeight="1" x14ac:dyDescent="0.15">
      <c r="A311" s="39">
        <v>173</v>
      </c>
      <c r="B311" s="33">
        <f t="shared" si="33"/>
        <v>311</v>
      </c>
      <c r="C311" s="33" t="str">
        <f t="shared" si="34"/>
        <v>（１1）　保育所　（児童福祉法）</v>
      </c>
      <c r="D311" s="27" t="str">
        <f t="shared" si="35"/>
        <v>子どもの育ち支援課</v>
      </c>
      <c r="E311" s="27" t="str">
        <f t="shared" si="36"/>
        <v>保育所</v>
      </c>
      <c r="F311" s="25" t="s">
        <v>1492</v>
      </c>
      <c r="G311" s="34" t="s">
        <v>1493</v>
      </c>
      <c r="H311" s="25" t="s">
        <v>1494</v>
      </c>
      <c r="I311" s="34" t="s">
        <v>1495</v>
      </c>
      <c r="J311" s="34" t="s">
        <v>1496</v>
      </c>
      <c r="K311" s="25" t="s">
        <v>1497</v>
      </c>
      <c r="L311" s="25" t="s">
        <v>25</v>
      </c>
      <c r="M311" s="35">
        <v>90</v>
      </c>
      <c r="N311" s="36" t="s">
        <v>1498</v>
      </c>
      <c r="O311" s="81" t="str">
        <f>IFERROR(VLOOKUP(IF($L311="―",$K311,$L311),法人一覧!$D$4:$E$333,2,FALSE),"―")</f>
        <v>6190005005037</v>
      </c>
    </row>
    <row r="312" spans="1:15" ht="27" customHeight="1" x14ac:dyDescent="0.15">
      <c r="A312" s="39">
        <v>174</v>
      </c>
      <c r="B312" s="27">
        <f t="shared" si="33"/>
        <v>312</v>
      </c>
      <c r="C312" s="27" t="str">
        <f t="shared" si="34"/>
        <v>（１1）　保育所　（児童福祉法）</v>
      </c>
      <c r="D312" s="27" t="str">
        <f t="shared" si="35"/>
        <v>子どもの育ち支援課</v>
      </c>
      <c r="E312" s="27" t="str">
        <f t="shared" si="36"/>
        <v>保育所</v>
      </c>
      <c r="F312" s="25" t="s">
        <v>1499</v>
      </c>
      <c r="G312" s="34" t="s">
        <v>1500</v>
      </c>
      <c r="H312" s="25" t="s">
        <v>1501</v>
      </c>
      <c r="I312" s="34" t="s">
        <v>1502</v>
      </c>
      <c r="J312" s="34" t="s">
        <v>1503</v>
      </c>
      <c r="K312" s="25" t="s">
        <v>1504</v>
      </c>
      <c r="L312" s="25" t="s">
        <v>25</v>
      </c>
      <c r="M312" s="35">
        <v>144</v>
      </c>
      <c r="N312" s="36" t="s">
        <v>1505</v>
      </c>
      <c r="O312" s="81" t="str">
        <f>IFERROR(VLOOKUP(IF($L312="―",$K312,$L312),法人一覧!$D$4:$E$333,2,FALSE),"―")</f>
        <v>4190005005039</v>
      </c>
    </row>
    <row r="313" spans="1:15" ht="27" customHeight="1" x14ac:dyDescent="0.15">
      <c r="A313" s="39">
        <v>175</v>
      </c>
      <c r="B313" s="33">
        <f t="shared" si="33"/>
        <v>313</v>
      </c>
      <c r="C313" s="33" t="str">
        <f t="shared" si="34"/>
        <v>（１1）　保育所　（児童福祉法）</v>
      </c>
      <c r="D313" s="27" t="str">
        <f t="shared" si="35"/>
        <v>子どもの育ち支援課</v>
      </c>
      <c r="E313" s="27" t="str">
        <f t="shared" si="36"/>
        <v>保育所</v>
      </c>
      <c r="F313" s="25" t="s">
        <v>1506</v>
      </c>
      <c r="G313" s="34" t="s">
        <v>1507</v>
      </c>
      <c r="H313" s="25" t="s">
        <v>1508</v>
      </c>
      <c r="I313" s="34" t="s">
        <v>1509</v>
      </c>
      <c r="J313" s="34" t="s">
        <v>1509</v>
      </c>
      <c r="K313" s="25" t="s">
        <v>1510</v>
      </c>
      <c r="L313" s="25" t="s">
        <v>25</v>
      </c>
      <c r="M313" s="35">
        <v>70</v>
      </c>
      <c r="N313" s="36" t="s">
        <v>1511</v>
      </c>
      <c r="O313" s="81" t="str">
        <f>IFERROR(VLOOKUP(IF($L313="―",$K313,$L313),法人一覧!$D$4:$E$333,2,FALSE),"―")</f>
        <v>2190005005032</v>
      </c>
    </row>
    <row r="314" spans="1:15" ht="27" customHeight="1" x14ac:dyDescent="0.15">
      <c r="A314" s="39">
        <v>176</v>
      </c>
      <c r="B314" s="33">
        <f t="shared" si="33"/>
        <v>314</v>
      </c>
      <c r="C314" s="33" t="str">
        <f t="shared" si="34"/>
        <v>（１1）　保育所　（児童福祉法）</v>
      </c>
      <c r="D314" s="27" t="str">
        <f t="shared" si="35"/>
        <v>子どもの育ち支援課</v>
      </c>
      <c r="E314" s="27" t="str">
        <f t="shared" si="36"/>
        <v>保育所</v>
      </c>
      <c r="F314" s="25" t="s">
        <v>1512</v>
      </c>
      <c r="G314" s="34" t="s">
        <v>1513</v>
      </c>
      <c r="H314" s="25" t="s">
        <v>1514</v>
      </c>
      <c r="I314" s="34" t="s">
        <v>1515</v>
      </c>
      <c r="J314" s="34" t="s">
        <v>1516</v>
      </c>
      <c r="K314" s="25" t="s">
        <v>1517</v>
      </c>
      <c r="L314" s="25" t="s">
        <v>25</v>
      </c>
      <c r="M314" s="35">
        <v>120</v>
      </c>
      <c r="N314" s="36" t="s">
        <v>516</v>
      </c>
      <c r="O314" s="81" t="str">
        <f>IFERROR(VLOOKUP(IF($L314="―",$K314,$L314),法人一覧!$D$4:$E$333,2,FALSE),"―")</f>
        <v>6190005005029</v>
      </c>
    </row>
    <row r="315" spans="1:15" ht="27" customHeight="1" x14ac:dyDescent="0.15">
      <c r="A315" s="39">
        <v>177</v>
      </c>
      <c r="B315" s="33">
        <f t="shared" si="33"/>
        <v>315</v>
      </c>
      <c r="C315" s="33" t="str">
        <f t="shared" si="34"/>
        <v>（１1）　保育所　（児童福祉法）</v>
      </c>
      <c r="D315" s="27" t="str">
        <f t="shared" si="35"/>
        <v>子どもの育ち支援課</v>
      </c>
      <c r="E315" s="27" t="str">
        <f t="shared" si="36"/>
        <v>保育所</v>
      </c>
      <c r="F315" s="25" t="s">
        <v>1368</v>
      </c>
      <c r="G315" s="34" t="s">
        <v>1518</v>
      </c>
      <c r="H315" s="25" t="s">
        <v>1519</v>
      </c>
      <c r="I315" s="34" t="s">
        <v>1520</v>
      </c>
      <c r="J315" s="34" t="s">
        <v>1520</v>
      </c>
      <c r="K315" s="25" t="s">
        <v>1521</v>
      </c>
      <c r="L315" s="25" t="s">
        <v>25</v>
      </c>
      <c r="M315" s="35">
        <v>60</v>
      </c>
      <c r="N315" s="36" t="s">
        <v>1522</v>
      </c>
      <c r="O315" s="81" t="str">
        <f>IFERROR(VLOOKUP(IF($L315="―",$K315,$L315),法人一覧!$D$4:$E$333,2,FALSE),"―")</f>
        <v>5190005005021</v>
      </c>
    </row>
    <row r="316" spans="1:15" ht="27" customHeight="1" x14ac:dyDescent="0.15">
      <c r="A316" s="39">
        <v>178</v>
      </c>
      <c r="B316" s="33">
        <f t="shared" si="33"/>
        <v>316</v>
      </c>
      <c r="C316" s="33" t="str">
        <f t="shared" si="34"/>
        <v>（１1）　保育所　（児童福祉法）</v>
      </c>
      <c r="D316" s="27" t="str">
        <f t="shared" si="35"/>
        <v>子どもの育ち支援課</v>
      </c>
      <c r="E316" s="27" t="str">
        <f t="shared" si="36"/>
        <v>保育所</v>
      </c>
      <c r="F316" s="25" t="s">
        <v>1523</v>
      </c>
      <c r="G316" s="34" t="s">
        <v>1524</v>
      </c>
      <c r="H316" s="25" t="s">
        <v>1525</v>
      </c>
      <c r="I316" s="34" t="s">
        <v>1526</v>
      </c>
      <c r="J316" s="34" t="s">
        <v>1527</v>
      </c>
      <c r="K316" s="25" t="s">
        <v>1528</v>
      </c>
      <c r="L316" s="25" t="s">
        <v>25</v>
      </c>
      <c r="M316" s="35">
        <v>60</v>
      </c>
      <c r="N316" s="36" t="s">
        <v>79</v>
      </c>
      <c r="O316" s="81" t="str">
        <f>IFERROR(VLOOKUP(IF($L316="―",$K316,$L316),法人一覧!$D$4:$E$333,2,FALSE),"―")</f>
        <v>9190005005018</v>
      </c>
    </row>
    <row r="317" spans="1:15" ht="27" customHeight="1" x14ac:dyDescent="0.15">
      <c r="A317" s="39">
        <v>179</v>
      </c>
      <c r="B317" s="33">
        <f t="shared" si="33"/>
        <v>317</v>
      </c>
      <c r="C317" s="33" t="str">
        <f t="shared" si="34"/>
        <v>（１1）　保育所　（児童福祉法）</v>
      </c>
      <c r="D317" s="27" t="str">
        <f t="shared" si="35"/>
        <v>子どもの育ち支援課</v>
      </c>
      <c r="E317" s="27" t="str">
        <f t="shared" si="36"/>
        <v>保育所</v>
      </c>
      <c r="F317" s="25" t="s">
        <v>1529</v>
      </c>
      <c r="G317" s="34" t="s">
        <v>1530</v>
      </c>
      <c r="H317" s="25" t="s">
        <v>1531</v>
      </c>
      <c r="I317" s="34" t="s">
        <v>1532</v>
      </c>
      <c r="J317" s="34" t="s">
        <v>1533</v>
      </c>
      <c r="K317" s="25" t="s">
        <v>1534</v>
      </c>
      <c r="L317" s="25" t="s">
        <v>25</v>
      </c>
      <c r="M317" s="35">
        <v>100</v>
      </c>
      <c r="N317" s="36" t="s">
        <v>72</v>
      </c>
      <c r="O317" s="81" t="str">
        <f>IFERROR(VLOOKUP(IF($L317="―",$K317,$L317),法人一覧!$D$4:$E$333,2,FALSE),"―")</f>
        <v>4190005005030</v>
      </c>
    </row>
    <row r="318" spans="1:15" ht="27" customHeight="1" x14ac:dyDescent="0.15">
      <c r="A318" s="39">
        <v>180</v>
      </c>
      <c r="B318" s="33">
        <f t="shared" si="33"/>
        <v>318</v>
      </c>
      <c r="C318" s="33" t="str">
        <f t="shared" si="34"/>
        <v>（１1）　保育所　（児童福祉法）</v>
      </c>
      <c r="D318" s="27" t="str">
        <f t="shared" si="35"/>
        <v>子どもの育ち支援課</v>
      </c>
      <c r="E318" s="27" t="str">
        <f t="shared" si="36"/>
        <v>保育所</v>
      </c>
      <c r="F318" s="25" t="s">
        <v>1535</v>
      </c>
      <c r="G318" s="34" t="s">
        <v>1536</v>
      </c>
      <c r="H318" s="25" t="s">
        <v>1537</v>
      </c>
      <c r="I318" s="34" t="s">
        <v>1538</v>
      </c>
      <c r="J318" s="34" t="s">
        <v>1539</v>
      </c>
      <c r="K318" s="25" t="s">
        <v>1540</v>
      </c>
      <c r="L318" s="25" t="s">
        <v>25</v>
      </c>
      <c r="M318" s="35">
        <v>60</v>
      </c>
      <c r="N318" s="36" t="s">
        <v>72</v>
      </c>
      <c r="O318" s="81" t="str">
        <f>IFERROR(VLOOKUP(IF($L318="―",$K318,$L318),法人一覧!$D$4:$E$333,2,FALSE),"―")</f>
        <v>9190005004589</v>
      </c>
    </row>
    <row r="319" spans="1:15" ht="27" customHeight="1" x14ac:dyDescent="0.15">
      <c r="A319" s="39">
        <v>181</v>
      </c>
      <c r="B319" s="27">
        <f t="shared" si="33"/>
        <v>319</v>
      </c>
      <c r="C319" s="27" t="str">
        <f t="shared" si="34"/>
        <v>（１1）　保育所　（児童福祉法）</v>
      </c>
      <c r="D319" s="27" t="str">
        <f t="shared" si="35"/>
        <v>子どもの育ち支援課</v>
      </c>
      <c r="E319" s="27" t="str">
        <f t="shared" si="36"/>
        <v>保育所</v>
      </c>
      <c r="F319" s="25" t="s">
        <v>1541</v>
      </c>
      <c r="G319" s="34" t="s">
        <v>1542</v>
      </c>
      <c r="H319" s="25" t="s">
        <v>1543</v>
      </c>
      <c r="I319" s="34" t="s">
        <v>1544</v>
      </c>
      <c r="J319" s="34" t="s">
        <v>1545</v>
      </c>
      <c r="K319" s="25" t="s">
        <v>1546</v>
      </c>
      <c r="L319" s="25" t="s">
        <v>25</v>
      </c>
      <c r="M319" s="35">
        <v>90</v>
      </c>
      <c r="N319" s="36" t="s">
        <v>1547</v>
      </c>
      <c r="O319" s="81" t="str">
        <f>IFERROR(VLOOKUP(IF($L319="―",$K319,$L319),法人一覧!$D$4:$E$333,2,FALSE),"―")</f>
        <v>8190005005134</v>
      </c>
    </row>
    <row r="320" spans="1:15" ht="27" customHeight="1" x14ac:dyDescent="0.15">
      <c r="A320" s="39">
        <v>182</v>
      </c>
      <c r="B320" s="33">
        <f t="shared" si="33"/>
        <v>320</v>
      </c>
      <c r="C320" s="33" t="str">
        <f t="shared" si="34"/>
        <v>（１1）　保育所　（児童福祉法）</v>
      </c>
      <c r="D320" s="27" t="str">
        <f t="shared" si="35"/>
        <v>子どもの育ち支援課</v>
      </c>
      <c r="E320" s="27" t="str">
        <f t="shared" si="36"/>
        <v>保育所</v>
      </c>
      <c r="F320" s="25" t="s">
        <v>1548</v>
      </c>
      <c r="G320" s="34" t="s">
        <v>1549</v>
      </c>
      <c r="H320" s="25" t="s">
        <v>1550</v>
      </c>
      <c r="I320" s="34" t="s">
        <v>1551</v>
      </c>
      <c r="J320" s="34" t="s">
        <v>1552</v>
      </c>
      <c r="K320" s="25" t="s">
        <v>1553</v>
      </c>
      <c r="L320" s="25" t="s">
        <v>25</v>
      </c>
      <c r="M320" s="35">
        <v>45</v>
      </c>
      <c r="N320" s="36" t="s">
        <v>1554</v>
      </c>
      <c r="O320" s="81" t="str">
        <f>IFERROR(VLOOKUP(IF($L320="―",$K320,$L320),法人一覧!$D$4:$E$333,2,FALSE),"―")</f>
        <v>8190005010258</v>
      </c>
    </row>
    <row r="321" spans="1:15" ht="27" customHeight="1" x14ac:dyDescent="0.15">
      <c r="A321" s="39">
        <v>183</v>
      </c>
      <c r="B321" s="33">
        <f t="shared" si="33"/>
        <v>321</v>
      </c>
      <c r="C321" s="33" t="str">
        <f t="shared" si="34"/>
        <v>（１1）　保育所　（児童福祉法）</v>
      </c>
      <c r="D321" s="27" t="str">
        <f t="shared" si="35"/>
        <v>子どもの育ち支援課</v>
      </c>
      <c r="E321" s="27" t="str">
        <f t="shared" si="36"/>
        <v>保育所</v>
      </c>
      <c r="F321" s="25" t="s">
        <v>1555</v>
      </c>
      <c r="G321" s="34" t="s">
        <v>441</v>
      </c>
      <c r="H321" s="25" t="s">
        <v>1556</v>
      </c>
      <c r="I321" s="34" t="s">
        <v>1557</v>
      </c>
      <c r="J321" s="34" t="s">
        <v>1558</v>
      </c>
      <c r="K321" s="25" t="s">
        <v>1559</v>
      </c>
      <c r="L321" s="25" t="s">
        <v>25</v>
      </c>
      <c r="M321" s="35">
        <v>73</v>
      </c>
      <c r="N321" s="36" t="s">
        <v>268</v>
      </c>
      <c r="O321" s="81" t="str">
        <f>IFERROR(VLOOKUP(IF($L321="―",$K321,$L321),法人一覧!$D$4:$E$333,2,FALSE),"―")</f>
        <v>1190005005405</v>
      </c>
    </row>
    <row r="322" spans="1:15" ht="27" customHeight="1" x14ac:dyDescent="0.15">
      <c r="A322" s="39">
        <v>184</v>
      </c>
      <c r="B322" s="33">
        <f t="shared" si="33"/>
        <v>322</v>
      </c>
      <c r="C322" s="33" t="str">
        <f t="shared" si="34"/>
        <v>（１1）　保育所　（児童福祉法）</v>
      </c>
      <c r="D322" s="27" t="str">
        <f t="shared" si="35"/>
        <v>子どもの育ち支援課</v>
      </c>
      <c r="E322" s="27" t="str">
        <f t="shared" si="36"/>
        <v>保育所</v>
      </c>
      <c r="F322" s="25" t="s">
        <v>1560</v>
      </c>
      <c r="G322" s="34" t="s">
        <v>446</v>
      </c>
      <c r="H322" s="25" t="s">
        <v>1561</v>
      </c>
      <c r="I322" s="34" t="s">
        <v>1562</v>
      </c>
      <c r="J322" s="34" t="s">
        <v>1563</v>
      </c>
      <c r="K322" s="25" t="s">
        <v>1546</v>
      </c>
      <c r="L322" s="25" t="s">
        <v>25</v>
      </c>
      <c r="M322" s="35">
        <v>90</v>
      </c>
      <c r="N322" s="36" t="s">
        <v>268</v>
      </c>
      <c r="O322" s="81" t="str">
        <f>IFERROR(VLOOKUP(IF($L322="―",$K322,$L322),法人一覧!$D$4:$E$333,2,FALSE),"―")</f>
        <v>8190005005134</v>
      </c>
    </row>
    <row r="323" spans="1:15" ht="27" customHeight="1" x14ac:dyDescent="0.15">
      <c r="A323" s="39">
        <v>185</v>
      </c>
      <c r="B323" s="33">
        <f t="shared" si="33"/>
        <v>323</v>
      </c>
      <c r="C323" s="33" t="str">
        <f t="shared" si="34"/>
        <v>（１1）　保育所　（児童福祉法）</v>
      </c>
      <c r="D323" s="27" t="str">
        <f t="shared" si="35"/>
        <v>子どもの育ち支援課</v>
      </c>
      <c r="E323" s="27" t="str">
        <f t="shared" si="36"/>
        <v>保育所</v>
      </c>
      <c r="F323" s="25" t="s">
        <v>1564</v>
      </c>
      <c r="G323" s="34" t="s">
        <v>1565</v>
      </c>
      <c r="H323" s="25" t="s">
        <v>1566</v>
      </c>
      <c r="I323" s="34" t="s">
        <v>1567</v>
      </c>
      <c r="J323" s="34" t="s">
        <v>1568</v>
      </c>
      <c r="K323" s="25" t="s">
        <v>1569</v>
      </c>
      <c r="L323" s="25" t="s">
        <v>25</v>
      </c>
      <c r="M323" s="40">
        <v>80</v>
      </c>
      <c r="N323" s="37">
        <v>43556</v>
      </c>
      <c r="O323" s="81" t="str">
        <f>IFERROR(VLOOKUP(IF($L323="―",$K323,$L323),法人一覧!$D$4:$E$333,2,FALSE),"―")</f>
        <v>6190005000129</v>
      </c>
    </row>
    <row r="324" spans="1:15" ht="27" customHeight="1" x14ac:dyDescent="0.15">
      <c r="A324" s="39">
        <v>186</v>
      </c>
      <c r="B324" s="27">
        <f t="shared" si="33"/>
        <v>324</v>
      </c>
      <c r="C324" s="27" t="str">
        <f t="shared" si="34"/>
        <v>（１1）　保育所　（児童福祉法）</v>
      </c>
      <c r="D324" s="27" t="str">
        <f t="shared" si="35"/>
        <v>子どもの育ち支援課</v>
      </c>
      <c r="E324" s="27" t="str">
        <f t="shared" si="36"/>
        <v>保育所</v>
      </c>
      <c r="F324" s="25" t="s">
        <v>1570</v>
      </c>
      <c r="G324" s="34" t="s">
        <v>1571</v>
      </c>
      <c r="H324" s="25" t="s">
        <v>1572</v>
      </c>
      <c r="I324" s="34" t="s">
        <v>1573</v>
      </c>
      <c r="J324" s="34" t="s">
        <v>1573</v>
      </c>
      <c r="K324" s="25" t="s">
        <v>1559</v>
      </c>
      <c r="L324" s="25" t="s">
        <v>25</v>
      </c>
      <c r="M324" s="35">
        <v>125</v>
      </c>
      <c r="N324" s="37">
        <v>44287</v>
      </c>
      <c r="O324" s="81" t="str">
        <f>IFERROR(VLOOKUP(IF($L324="―",$K324,$L324),法人一覧!$D$4:$E$333,2,FALSE),"―")</f>
        <v>1190005005405</v>
      </c>
    </row>
    <row r="325" spans="1:15" ht="27" customHeight="1" x14ac:dyDescent="0.15">
      <c r="A325" s="39">
        <v>187</v>
      </c>
      <c r="B325" s="33">
        <f t="shared" si="33"/>
        <v>325</v>
      </c>
      <c r="C325" s="33" t="str">
        <f t="shared" si="34"/>
        <v>（１1）　保育所　（児童福祉法）</v>
      </c>
      <c r="D325" s="27" t="str">
        <f t="shared" si="35"/>
        <v>子どもの育ち支援課</v>
      </c>
      <c r="E325" s="27" t="str">
        <f t="shared" si="36"/>
        <v>保育所</v>
      </c>
      <c r="F325" s="25" t="s">
        <v>1574</v>
      </c>
      <c r="G325" s="34" t="s">
        <v>1575</v>
      </c>
      <c r="H325" s="25" t="s">
        <v>1576</v>
      </c>
      <c r="I325" s="34" t="s">
        <v>1577</v>
      </c>
      <c r="J325" s="34" t="s">
        <v>1578</v>
      </c>
      <c r="K325" s="25" t="s">
        <v>1579</v>
      </c>
      <c r="L325" s="25" t="s">
        <v>25</v>
      </c>
      <c r="M325" s="35">
        <v>20</v>
      </c>
      <c r="N325" s="36" t="s">
        <v>1580</v>
      </c>
      <c r="O325" s="81" t="str">
        <f>IFERROR(VLOOKUP(IF($L325="―",$K325,$L325),法人一覧!$D$4:$E$333,2,FALSE),"―")</f>
        <v>―</v>
      </c>
    </row>
    <row r="326" spans="1:15" ht="27" customHeight="1" x14ac:dyDescent="0.15">
      <c r="A326" s="39">
        <v>188</v>
      </c>
      <c r="B326" s="33">
        <f t="shared" si="33"/>
        <v>326</v>
      </c>
      <c r="C326" s="33" t="str">
        <f t="shared" si="34"/>
        <v>（１1）　保育所　（児童福祉法）</v>
      </c>
      <c r="D326" s="27" t="str">
        <f t="shared" si="35"/>
        <v>子どもの育ち支援課</v>
      </c>
      <c r="E326" s="27" t="str">
        <f t="shared" si="36"/>
        <v>保育所</v>
      </c>
      <c r="F326" s="25" t="s">
        <v>1581</v>
      </c>
      <c r="G326" s="34" t="s">
        <v>1582</v>
      </c>
      <c r="H326" s="25" t="s">
        <v>1583</v>
      </c>
      <c r="I326" s="34" t="s">
        <v>1584</v>
      </c>
      <c r="J326" s="34" t="s">
        <v>1585</v>
      </c>
      <c r="K326" s="25" t="s">
        <v>1579</v>
      </c>
      <c r="L326" s="25" t="s">
        <v>25</v>
      </c>
      <c r="M326" s="35">
        <v>60</v>
      </c>
      <c r="N326" s="36" t="s">
        <v>1586</v>
      </c>
      <c r="O326" s="81" t="str">
        <f>IFERROR(VLOOKUP(IF($L326="―",$K326,$L326),法人一覧!$D$4:$E$333,2,FALSE),"―")</f>
        <v>―</v>
      </c>
    </row>
    <row r="327" spans="1:15" ht="27" customHeight="1" x14ac:dyDescent="0.15">
      <c r="A327" s="39">
        <v>189</v>
      </c>
      <c r="B327" s="33">
        <f t="shared" si="33"/>
        <v>327</v>
      </c>
      <c r="C327" s="33" t="str">
        <f t="shared" si="34"/>
        <v>（１1）　保育所　（児童福祉法）</v>
      </c>
      <c r="D327" s="27" t="str">
        <f t="shared" si="35"/>
        <v>子どもの育ち支援課</v>
      </c>
      <c r="E327" s="27" t="str">
        <f t="shared" si="36"/>
        <v>保育所</v>
      </c>
      <c r="F327" s="25" t="s">
        <v>1587</v>
      </c>
      <c r="G327" s="34" t="s">
        <v>1588</v>
      </c>
      <c r="H327" s="25" t="s">
        <v>1589</v>
      </c>
      <c r="I327" s="34" t="s">
        <v>1590</v>
      </c>
      <c r="J327" s="34" t="s">
        <v>1591</v>
      </c>
      <c r="K327" s="25" t="s">
        <v>1579</v>
      </c>
      <c r="L327" s="25" t="s">
        <v>25</v>
      </c>
      <c r="M327" s="35">
        <v>20</v>
      </c>
      <c r="N327" s="36" t="s">
        <v>617</v>
      </c>
      <c r="O327" s="81" t="str">
        <f>IFERROR(VLOOKUP(IF($L327="―",$K327,$L327),法人一覧!$D$4:$E$333,2,FALSE),"―")</f>
        <v>―</v>
      </c>
    </row>
    <row r="328" spans="1:15" ht="27" customHeight="1" x14ac:dyDescent="0.15">
      <c r="A328" s="39">
        <v>190</v>
      </c>
      <c r="B328" s="33">
        <f t="shared" si="33"/>
        <v>328</v>
      </c>
      <c r="C328" s="33" t="str">
        <f t="shared" si="34"/>
        <v>（１1）　保育所　（児童福祉法）</v>
      </c>
      <c r="D328" s="27" t="str">
        <f t="shared" si="35"/>
        <v>子どもの育ち支援課</v>
      </c>
      <c r="E328" s="27" t="str">
        <f t="shared" si="36"/>
        <v>保育所</v>
      </c>
      <c r="F328" s="25" t="s">
        <v>1592</v>
      </c>
      <c r="G328" s="34" t="s">
        <v>1593</v>
      </c>
      <c r="H328" s="25" t="s">
        <v>1594</v>
      </c>
      <c r="I328" s="34" t="s">
        <v>1595</v>
      </c>
      <c r="J328" s="34" t="s">
        <v>1596</v>
      </c>
      <c r="K328" s="25" t="s">
        <v>1579</v>
      </c>
      <c r="L328" s="25" t="s">
        <v>25</v>
      </c>
      <c r="M328" s="35">
        <v>130</v>
      </c>
      <c r="N328" s="36" t="s">
        <v>606</v>
      </c>
      <c r="O328" s="81" t="str">
        <f>IFERROR(VLOOKUP(IF($L328="―",$K328,$L328),法人一覧!$D$4:$E$333,2,FALSE),"―")</f>
        <v>―</v>
      </c>
    </row>
    <row r="329" spans="1:15" ht="27" customHeight="1" x14ac:dyDescent="0.15">
      <c r="A329" s="39">
        <v>191</v>
      </c>
      <c r="B329" s="33">
        <f t="shared" si="33"/>
        <v>329</v>
      </c>
      <c r="C329" s="33" t="str">
        <f t="shared" si="34"/>
        <v>（１1）　保育所　（児童福祉法）</v>
      </c>
      <c r="D329" s="27" t="str">
        <f t="shared" si="35"/>
        <v>子どもの育ち支援課</v>
      </c>
      <c r="E329" s="27" t="str">
        <f t="shared" si="36"/>
        <v>保育所</v>
      </c>
      <c r="F329" s="25" t="s">
        <v>1597</v>
      </c>
      <c r="G329" s="34" t="s">
        <v>1598</v>
      </c>
      <c r="H329" s="25" t="s">
        <v>1599</v>
      </c>
      <c r="I329" s="34" t="s">
        <v>1600</v>
      </c>
      <c r="J329" s="34" t="s">
        <v>1601</v>
      </c>
      <c r="K329" s="25" t="s">
        <v>1579</v>
      </c>
      <c r="L329" s="25" t="s">
        <v>25</v>
      </c>
      <c r="M329" s="35">
        <v>90</v>
      </c>
      <c r="N329" s="36" t="s">
        <v>919</v>
      </c>
      <c r="O329" s="81" t="str">
        <f>IFERROR(VLOOKUP(IF($L329="―",$K329,$L329),法人一覧!$D$4:$E$333,2,FALSE),"―")</f>
        <v>―</v>
      </c>
    </row>
    <row r="330" spans="1:15" ht="27" customHeight="1" x14ac:dyDescent="0.15">
      <c r="A330" s="39">
        <v>192</v>
      </c>
      <c r="B330" s="33">
        <f t="shared" si="33"/>
        <v>330</v>
      </c>
      <c r="C330" s="33" t="str">
        <f t="shared" si="34"/>
        <v>（１1）　保育所　（児童福祉法）</v>
      </c>
      <c r="D330" s="27" t="str">
        <f t="shared" si="35"/>
        <v>子どもの育ち支援課</v>
      </c>
      <c r="E330" s="27" t="str">
        <f t="shared" si="36"/>
        <v>保育所</v>
      </c>
      <c r="F330" s="25" t="s">
        <v>1602</v>
      </c>
      <c r="G330" s="34" t="s">
        <v>1603</v>
      </c>
      <c r="H330" s="25" t="s">
        <v>1604</v>
      </c>
      <c r="I330" s="34" t="s">
        <v>1605</v>
      </c>
      <c r="J330" s="34" t="s">
        <v>1606</v>
      </c>
      <c r="K330" s="25" t="s">
        <v>1579</v>
      </c>
      <c r="L330" s="25" t="s">
        <v>25</v>
      </c>
      <c r="M330" s="35">
        <v>70</v>
      </c>
      <c r="N330" s="36" t="s">
        <v>1082</v>
      </c>
      <c r="O330" s="81" t="str">
        <f>IFERROR(VLOOKUP(IF($L330="―",$K330,$L330),法人一覧!$D$4:$E$333,2,FALSE),"―")</f>
        <v>―</v>
      </c>
    </row>
    <row r="331" spans="1:15" ht="27" customHeight="1" x14ac:dyDescent="0.15">
      <c r="A331" s="39">
        <v>193</v>
      </c>
      <c r="B331" s="27">
        <f t="shared" ref="B331:B394" si="37">IF(D331="","",ROW())</f>
        <v>331</v>
      </c>
      <c r="C331" s="27" t="str">
        <f t="shared" ref="C331:C394" si="38">$F$137</f>
        <v>（１1）　保育所　（児童福祉法）</v>
      </c>
      <c r="D331" s="27" t="str">
        <f t="shared" ref="D331:D394" si="39">$O$137</f>
        <v>子どもの育ち支援課</v>
      </c>
      <c r="E331" s="27" t="str">
        <f t="shared" ref="E331:E394" si="40">MID(category2_11,SEARCH("）",category2_11,1)+2,SEARCH("（",category2_11,SEARCH("）",category2_11,1)+2)-SEARCH("）",category2_11,1)-3)</f>
        <v>保育所</v>
      </c>
      <c r="F331" s="25" t="s">
        <v>1607</v>
      </c>
      <c r="G331" s="34" t="s">
        <v>1608</v>
      </c>
      <c r="H331" s="25" t="s">
        <v>1609</v>
      </c>
      <c r="I331" s="34" t="s">
        <v>1610</v>
      </c>
      <c r="J331" s="34" t="s">
        <v>1611</v>
      </c>
      <c r="K331" s="25" t="s">
        <v>1579</v>
      </c>
      <c r="L331" s="25" t="s">
        <v>25</v>
      </c>
      <c r="M331" s="35">
        <v>150</v>
      </c>
      <c r="N331" s="36" t="s">
        <v>1049</v>
      </c>
      <c r="O331" s="81" t="str">
        <f>IFERROR(VLOOKUP(IF($L331="―",$K331,$L331),法人一覧!$D$4:$E$333,2,FALSE),"―")</f>
        <v>―</v>
      </c>
    </row>
    <row r="332" spans="1:15" ht="27" customHeight="1" x14ac:dyDescent="0.15">
      <c r="A332" s="39">
        <v>194</v>
      </c>
      <c r="B332" s="33">
        <f t="shared" si="37"/>
        <v>332</v>
      </c>
      <c r="C332" s="33" t="str">
        <f t="shared" si="38"/>
        <v>（１1）　保育所　（児童福祉法）</v>
      </c>
      <c r="D332" s="27" t="str">
        <f t="shared" si="39"/>
        <v>子どもの育ち支援課</v>
      </c>
      <c r="E332" s="27" t="str">
        <f t="shared" si="40"/>
        <v>保育所</v>
      </c>
      <c r="F332" s="25" t="s">
        <v>1612</v>
      </c>
      <c r="G332" s="34" t="s">
        <v>1613</v>
      </c>
      <c r="H332" s="25" t="s">
        <v>1614</v>
      </c>
      <c r="I332" s="34" t="s">
        <v>1615</v>
      </c>
      <c r="J332" s="34" t="s">
        <v>1616</v>
      </c>
      <c r="K332" s="25" t="s">
        <v>1617</v>
      </c>
      <c r="L332" s="25" t="s">
        <v>25</v>
      </c>
      <c r="M332" s="35">
        <v>135</v>
      </c>
      <c r="N332" s="36" t="s">
        <v>1618</v>
      </c>
      <c r="O332" s="81" t="str">
        <f>IFERROR(VLOOKUP(IF($L332="―",$K332,$L332),法人一覧!$D$4:$E$333,2,FALSE),"―")</f>
        <v>―</v>
      </c>
    </row>
    <row r="333" spans="1:15" ht="27" customHeight="1" x14ac:dyDescent="0.15">
      <c r="A333" s="39">
        <v>195</v>
      </c>
      <c r="B333" s="33">
        <f t="shared" si="37"/>
        <v>333</v>
      </c>
      <c r="C333" s="33" t="str">
        <f t="shared" si="38"/>
        <v>（１1）　保育所　（児童福祉法）</v>
      </c>
      <c r="D333" s="27" t="str">
        <f t="shared" si="39"/>
        <v>子どもの育ち支援課</v>
      </c>
      <c r="E333" s="27" t="str">
        <f t="shared" si="40"/>
        <v>保育所</v>
      </c>
      <c r="F333" s="25" t="s">
        <v>1619</v>
      </c>
      <c r="G333" s="34" t="s">
        <v>1620</v>
      </c>
      <c r="H333" s="25" t="s">
        <v>1621</v>
      </c>
      <c r="I333" s="34" t="s">
        <v>1622</v>
      </c>
      <c r="J333" s="34" t="s">
        <v>1623</v>
      </c>
      <c r="K333" s="25" t="s">
        <v>1624</v>
      </c>
      <c r="L333" s="25" t="s">
        <v>25</v>
      </c>
      <c r="M333" s="35">
        <v>70</v>
      </c>
      <c r="N333" s="36" t="s">
        <v>1625</v>
      </c>
      <c r="O333" s="81" t="str">
        <f>IFERROR(VLOOKUP(IF($L333="―",$K333,$L333),法人一覧!$D$4:$E$333,2,FALSE),"―")</f>
        <v>―</v>
      </c>
    </row>
    <row r="334" spans="1:15" ht="27" customHeight="1" x14ac:dyDescent="0.15">
      <c r="A334" s="39">
        <v>196</v>
      </c>
      <c r="B334" s="33">
        <f t="shared" si="37"/>
        <v>334</v>
      </c>
      <c r="C334" s="33" t="str">
        <f t="shared" si="38"/>
        <v>（１1）　保育所　（児童福祉法）</v>
      </c>
      <c r="D334" s="27" t="str">
        <f t="shared" si="39"/>
        <v>子どもの育ち支援課</v>
      </c>
      <c r="E334" s="27" t="str">
        <f t="shared" si="40"/>
        <v>保育所</v>
      </c>
      <c r="F334" s="25" t="s">
        <v>1626</v>
      </c>
      <c r="G334" s="34" t="s">
        <v>514</v>
      </c>
      <c r="H334" s="25" t="s">
        <v>1628</v>
      </c>
      <c r="I334" s="34" t="s">
        <v>514</v>
      </c>
      <c r="J334" s="34" t="s">
        <v>514</v>
      </c>
      <c r="K334" s="25" t="s">
        <v>1624</v>
      </c>
      <c r="L334" s="25" t="s">
        <v>25</v>
      </c>
      <c r="M334" s="41" t="s">
        <v>25</v>
      </c>
      <c r="N334" s="36" t="s">
        <v>1629</v>
      </c>
      <c r="O334" s="69" t="str">
        <f>IFERROR(VLOOKUP(IF($L334="―",$K334,$L334),法人一覧!$D$4:$E$333,2,FALSE),"―")</f>
        <v>―</v>
      </c>
    </row>
    <row r="335" spans="1:15" ht="27" customHeight="1" x14ac:dyDescent="0.15">
      <c r="A335" s="39">
        <v>197</v>
      </c>
      <c r="B335" s="33">
        <f t="shared" si="37"/>
        <v>335</v>
      </c>
      <c r="C335" s="33" t="str">
        <f t="shared" si="38"/>
        <v>（１1）　保育所　（児童福祉法）</v>
      </c>
      <c r="D335" s="27" t="str">
        <f t="shared" si="39"/>
        <v>子どもの育ち支援課</v>
      </c>
      <c r="E335" s="27" t="str">
        <f t="shared" si="40"/>
        <v>保育所</v>
      </c>
      <c r="F335" s="25" t="s">
        <v>1630</v>
      </c>
      <c r="G335" s="34" t="s">
        <v>1631</v>
      </c>
      <c r="H335" s="25" t="s">
        <v>1632</v>
      </c>
      <c r="I335" s="34" t="s">
        <v>1633</v>
      </c>
      <c r="J335" s="34" t="s">
        <v>1634</v>
      </c>
      <c r="K335" s="25" t="s">
        <v>1624</v>
      </c>
      <c r="L335" s="25" t="s">
        <v>25</v>
      </c>
      <c r="M335" s="102">
        <v>120</v>
      </c>
      <c r="N335" s="36" t="s">
        <v>1635</v>
      </c>
      <c r="O335" s="69" t="str">
        <f>IFERROR(VLOOKUP(IF($L335="―",$K335,$L335),法人一覧!$D$4:$E$333,2,FALSE),"―")</f>
        <v>―</v>
      </c>
    </row>
    <row r="336" spans="1:15" ht="27" customHeight="1" x14ac:dyDescent="0.15">
      <c r="A336" s="39">
        <v>198</v>
      </c>
      <c r="B336" s="33">
        <f t="shared" si="37"/>
        <v>336</v>
      </c>
      <c r="C336" s="33" t="str">
        <f t="shared" si="38"/>
        <v>（１1）　保育所　（児童福祉法）</v>
      </c>
      <c r="D336" s="27" t="str">
        <f t="shared" si="39"/>
        <v>子どもの育ち支援課</v>
      </c>
      <c r="E336" s="27" t="str">
        <f t="shared" si="40"/>
        <v>保育所</v>
      </c>
      <c r="F336" s="25" t="s">
        <v>1636</v>
      </c>
      <c r="G336" s="34" t="s">
        <v>1637</v>
      </c>
      <c r="H336" s="25" t="s">
        <v>1638</v>
      </c>
      <c r="I336" s="34" t="s">
        <v>1639</v>
      </c>
      <c r="J336" s="34" t="s">
        <v>1640</v>
      </c>
      <c r="K336" s="25" t="s">
        <v>1641</v>
      </c>
      <c r="L336" s="25" t="s">
        <v>25</v>
      </c>
      <c r="M336" s="102">
        <v>80</v>
      </c>
      <c r="N336" s="36" t="s">
        <v>1411</v>
      </c>
      <c r="O336" s="69" t="str">
        <f>IFERROR(VLOOKUP(IF($L336="―",$K336,$L336),法人一覧!$D$4:$E$333,2,FALSE),"―")</f>
        <v>6190005000129</v>
      </c>
    </row>
    <row r="337" spans="1:15" ht="27" customHeight="1" x14ac:dyDescent="0.15">
      <c r="A337" s="39">
        <v>199</v>
      </c>
      <c r="B337" s="33">
        <f t="shared" si="37"/>
        <v>337</v>
      </c>
      <c r="C337" s="33" t="str">
        <f t="shared" si="38"/>
        <v>（１1）　保育所　（児童福祉法）</v>
      </c>
      <c r="D337" s="27" t="str">
        <f t="shared" si="39"/>
        <v>子どもの育ち支援課</v>
      </c>
      <c r="E337" s="27" t="str">
        <f t="shared" si="40"/>
        <v>保育所</v>
      </c>
      <c r="F337" s="25" t="s">
        <v>1642</v>
      </c>
      <c r="G337" s="34" t="s">
        <v>1643</v>
      </c>
      <c r="H337" s="25" t="s">
        <v>1644</v>
      </c>
      <c r="I337" s="34" t="s">
        <v>1645</v>
      </c>
      <c r="J337" s="34" t="s">
        <v>1646</v>
      </c>
      <c r="K337" s="25" t="s">
        <v>14815</v>
      </c>
      <c r="L337" s="25" t="s">
        <v>25</v>
      </c>
      <c r="M337" s="102">
        <v>90</v>
      </c>
      <c r="N337" s="36" t="s">
        <v>807</v>
      </c>
      <c r="O337" s="69" t="str">
        <f>IFERROR(VLOOKUP(IF($L337="―",$K337,$L337),法人一覧!$D$4:$E$333,2,FALSE),"―")</f>
        <v>1190005005405</v>
      </c>
    </row>
    <row r="338" spans="1:15" ht="27" customHeight="1" x14ac:dyDescent="0.15">
      <c r="A338" s="39">
        <v>200</v>
      </c>
      <c r="B338" s="27">
        <f t="shared" si="37"/>
        <v>338</v>
      </c>
      <c r="C338" s="27" t="str">
        <f t="shared" si="38"/>
        <v>（１1）　保育所　（児童福祉法）</v>
      </c>
      <c r="D338" s="27" t="str">
        <f t="shared" si="39"/>
        <v>子どもの育ち支援課</v>
      </c>
      <c r="E338" s="27" t="str">
        <f t="shared" si="40"/>
        <v>保育所</v>
      </c>
      <c r="F338" s="25" t="s">
        <v>1647</v>
      </c>
      <c r="G338" s="34" t="s">
        <v>1648</v>
      </c>
      <c r="H338" s="25" t="s">
        <v>1649</v>
      </c>
      <c r="I338" s="103" t="s">
        <v>1650</v>
      </c>
      <c r="J338" s="103" t="s">
        <v>1650</v>
      </c>
      <c r="K338" s="104" t="s">
        <v>410</v>
      </c>
      <c r="L338" s="25" t="s">
        <v>25</v>
      </c>
      <c r="M338" s="105">
        <v>180</v>
      </c>
      <c r="N338" s="36" t="s">
        <v>1651</v>
      </c>
      <c r="O338" s="69" t="str">
        <f>IFERROR(VLOOKUP(IF($L338="―",$K338,$L338),法人一覧!$D$4:$E$333,2,FALSE),"―")</f>
        <v>―</v>
      </c>
    </row>
    <row r="339" spans="1:15" ht="27" customHeight="1" x14ac:dyDescent="0.15">
      <c r="A339" s="39">
        <v>201</v>
      </c>
      <c r="B339" s="33">
        <f t="shared" si="37"/>
        <v>339</v>
      </c>
      <c r="C339" s="33" t="str">
        <f t="shared" si="38"/>
        <v>（１1）　保育所　（児童福祉法）</v>
      </c>
      <c r="D339" s="27" t="str">
        <f t="shared" si="39"/>
        <v>子どもの育ち支援課</v>
      </c>
      <c r="E339" s="27" t="str">
        <f t="shared" si="40"/>
        <v>保育所</v>
      </c>
      <c r="F339" s="25" t="s">
        <v>1652</v>
      </c>
      <c r="G339" s="34" t="s">
        <v>1653</v>
      </c>
      <c r="H339" s="25" t="s">
        <v>1654</v>
      </c>
      <c r="I339" s="34" t="s">
        <v>1655</v>
      </c>
      <c r="J339" s="34" t="s">
        <v>1655</v>
      </c>
      <c r="K339" s="25" t="s">
        <v>410</v>
      </c>
      <c r="L339" s="25" t="s">
        <v>25</v>
      </c>
      <c r="M339" s="35">
        <v>120</v>
      </c>
      <c r="N339" s="36" t="s">
        <v>1656</v>
      </c>
      <c r="O339" s="69" t="str">
        <f>IFERROR(VLOOKUP(IF($L339="―",$K339,$L339),法人一覧!$D$4:$E$333,2,FALSE),"―")</f>
        <v>―</v>
      </c>
    </row>
    <row r="340" spans="1:15" ht="27" customHeight="1" x14ac:dyDescent="0.15">
      <c r="A340" s="39">
        <v>202</v>
      </c>
      <c r="B340" s="33">
        <f t="shared" si="37"/>
        <v>340</v>
      </c>
      <c r="C340" s="33" t="str">
        <f t="shared" si="38"/>
        <v>（１1）　保育所　（児童福祉法）</v>
      </c>
      <c r="D340" s="27" t="str">
        <f t="shared" si="39"/>
        <v>子どもの育ち支援課</v>
      </c>
      <c r="E340" s="27" t="str">
        <f t="shared" si="40"/>
        <v>保育所</v>
      </c>
      <c r="F340" s="25" t="s">
        <v>1657</v>
      </c>
      <c r="G340" s="34" t="s">
        <v>1658</v>
      </c>
      <c r="H340" s="25" t="s">
        <v>1659</v>
      </c>
      <c r="I340" s="34" t="s">
        <v>1660</v>
      </c>
      <c r="J340" s="34" t="s">
        <v>1661</v>
      </c>
      <c r="K340" s="25" t="s">
        <v>410</v>
      </c>
      <c r="L340" s="25" t="s">
        <v>25</v>
      </c>
      <c r="M340" s="35">
        <v>180</v>
      </c>
      <c r="N340" s="36" t="s">
        <v>1662</v>
      </c>
      <c r="O340" s="69" t="str">
        <f>IFERROR(VLOOKUP(IF($L340="―",$K340,$L340),法人一覧!$D$4:$E$333,2,FALSE),"―")</f>
        <v>―</v>
      </c>
    </row>
    <row r="341" spans="1:15" ht="27" customHeight="1" x14ac:dyDescent="0.15">
      <c r="A341" s="39">
        <v>203</v>
      </c>
      <c r="B341" s="33">
        <f t="shared" si="37"/>
        <v>341</v>
      </c>
      <c r="C341" s="33" t="str">
        <f t="shared" si="38"/>
        <v>（１1）　保育所　（児童福祉法）</v>
      </c>
      <c r="D341" s="27" t="str">
        <f t="shared" si="39"/>
        <v>子どもの育ち支援課</v>
      </c>
      <c r="E341" s="27" t="str">
        <f t="shared" si="40"/>
        <v>保育所</v>
      </c>
      <c r="F341" s="25" t="s">
        <v>1664</v>
      </c>
      <c r="G341" s="34" t="s">
        <v>1665</v>
      </c>
      <c r="H341" s="25" t="s">
        <v>1666</v>
      </c>
      <c r="I341" s="34" t="s">
        <v>1667</v>
      </c>
      <c r="J341" s="34" t="s">
        <v>1668</v>
      </c>
      <c r="K341" s="25" t="s">
        <v>1669</v>
      </c>
      <c r="L341" s="25" t="s">
        <v>25</v>
      </c>
      <c r="M341" s="35">
        <v>90</v>
      </c>
      <c r="N341" s="36" t="s">
        <v>884</v>
      </c>
      <c r="O341" s="69" t="str">
        <f>IFERROR(VLOOKUP(IF($L341="―",$K341,$L341),法人一覧!$D$4:$E$333,2,FALSE),"―")</f>
        <v>―</v>
      </c>
    </row>
    <row r="342" spans="1:15" ht="27" customHeight="1" x14ac:dyDescent="0.15">
      <c r="A342" s="39">
        <v>204</v>
      </c>
      <c r="B342" s="27">
        <f t="shared" si="37"/>
        <v>342</v>
      </c>
      <c r="C342" s="27" t="str">
        <f t="shared" si="38"/>
        <v>（１1）　保育所　（児童福祉法）</v>
      </c>
      <c r="D342" s="27" t="str">
        <f t="shared" si="39"/>
        <v>子どもの育ち支援課</v>
      </c>
      <c r="E342" s="27" t="str">
        <f t="shared" si="40"/>
        <v>保育所</v>
      </c>
      <c r="F342" s="25" t="s">
        <v>1670</v>
      </c>
      <c r="G342" s="34" t="s">
        <v>1671</v>
      </c>
      <c r="H342" s="25" t="s">
        <v>1672</v>
      </c>
      <c r="I342" s="34" t="s">
        <v>1673</v>
      </c>
      <c r="J342" s="34" t="s">
        <v>1674</v>
      </c>
      <c r="K342" s="25" t="s">
        <v>1669</v>
      </c>
      <c r="L342" s="25" t="s">
        <v>25</v>
      </c>
      <c r="M342" s="35">
        <v>60</v>
      </c>
      <c r="N342" s="36" t="s">
        <v>1675</v>
      </c>
      <c r="O342" s="69" t="str">
        <f>IFERROR(VLOOKUP(IF($L342="―",$K342,$L342),法人一覧!$D$4:$E$333,2,FALSE),"―")</f>
        <v>―</v>
      </c>
    </row>
    <row r="343" spans="1:15" ht="27" customHeight="1" x14ac:dyDescent="0.15">
      <c r="A343" s="39">
        <v>205</v>
      </c>
      <c r="B343" s="33">
        <f t="shared" si="37"/>
        <v>343</v>
      </c>
      <c r="C343" s="33" t="str">
        <f t="shared" si="38"/>
        <v>（１1）　保育所　（児童福祉法）</v>
      </c>
      <c r="D343" s="27" t="str">
        <f t="shared" si="39"/>
        <v>子どもの育ち支援課</v>
      </c>
      <c r="E343" s="27" t="str">
        <f t="shared" si="40"/>
        <v>保育所</v>
      </c>
      <c r="F343" s="25" t="s">
        <v>1676</v>
      </c>
      <c r="G343" s="34" t="s">
        <v>1677</v>
      </c>
      <c r="H343" s="25" t="s">
        <v>1678</v>
      </c>
      <c r="I343" s="34" t="s">
        <v>1679</v>
      </c>
      <c r="J343" s="34" t="s">
        <v>1680</v>
      </c>
      <c r="K343" s="25" t="s">
        <v>1669</v>
      </c>
      <c r="L343" s="25" t="s">
        <v>25</v>
      </c>
      <c r="M343" s="35">
        <v>90</v>
      </c>
      <c r="N343" s="36" t="s">
        <v>1681</v>
      </c>
      <c r="O343" s="69" t="str">
        <f>IFERROR(VLOOKUP(IF($L343="―",$K343,$L343),法人一覧!$D$4:$E$333,2,FALSE),"―")</f>
        <v>―</v>
      </c>
    </row>
    <row r="344" spans="1:15" ht="27" customHeight="1" x14ac:dyDescent="0.15">
      <c r="A344" s="39">
        <v>206</v>
      </c>
      <c r="B344" s="33">
        <f t="shared" si="37"/>
        <v>344</v>
      </c>
      <c r="C344" s="33" t="str">
        <f t="shared" si="38"/>
        <v>（１1）　保育所　（児童福祉法）</v>
      </c>
      <c r="D344" s="27" t="str">
        <f t="shared" si="39"/>
        <v>子どもの育ち支援課</v>
      </c>
      <c r="E344" s="27" t="str">
        <f t="shared" si="40"/>
        <v>保育所</v>
      </c>
      <c r="F344" s="25" t="s">
        <v>1682</v>
      </c>
      <c r="G344" s="34" t="s">
        <v>1683</v>
      </c>
      <c r="H344" s="25" t="s">
        <v>1684</v>
      </c>
      <c r="I344" s="34" t="s">
        <v>1685</v>
      </c>
      <c r="J344" s="34" t="s">
        <v>1686</v>
      </c>
      <c r="K344" s="25" t="s">
        <v>462</v>
      </c>
      <c r="L344" s="25" t="s">
        <v>25</v>
      </c>
      <c r="M344" s="35">
        <v>240</v>
      </c>
      <c r="N344" s="36" t="s">
        <v>1687</v>
      </c>
      <c r="O344" s="69" t="str">
        <f>IFERROR(VLOOKUP(IF($L344="―",$K344,$L344),法人一覧!$D$4:$E$333,2,FALSE),"―")</f>
        <v>―</v>
      </c>
    </row>
    <row r="345" spans="1:15" ht="27" customHeight="1" x14ac:dyDescent="0.15">
      <c r="A345" s="39">
        <v>207</v>
      </c>
      <c r="B345" s="33">
        <f t="shared" si="37"/>
        <v>345</v>
      </c>
      <c r="C345" s="33" t="str">
        <f t="shared" si="38"/>
        <v>（１1）　保育所　（児童福祉法）</v>
      </c>
      <c r="D345" s="27" t="str">
        <f t="shared" si="39"/>
        <v>子どもの育ち支援課</v>
      </c>
      <c r="E345" s="27" t="str">
        <f t="shared" si="40"/>
        <v>保育所</v>
      </c>
      <c r="F345" s="25" t="s">
        <v>1688</v>
      </c>
      <c r="G345" s="34" t="s">
        <v>465</v>
      </c>
      <c r="H345" s="25" t="s">
        <v>1689</v>
      </c>
      <c r="I345" s="34" t="s">
        <v>1690</v>
      </c>
      <c r="J345" s="34" t="s">
        <v>1691</v>
      </c>
      <c r="K345" s="25" t="s">
        <v>462</v>
      </c>
      <c r="L345" s="25" t="s">
        <v>25</v>
      </c>
      <c r="M345" s="35">
        <v>180</v>
      </c>
      <c r="N345" s="36" t="s">
        <v>1692</v>
      </c>
      <c r="O345" s="69" t="str">
        <f>IFERROR(VLOOKUP(IF($L345="―",$K345,$L345),法人一覧!$D$4:$E$333,2,FALSE),"―")</f>
        <v>―</v>
      </c>
    </row>
    <row r="346" spans="1:15" ht="27" customHeight="1" x14ac:dyDescent="0.15">
      <c r="A346" s="39">
        <v>208</v>
      </c>
      <c r="B346" s="33">
        <f t="shared" si="37"/>
        <v>346</v>
      </c>
      <c r="C346" s="33" t="str">
        <f t="shared" si="38"/>
        <v>（１1）　保育所　（児童福祉法）</v>
      </c>
      <c r="D346" s="27" t="str">
        <f t="shared" si="39"/>
        <v>子どもの育ち支援課</v>
      </c>
      <c r="E346" s="27" t="str">
        <f t="shared" si="40"/>
        <v>保育所</v>
      </c>
      <c r="F346" s="25" t="s">
        <v>1693</v>
      </c>
      <c r="G346" s="34" t="s">
        <v>1694</v>
      </c>
      <c r="H346" s="25" t="s">
        <v>1695</v>
      </c>
      <c r="I346" s="34" t="s">
        <v>1696</v>
      </c>
      <c r="J346" s="34" t="s">
        <v>1697</v>
      </c>
      <c r="K346" s="25" t="s">
        <v>462</v>
      </c>
      <c r="L346" s="25" t="s">
        <v>25</v>
      </c>
      <c r="M346" s="35">
        <v>100</v>
      </c>
      <c r="N346" s="36" t="s">
        <v>578</v>
      </c>
      <c r="O346" s="69" t="str">
        <f>IFERROR(VLOOKUP(IF($L346="―",$K346,$L346),法人一覧!$D$4:$E$333,2,FALSE),"―")</f>
        <v>―</v>
      </c>
    </row>
    <row r="347" spans="1:15" ht="27" customHeight="1" x14ac:dyDescent="0.15">
      <c r="A347" s="39">
        <v>209</v>
      </c>
      <c r="B347" s="33">
        <f t="shared" si="37"/>
        <v>347</v>
      </c>
      <c r="C347" s="33" t="str">
        <f t="shared" si="38"/>
        <v>（１1）　保育所　（児童福祉法）</v>
      </c>
      <c r="D347" s="27" t="str">
        <f t="shared" si="39"/>
        <v>子どもの育ち支援課</v>
      </c>
      <c r="E347" s="27" t="str">
        <f t="shared" si="40"/>
        <v>保育所</v>
      </c>
      <c r="F347" s="25" t="s">
        <v>1698</v>
      </c>
      <c r="G347" s="34" t="s">
        <v>1699</v>
      </c>
      <c r="H347" s="25" t="s">
        <v>1700</v>
      </c>
      <c r="I347" s="34" t="s">
        <v>1701</v>
      </c>
      <c r="J347" s="34" t="s">
        <v>1701</v>
      </c>
      <c r="K347" s="25" t="s">
        <v>1702</v>
      </c>
      <c r="L347" s="25" t="s">
        <v>25</v>
      </c>
      <c r="M347" s="35">
        <v>200</v>
      </c>
      <c r="N347" s="36" t="s">
        <v>1703</v>
      </c>
      <c r="O347" s="69" t="str">
        <f>IFERROR(VLOOKUP(IF($L347="―",$K347,$L347),法人一覧!$D$4:$E$333,2,FALSE),"―")</f>
        <v>―</v>
      </c>
    </row>
    <row r="348" spans="1:15" ht="27" customHeight="1" x14ac:dyDescent="0.15">
      <c r="A348" s="39">
        <v>210</v>
      </c>
      <c r="B348" s="33">
        <f t="shared" si="37"/>
        <v>348</v>
      </c>
      <c r="C348" s="33" t="str">
        <f t="shared" si="38"/>
        <v>（１1）　保育所　（児童福祉法）</v>
      </c>
      <c r="D348" s="27" t="str">
        <f t="shared" si="39"/>
        <v>子どもの育ち支援課</v>
      </c>
      <c r="E348" s="27" t="str">
        <f t="shared" si="40"/>
        <v>保育所</v>
      </c>
      <c r="F348" s="25" t="s">
        <v>1704</v>
      </c>
      <c r="G348" s="34" t="s">
        <v>1705</v>
      </c>
      <c r="H348" s="25" t="s">
        <v>1706</v>
      </c>
      <c r="I348" s="34" t="s">
        <v>1707</v>
      </c>
      <c r="J348" s="34" t="s">
        <v>1707</v>
      </c>
      <c r="K348" s="25" t="s">
        <v>1702</v>
      </c>
      <c r="L348" s="25" t="s">
        <v>25</v>
      </c>
      <c r="M348" s="35">
        <v>75</v>
      </c>
      <c r="N348" s="36" t="s">
        <v>1708</v>
      </c>
      <c r="O348" s="69" t="str">
        <f>IFERROR(VLOOKUP(IF($L348="―",$K348,$L348),法人一覧!$D$4:$E$333,2,FALSE),"―")</f>
        <v>―</v>
      </c>
    </row>
    <row r="349" spans="1:15" ht="27" customHeight="1" x14ac:dyDescent="0.15">
      <c r="A349" s="39">
        <v>211</v>
      </c>
      <c r="B349" s="27">
        <f t="shared" si="37"/>
        <v>349</v>
      </c>
      <c r="C349" s="27" t="str">
        <f t="shared" si="38"/>
        <v>（１1）　保育所　（児童福祉法）</v>
      </c>
      <c r="D349" s="27" t="str">
        <f t="shared" si="39"/>
        <v>子どもの育ち支援課</v>
      </c>
      <c r="E349" s="27" t="str">
        <f t="shared" si="40"/>
        <v>保育所</v>
      </c>
      <c r="F349" s="25" t="s">
        <v>1709</v>
      </c>
      <c r="G349" s="34" t="s">
        <v>1710</v>
      </c>
      <c r="H349" s="25" t="s">
        <v>1711</v>
      </c>
      <c r="I349" s="34" t="s">
        <v>1712</v>
      </c>
      <c r="J349" s="34" t="s">
        <v>1712</v>
      </c>
      <c r="K349" s="25" t="s">
        <v>1702</v>
      </c>
      <c r="L349" s="25" t="s">
        <v>25</v>
      </c>
      <c r="M349" s="35">
        <v>45</v>
      </c>
      <c r="N349" s="36" t="s">
        <v>884</v>
      </c>
      <c r="O349" s="69" t="str">
        <f>IFERROR(VLOOKUP(IF($L349="―",$K349,$L349),法人一覧!$D$4:$E$333,2,FALSE),"―")</f>
        <v>―</v>
      </c>
    </row>
    <row r="350" spans="1:15" ht="27" customHeight="1" x14ac:dyDescent="0.15">
      <c r="A350" s="39">
        <v>212</v>
      </c>
      <c r="B350" s="33">
        <f t="shared" si="37"/>
        <v>350</v>
      </c>
      <c r="C350" s="33" t="str">
        <f t="shared" si="38"/>
        <v>（１1）　保育所　（児童福祉法）</v>
      </c>
      <c r="D350" s="27" t="str">
        <f t="shared" si="39"/>
        <v>子どもの育ち支援課</v>
      </c>
      <c r="E350" s="27" t="str">
        <f t="shared" si="40"/>
        <v>保育所</v>
      </c>
      <c r="F350" s="25" t="s">
        <v>1713</v>
      </c>
      <c r="G350" s="34" t="s">
        <v>1714</v>
      </c>
      <c r="H350" s="25" t="s">
        <v>1715</v>
      </c>
      <c r="I350" s="34" t="s">
        <v>1716</v>
      </c>
      <c r="J350" s="34" t="s">
        <v>1717</v>
      </c>
      <c r="K350" s="25" t="s">
        <v>1718</v>
      </c>
      <c r="L350" s="25" t="s">
        <v>25</v>
      </c>
      <c r="M350" s="35">
        <v>150</v>
      </c>
      <c r="N350" s="37">
        <v>45017</v>
      </c>
      <c r="O350" s="69" t="str">
        <f>IFERROR(VLOOKUP(IF($L350="―",$K350,$L350),法人一覧!$D$4:$E$333,2,FALSE),"―")</f>
        <v>―</v>
      </c>
    </row>
    <row r="351" spans="1:15" ht="27" customHeight="1" x14ac:dyDescent="0.15">
      <c r="A351" s="39">
        <v>213</v>
      </c>
      <c r="B351" s="33">
        <f t="shared" si="37"/>
        <v>351</v>
      </c>
      <c r="C351" s="33" t="str">
        <f t="shared" si="38"/>
        <v>（１1）　保育所　（児童福祉法）</v>
      </c>
      <c r="D351" s="27" t="str">
        <f t="shared" si="39"/>
        <v>子どもの育ち支援課</v>
      </c>
      <c r="E351" s="27" t="str">
        <f t="shared" si="40"/>
        <v>保育所</v>
      </c>
      <c r="F351" s="25" t="s">
        <v>1719</v>
      </c>
      <c r="G351" s="34" t="s">
        <v>1720</v>
      </c>
      <c r="H351" s="25" t="s">
        <v>1721</v>
      </c>
      <c r="I351" s="34" t="s">
        <v>1722</v>
      </c>
      <c r="J351" s="34" t="s">
        <v>1722</v>
      </c>
      <c r="K351" s="25" t="s">
        <v>1718</v>
      </c>
      <c r="L351" s="25" t="s">
        <v>25</v>
      </c>
      <c r="M351" s="35">
        <v>60</v>
      </c>
      <c r="N351" s="37">
        <v>42095</v>
      </c>
      <c r="O351" s="69" t="str">
        <f>IFERROR(VLOOKUP(IF($L351="―",$K351,$L351),法人一覧!$D$4:$E$333,2,FALSE),"―")</f>
        <v>―</v>
      </c>
    </row>
    <row r="352" spans="1:15" ht="27" customHeight="1" x14ac:dyDescent="0.15">
      <c r="A352" s="39">
        <v>214</v>
      </c>
      <c r="B352" s="33">
        <f t="shared" si="37"/>
        <v>352</v>
      </c>
      <c r="C352" s="33" t="str">
        <f t="shared" si="38"/>
        <v>（１1）　保育所　（児童福祉法）</v>
      </c>
      <c r="D352" s="27" t="str">
        <f t="shared" si="39"/>
        <v>子どもの育ち支援課</v>
      </c>
      <c r="E352" s="27" t="str">
        <f t="shared" si="40"/>
        <v>保育所</v>
      </c>
      <c r="F352" s="25" t="s">
        <v>1723</v>
      </c>
      <c r="G352" s="34" t="s">
        <v>1724</v>
      </c>
      <c r="H352" s="25" t="s">
        <v>1725</v>
      </c>
      <c r="I352" s="34" t="s">
        <v>1726</v>
      </c>
      <c r="J352" s="34" t="s">
        <v>1726</v>
      </c>
      <c r="K352" s="25" t="s">
        <v>1727</v>
      </c>
      <c r="L352" s="25" t="s">
        <v>25</v>
      </c>
      <c r="M352" s="35">
        <v>60</v>
      </c>
      <c r="N352" s="36" t="s">
        <v>1728</v>
      </c>
      <c r="O352" s="69" t="str">
        <f>IFERROR(VLOOKUP(IF($L352="―",$K352,$L352),法人一覧!$D$4:$E$333,2,FALSE),"―")</f>
        <v>―</v>
      </c>
    </row>
    <row r="353" spans="1:15" ht="27" customHeight="1" x14ac:dyDescent="0.15">
      <c r="A353" s="39">
        <v>215</v>
      </c>
      <c r="B353" s="33">
        <f t="shared" si="37"/>
        <v>353</v>
      </c>
      <c r="C353" s="33" t="str">
        <f t="shared" si="38"/>
        <v>（１1）　保育所　（児童福祉法）</v>
      </c>
      <c r="D353" s="27" t="str">
        <f t="shared" si="39"/>
        <v>子どもの育ち支援課</v>
      </c>
      <c r="E353" s="27" t="str">
        <f t="shared" si="40"/>
        <v>保育所</v>
      </c>
      <c r="F353" s="25" t="s">
        <v>1729</v>
      </c>
      <c r="G353" s="34" t="s">
        <v>1730</v>
      </c>
      <c r="H353" s="25" t="s">
        <v>1731</v>
      </c>
      <c r="I353" s="34" t="s">
        <v>1732</v>
      </c>
      <c r="J353" s="34" t="s">
        <v>1732</v>
      </c>
      <c r="K353" s="25" t="s">
        <v>474</v>
      </c>
      <c r="L353" s="25" t="s">
        <v>25</v>
      </c>
      <c r="M353" s="35">
        <v>60</v>
      </c>
      <c r="N353" s="36" t="s">
        <v>660</v>
      </c>
      <c r="O353" s="81" t="str">
        <f>IFERROR(VLOOKUP(IF($L353="―",$K353,$L353),法人一覧!$D$4:$E$333,2,FALSE),"―")</f>
        <v>―</v>
      </c>
    </row>
    <row r="354" spans="1:15" ht="27" customHeight="1" x14ac:dyDescent="0.15">
      <c r="A354" s="39">
        <v>216</v>
      </c>
      <c r="B354" s="27">
        <f t="shared" si="37"/>
        <v>354</v>
      </c>
      <c r="C354" s="27" t="str">
        <f t="shared" si="38"/>
        <v>（１1）　保育所　（児童福祉法）</v>
      </c>
      <c r="D354" s="27" t="str">
        <f t="shared" si="39"/>
        <v>子どもの育ち支援課</v>
      </c>
      <c r="E354" s="27" t="str">
        <f t="shared" si="40"/>
        <v>保育所</v>
      </c>
      <c r="F354" s="25" t="s">
        <v>1733</v>
      </c>
      <c r="G354" s="34" t="s">
        <v>1734</v>
      </c>
      <c r="H354" s="25" t="s">
        <v>1735</v>
      </c>
      <c r="I354" s="34" t="s">
        <v>1736</v>
      </c>
      <c r="J354" s="34" t="s">
        <v>1736</v>
      </c>
      <c r="K354" s="25" t="s">
        <v>474</v>
      </c>
      <c r="L354" s="25" t="s">
        <v>25</v>
      </c>
      <c r="M354" s="35">
        <v>60</v>
      </c>
      <c r="N354" s="36" t="s">
        <v>1662</v>
      </c>
      <c r="O354" s="81" t="str">
        <f>IFERROR(VLOOKUP(IF($L354="―",$K354,$L354),法人一覧!$D$4:$E$333,2,FALSE),"―")</f>
        <v>―</v>
      </c>
    </row>
    <row r="355" spans="1:15" ht="27" customHeight="1" x14ac:dyDescent="0.15">
      <c r="A355" s="39">
        <v>217</v>
      </c>
      <c r="B355" s="33">
        <f t="shared" si="37"/>
        <v>355</v>
      </c>
      <c r="C355" s="33" t="str">
        <f t="shared" si="38"/>
        <v>（１1）　保育所　（児童福祉法）</v>
      </c>
      <c r="D355" s="27" t="str">
        <f t="shared" si="39"/>
        <v>子どもの育ち支援課</v>
      </c>
      <c r="E355" s="27" t="str">
        <f t="shared" si="40"/>
        <v>保育所</v>
      </c>
      <c r="F355" s="25" t="s">
        <v>1737</v>
      </c>
      <c r="G355" s="34" t="s">
        <v>1738</v>
      </c>
      <c r="H355" s="25" t="s">
        <v>1739</v>
      </c>
      <c r="I355" s="34" t="s">
        <v>1740</v>
      </c>
      <c r="J355" s="34" t="s">
        <v>1740</v>
      </c>
      <c r="K355" s="25" t="s">
        <v>474</v>
      </c>
      <c r="L355" s="25" t="s">
        <v>25</v>
      </c>
      <c r="M355" s="35">
        <v>60</v>
      </c>
      <c r="N355" s="36" t="s">
        <v>1741</v>
      </c>
      <c r="O355" s="81" t="str">
        <f>IFERROR(VLOOKUP(IF($L355="―",$K355,$L355),法人一覧!$D$4:$E$333,2,FALSE),"―")</f>
        <v>―</v>
      </c>
    </row>
    <row r="356" spans="1:15" ht="27" customHeight="1" x14ac:dyDescent="0.15">
      <c r="A356" s="39">
        <v>218</v>
      </c>
      <c r="B356" s="33">
        <f t="shared" si="37"/>
        <v>356</v>
      </c>
      <c r="C356" s="33" t="str">
        <f t="shared" si="38"/>
        <v>（１1）　保育所　（児童福祉法）</v>
      </c>
      <c r="D356" s="27" t="str">
        <f t="shared" si="39"/>
        <v>子どもの育ち支援課</v>
      </c>
      <c r="E356" s="27" t="str">
        <f t="shared" si="40"/>
        <v>保育所</v>
      </c>
      <c r="F356" s="25" t="s">
        <v>1742</v>
      </c>
      <c r="G356" s="34" t="s">
        <v>1743</v>
      </c>
      <c r="H356" s="25" t="s">
        <v>1744</v>
      </c>
      <c r="I356" s="34" t="s">
        <v>1745</v>
      </c>
      <c r="J356" s="34" t="s">
        <v>1746</v>
      </c>
      <c r="K356" s="25" t="s">
        <v>474</v>
      </c>
      <c r="L356" s="25" t="s">
        <v>25</v>
      </c>
      <c r="M356" s="35">
        <v>45</v>
      </c>
      <c r="N356" s="36" t="s">
        <v>1082</v>
      </c>
      <c r="O356" s="81" t="str">
        <f>IFERROR(VLOOKUP(IF($L356="―",$K356,$L356),法人一覧!$D$4:$E$333,2,FALSE),"―")</f>
        <v>―</v>
      </c>
    </row>
    <row r="357" spans="1:15" ht="27" customHeight="1" x14ac:dyDescent="0.15">
      <c r="A357" s="39">
        <v>219</v>
      </c>
      <c r="B357" s="33">
        <f t="shared" si="37"/>
        <v>357</v>
      </c>
      <c r="C357" s="33" t="str">
        <f t="shared" si="38"/>
        <v>（１1）　保育所　（児童福祉法）</v>
      </c>
      <c r="D357" s="27" t="str">
        <f t="shared" si="39"/>
        <v>子どもの育ち支援課</v>
      </c>
      <c r="E357" s="27" t="str">
        <f t="shared" si="40"/>
        <v>保育所</v>
      </c>
      <c r="F357" s="25" t="s">
        <v>1747</v>
      </c>
      <c r="G357" s="34" t="s">
        <v>1748</v>
      </c>
      <c r="H357" s="25" t="s">
        <v>1749</v>
      </c>
      <c r="I357" s="34" t="s">
        <v>1750</v>
      </c>
      <c r="J357" s="34" t="s">
        <v>1750</v>
      </c>
      <c r="K357" s="25" t="s">
        <v>482</v>
      </c>
      <c r="L357" s="25" t="s">
        <v>25</v>
      </c>
      <c r="M357" s="35">
        <v>60</v>
      </c>
      <c r="N357" s="36" t="s">
        <v>1751</v>
      </c>
      <c r="O357" s="81" t="str">
        <f>IFERROR(VLOOKUP(IF($L357="―",$K357,$L357),法人一覧!$D$4:$E$333,2,FALSE),"―")</f>
        <v>―</v>
      </c>
    </row>
    <row r="358" spans="1:15" ht="27" customHeight="1" x14ac:dyDescent="0.15">
      <c r="A358" s="39">
        <v>220</v>
      </c>
      <c r="B358" s="33">
        <f t="shared" si="37"/>
        <v>358</v>
      </c>
      <c r="C358" s="33" t="str">
        <f t="shared" si="38"/>
        <v>（１1）　保育所　（児童福祉法）</v>
      </c>
      <c r="D358" s="27" t="str">
        <f t="shared" si="39"/>
        <v>子どもの育ち支援課</v>
      </c>
      <c r="E358" s="27" t="str">
        <f t="shared" si="40"/>
        <v>保育所</v>
      </c>
      <c r="F358" s="25" t="s">
        <v>899</v>
      </c>
      <c r="G358" s="34" t="s">
        <v>1752</v>
      </c>
      <c r="H358" s="25" t="s">
        <v>1753</v>
      </c>
      <c r="I358" s="34" t="s">
        <v>1754</v>
      </c>
      <c r="J358" s="34" t="s">
        <v>1754</v>
      </c>
      <c r="K358" s="25" t="s">
        <v>482</v>
      </c>
      <c r="L358" s="25" t="s">
        <v>25</v>
      </c>
      <c r="M358" s="35">
        <v>40</v>
      </c>
      <c r="N358" s="36" t="s">
        <v>1755</v>
      </c>
      <c r="O358" s="81" t="str">
        <f>IFERROR(VLOOKUP(IF($L358="―",$K358,$L358),法人一覧!$D$4:$E$333,2,FALSE),"―")</f>
        <v>―</v>
      </c>
    </row>
    <row r="359" spans="1:15" ht="27" customHeight="1" x14ac:dyDescent="0.15">
      <c r="A359" s="39">
        <v>221</v>
      </c>
      <c r="B359" s="33">
        <f t="shared" si="37"/>
        <v>359</v>
      </c>
      <c r="C359" s="33" t="str">
        <f t="shared" si="38"/>
        <v>（１1）　保育所　（児童福祉法）</v>
      </c>
      <c r="D359" s="27" t="str">
        <f t="shared" si="39"/>
        <v>子どもの育ち支援課</v>
      </c>
      <c r="E359" s="27" t="str">
        <f t="shared" si="40"/>
        <v>保育所</v>
      </c>
      <c r="F359" s="25" t="s">
        <v>1756</v>
      </c>
      <c r="G359" s="34" t="s">
        <v>1757</v>
      </c>
      <c r="H359" s="25" t="s">
        <v>1758</v>
      </c>
      <c r="I359" s="34" t="s">
        <v>1759</v>
      </c>
      <c r="J359" s="34" t="s">
        <v>1759</v>
      </c>
      <c r="K359" s="25" t="s">
        <v>482</v>
      </c>
      <c r="L359" s="25" t="s">
        <v>25</v>
      </c>
      <c r="M359" s="35">
        <v>90</v>
      </c>
      <c r="N359" s="36" t="s">
        <v>1760</v>
      </c>
      <c r="O359" s="81" t="str">
        <f>IFERROR(VLOOKUP(IF($L359="―",$K359,$L359),法人一覧!$D$4:$E$333,2,FALSE),"―")</f>
        <v>―</v>
      </c>
    </row>
    <row r="360" spans="1:15" ht="27" customHeight="1" x14ac:dyDescent="0.15">
      <c r="A360" s="39">
        <v>222</v>
      </c>
      <c r="B360" s="33">
        <f t="shared" si="37"/>
        <v>360</v>
      </c>
      <c r="C360" s="33" t="str">
        <f t="shared" si="38"/>
        <v>（１1）　保育所　（児童福祉法）</v>
      </c>
      <c r="D360" s="27" t="str">
        <f t="shared" si="39"/>
        <v>子どもの育ち支援課</v>
      </c>
      <c r="E360" s="27" t="str">
        <f t="shared" si="40"/>
        <v>保育所</v>
      </c>
      <c r="F360" s="25" t="s">
        <v>1761</v>
      </c>
      <c r="G360" s="34" t="s">
        <v>1762</v>
      </c>
      <c r="H360" s="25" t="s">
        <v>1763</v>
      </c>
      <c r="I360" s="34" t="s">
        <v>1764</v>
      </c>
      <c r="J360" s="34" t="s">
        <v>1764</v>
      </c>
      <c r="K360" s="25" t="s">
        <v>482</v>
      </c>
      <c r="L360" s="25" t="s">
        <v>25</v>
      </c>
      <c r="M360" s="35">
        <v>100</v>
      </c>
      <c r="N360" s="36" t="s">
        <v>1765</v>
      </c>
      <c r="O360" s="81" t="str">
        <f>IFERROR(VLOOKUP(IF($L360="―",$K360,$L360),法人一覧!$D$4:$E$333,2,FALSE),"―")</f>
        <v>―</v>
      </c>
    </row>
    <row r="361" spans="1:15" ht="27" customHeight="1" x14ac:dyDescent="0.15">
      <c r="A361" s="39">
        <v>223</v>
      </c>
      <c r="B361" s="27">
        <f t="shared" si="37"/>
        <v>361</v>
      </c>
      <c r="C361" s="27" t="str">
        <f t="shared" si="38"/>
        <v>（１1）　保育所　（児童福祉法）</v>
      </c>
      <c r="D361" s="27" t="str">
        <f t="shared" si="39"/>
        <v>子どもの育ち支援課</v>
      </c>
      <c r="E361" s="27" t="str">
        <f t="shared" si="40"/>
        <v>保育所</v>
      </c>
      <c r="F361" s="25" t="s">
        <v>1766</v>
      </c>
      <c r="G361" s="34" t="s">
        <v>485</v>
      </c>
      <c r="H361" s="25" t="s">
        <v>1767</v>
      </c>
      <c r="I361" s="34" t="s">
        <v>1768</v>
      </c>
      <c r="J361" s="34" t="s">
        <v>1768</v>
      </c>
      <c r="K361" s="25" t="s">
        <v>482</v>
      </c>
      <c r="L361" s="25" t="s">
        <v>25</v>
      </c>
      <c r="M361" s="35">
        <v>80</v>
      </c>
      <c r="N361" s="36" t="s">
        <v>964</v>
      </c>
      <c r="O361" s="81" t="str">
        <f>IFERROR(VLOOKUP(IF($L361="―",$K361,$L361),法人一覧!$D$4:$E$333,2,FALSE),"―")</f>
        <v>―</v>
      </c>
    </row>
    <row r="362" spans="1:15" ht="27" customHeight="1" x14ac:dyDescent="0.15">
      <c r="A362" s="39">
        <v>224</v>
      </c>
      <c r="B362" s="33">
        <f t="shared" si="37"/>
        <v>362</v>
      </c>
      <c r="C362" s="33" t="str">
        <f t="shared" si="38"/>
        <v>（１1）　保育所　（児童福祉法）</v>
      </c>
      <c r="D362" s="27" t="str">
        <f t="shared" si="39"/>
        <v>子どもの育ち支援課</v>
      </c>
      <c r="E362" s="27" t="str">
        <f t="shared" si="40"/>
        <v>保育所</v>
      </c>
      <c r="F362" s="25" t="s">
        <v>1769</v>
      </c>
      <c r="G362" s="34" t="s">
        <v>1770</v>
      </c>
      <c r="H362" s="25" t="s">
        <v>1771</v>
      </c>
      <c r="I362" s="34" t="s">
        <v>1772</v>
      </c>
      <c r="J362" s="34" t="s">
        <v>1772</v>
      </c>
      <c r="K362" s="25" t="s">
        <v>482</v>
      </c>
      <c r="L362" s="25" t="s">
        <v>25</v>
      </c>
      <c r="M362" s="35">
        <v>90</v>
      </c>
      <c r="N362" s="36" t="s">
        <v>1773</v>
      </c>
      <c r="O362" s="81" t="str">
        <f>IFERROR(VLOOKUP(IF($L362="―",$K362,$L362),法人一覧!$D$4:$E$333,2,FALSE),"―")</f>
        <v>―</v>
      </c>
    </row>
    <row r="363" spans="1:15" ht="27" customHeight="1" x14ac:dyDescent="0.15">
      <c r="A363" s="39">
        <v>225</v>
      </c>
      <c r="B363" s="33">
        <f t="shared" si="37"/>
        <v>363</v>
      </c>
      <c r="C363" s="33" t="str">
        <f t="shared" si="38"/>
        <v>（１1）　保育所　（児童福祉法）</v>
      </c>
      <c r="D363" s="27" t="str">
        <f t="shared" si="39"/>
        <v>子どもの育ち支援課</v>
      </c>
      <c r="E363" s="27" t="str">
        <f t="shared" si="40"/>
        <v>保育所</v>
      </c>
      <c r="F363" s="25" t="s">
        <v>1774</v>
      </c>
      <c r="G363" s="34" t="s">
        <v>1775</v>
      </c>
      <c r="H363" s="25" t="s">
        <v>1776</v>
      </c>
      <c r="I363" s="34" t="s">
        <v>1777</v>
      </c>
      <c r="J363" s="34" t="s">
        <v>1777</v>
      </c>
      <c r="K363" s="25" t="s">
        <v>482</v>
      </c>
      <c r="L363" s="25" t="s">
        <v>25</v>
      </c>
      <c r="M363" s="35">
        <v>70</v>
      </c>
      <c r="N363" s="36" t="s">
        <v>1765</v>
      </c>
      <c r="O363" s="81" t="str">
        <f>IFERROR(VLOOKUP(IF($L363="―",$K363,$L363),法人一覧!$D$4:$E$333,2,FALSE),"―")</f>
        <v>―</v>
      </c>
    </row>
    <row r="364" spans="1:15" ht="27" customHeight="1" x14ac:dyDescent="0.15">
      <c r="A364" s="39">
        <v>226</v>
      </c>
      <c r="B364" s="33">
        <f t="shared" si="37"/>
        <v>364</v>
      </c>
      <c r="C364" s="33" t="str">
        <f t="shared" si="38"/>
        <v>（１1）　保育所　（児童福祉法）</v>
      </c>
      <c r="D364" s="27" t="str">
        <f t="shared" si="39"/>
        <v>子どもの育ち支援課</v>
      </c>
      <c r="E364" s="27" t="str">
        <f t="shared" si="40"/>
        <v>保育所</v>
      </c>
      <c r="F364" s="25" t="s">
        <v>1778</v>
      </c>
      <c r="G364" s="34" t="s">
        <v>1779</v>
      </c>
      <c r="H364" s="25" t="s">
        <v>1780</v>
      </c>
      <c r="I364" s="34" t="s">
        <v>1781</v>
      </c>
      <c r="J364" s="34" t="s">
        <v>1781</v>
      </c>
      <c r="K364" s="25" t="s">
        <v>482</v>
      </c>
      <c r="L364" s="25" t="s">
        <v>25</v>
      </c>
      <c r="M364" s="35">
        <v>90</v>
      </c>
      <c r="N364" s="36" t="s">
        <v>1782</v>
      </c>
      <c r="O364" s="81" t="str">
        <f>IFERROR(VLOOKUP(IF($L364="―",$K364,$L364),法人一覧!$D$4:$E$333,2,FALSE),"―")</f>
        <v>―</v>
      </c>
    </row>
    <row r="365" spans="1:15" ht="27" customHeight="1" x14ac:dyDescent="0.15">
      <c r="A365" s="39">
        <v>227</v>
      </c>
      <c r="B365" s="33">
        <f t="shared" si="37"/>
        <v>365</v>
      </c>
      <c r="C365" s="33" t="str">
        <f t="shared" si="38"/>
        <v>（１1）　保育所　（児童福祉法）</v>
      </c>
      <c r="D365" s="27" t="str">
        <f t="shared" si="39"/>
        <v>子どもの育ち支援課</v>
      </c>
      <c r="E365" s="27" t="str">
        <f t="shared" si="40"/>
        <v>保育所</v>
      </c>
      <c r="F365" s="25" t="s">
        <v>1783</v>
      </c>
      <c r="G365" s="34" t="s">
        <v>1784</v>
      </c>
      <c r="H365" s="25" t="s">
        <v>1785</v>
      </c>
      <c r="I365" s="34" t="s">
        <v>1786</v>
      </c>
      <c r="J365" s="34" t="s">
        <v>1787</v>
      </c>
      <c r="K365" s="25" t="s">
        <v>482</v>
      </c>
      <c r="L365" s="25" t="s">
        <v>25</v>
      </c>
      <c r="M365" s="35">
        <v>60</v>
      </c>
      <c r="N365" s="36" t="s">
        <v>1788</v>
      </c>
      <c r="O365" s="81" t="str">
        <f>IFERROR(VLOOKUP(IF($L365="―",$K365,$L365),法人一覧!$D$4:$E$333,2,FALSE),"―")</f>
        <v>―</v>
      </c>
    </row>
    <row r="366" spans="1:15" ht="27" customHeight="1" x14ac:dyDescent="0.15">
      <c r="A366" s="39">
        <v>228</v>
      </c>
      <c r="B366" s="27">
        <f t="shared" si="37"/>
        <v>366</v>
      </c>
      <c r="C366" s="27" t="str">
        <f t="shared" si="38"/>
        <v>（１1）　保育所　（児童福祉法）</v>
      </c>
      <c r="D366" s="27" t="str">
        <f t="shared" si="39"/>
        <v>子どもの育ち支援課</v>
      </c>
      <c r="E366" s="27" t="str">
        <f t="shared" si="40"/>
        <v>保育所</v>
      </c>
      <c r="F366" s="25" t="s">
        <v>1789</v>
      </c>
      <c r="G366" s="34" t="s">
        <v>1790</v>
      </c>
      <c r="H366" s="25" t="s">
        <v>1791</v>
      </c>
      <c r="I366" s="34" t="s">
        <v>1792</v>
      </c>
      <c r="J366" s="34" t="s">
        <v>1792</v>
      </c>
      <c r="K366" s="25" t="s">
        <v>482</v>
      </c>
      <c r="L366" s="25" t="s">
        <v>25</v>
      </c>
      <c r="M366" s="35">
        <v>140</v>
      </c>
      <c r="N366" s="36" t="s">
        <v>1793</v>
      </c>
      <c r="O366" s="81" t="str">
        <f>IFERROR(VLOOKUP(IF($L366="―",$K366,$L366),法人一覧!$D$4:$E$333,2,FALSE),"―")</f>
        <v>―</v>
      </c>
    </row>
    <row r="367" spans="1:15" ht="27" customHeight="1" x14ac:dyDescent="0.15">
      <c r="A367" s="39">
        <v>229</v>
      </c>
      <c r="B367" s="33">
        <f t="shared" si="37"/>
        <v>367</v>
      </c>
      <c r="C367" s="33" t="str">
        <f t="shared" si="38"/>
        <v>（１1）　保育所　（児童福祉法）</v>
      </c>
      <c r="D367" s="27" t="str">
        <f t="shared" si="39"/>
        <v>子どもの育ち支援課</v>
      </c>
      <c r="E367" s="27" t="str">
        <f t="shared" si="40"/>
        <v>保育所</v>
      </c>
      <c r="F367" s="25" t="s">
        <v>1794</v>
      </c>
      <c r="G367" s="34" t="s">
        <v>1795</v>
      </c>
      <c r="H367" s="25" t="s">
        <v>1796</v>
      </c>
      <c r="I367" s="34" t="s">
        <v>1797</v>
      </c>
      <c r="J367" s="34" t="s">
        <v>1797</v>
      </c>
      <c r="K367" s="25" t="s">
        <v>482</v>
      </c>
      <c r="L367" s="25" t="s">
        <v>25</v>
      </c>
      <c r="M367" s="35">
        <v>70</v>
      </c>
      <c r="N367" s="36" t="s">
        <v>1798</v>
      </c>
      <c r="O367" s="81" t="str">
        <f>IFERROR(VLOOKUP(IF($L367="―",$K367,$L367),法人一覧!$D$4:$E$333,2,FALSE),"―")</f>
        <v>―</v>
      </c>
    </row>
    <row r="368" spans="1:15" ht="27" customHeight="1" x14ac:dyDescent="0.15">
      <c r="A368" s="39">
        <v>230</v>
      </c>
      <c r="B368" s="33">
        <f t="shared" si="37"/>
        <v>368</v>
      </c>
      <c r="C368" s="33" t="str">
        <f t="shared" si="38"/>
        <v>（１1）　保育所　（児童福祉法）</v>
      </c>
      <c r="D368" s="27" t="str">
        <f t="shared" si="39"/>
        <v>子どもの育ち支援課</v>
      </c>
      <c r="E368" s="27" t="str">
        <f t="shared" si="40"/>
        <v>保育所</v>
      </c>
      <c r="F368" s="25" t="s">
        <v>1799</v>
      </c>
      <c r="G368" s="34" t="s">
        <v>1800</v>
      </c>
      <c r="H368" s="25" t="s">
        <v>1801</v>
      </c>
      <c r="I368" s="34" t="s">
        <v>1802</v>
      </c>
      <c r="J368" s="34" t="s">
        <v>1802</v>
      </c>
      <c r="K368" s="25" t="s">
        <v>482</v>
      </c>
      <c r="L368" s="25" t="s">
        <v>25</v>
      </c>
      <c r="M368" s="35">
        <v>70</v>
      </c>
      <c r="N368" s="36" t="s">
        <v>1708</v>
      </c>
      <c r="O368" s="81" t="str">
        <f>IFERROR(VLOOKUP(IF($L368="―",$K368,$L368),法人一覧!$D$4:$E$333,2,FALSE),"―")</f>
        <v>―</v>
      </c>
    </row>
    <row r="369" spans="1:15" ht="27" customHeight="1" x14ac:dyDescent="0.15">
      <c r="A369" s="39">
        <v>231</v>
      </c>
      <c r="B369" s="33">
        <f t="shared" si="37"/>
        <v>369</v>
      </c>
      <c r="C369" s="33" t="str">
        <f t="shared" si="38"/>
        <v>（１1）　保育所　（児童福祉法）</v>
      </c>
      <c r="D369" s="27" t="str">
        <f t="shared" si="39"/>
        <v>子どもの育ち支援課</v>
      </c>
      <c r="E369" s="27" t="str">
        <f t="shared" si="40"/>
        <v>保育所</v>
      </c>
      <c r="F369" s="25" t="s">
        <v>1299</v>
      </c>
      <c r="G369" s="34" t="s">
        <v>1803</v>
      </c>
      <c r="H369" s="25" t="s">
        <v>1804</v>
      </c>
      <c r="I369" s="34" t="s">
        <v>1805</v>
      </c>
      <c r="J369" s="34" t="s">
        <v>1806</v>
      </c>
      <c r="K369" s="25" t="s">
        <v>482</v>
      </c>
      <c r="L369" s="25" t="s">
        <v>25</v>
      </c>
      <c r="M369" s="35">
        <v>190</v>
      </c>
      <c r="N369" s="36" t="s">
        <v>1807</v>
      </c>
      <c r="O369" s="81" t="str">
        <f>IFERROR(VLOOKUP(IF($L369="―",$K369,$L369),法人一覧!$D$4:$E$333,2,FALSE),"―")</f>
        <v>―</v>
      </c>
    </row>
    <row r="370" spans="1:15" ht="27" customHeight="1" x14ac:dyDescent="0.15">
      <c r="A370" s="39">
        <v>232</v>
      </c>
      <c r="B370" s="33">
        <f t="shared" si="37"/>
        <v>370</v>
      </c>
      <c r="C370" s="33" t="str">
        <f t="shared" si="38"/>
        <v>（１1）　保育所　（児童福祉法）</v>
      </c>
      <c r="D370" s="27" t="str">
        <f t="shared" si="39"/>
        <v>子どもの育ち支援課</v>
      </c>
      <c r="E370" s="27" t="str">
        <f t="shared" si="40"/>
        <v>保育所</v>
      </c>
      <c r="F370" s="25" t="s">
        <v>1808</v>
      </c>
      <c r="G370" s="34" t="s">
        <v>1809</v>
      </c>
      <c r="H370" s="25" t="s">
        <v>1810</v>
      </c>
      <c r="I370" s="34" t="s">
        <v>1811</v>
      </c>
      <c r="J370" s="34" t="s">
        <v>1812</v>
      </c>
      <c r="K370" s="25" t="s">
        <v>1813</v>
      </c>
      <c r="L370" s="25" t="s">
        <v>25</v>
      </c>
      <c r="M370" s="35">
        <v>200</v>
      </c>
      <c r="N370" s="36" t="s">
        <v>1635</v>
      </c>
      <c r="O370" s="81" t="str">
        <f>IFERROR(VLOOKUP(IF($L370="―",$K370,$L370),法人一覧!$D$4:$E$333,2,FALSE),"―")</f>
        <v>2190005005635</v>
      </c>
    </row>
    <row r="371" spans="1:15" ht="27" customHeight="1" x14ac:dyDescent="0.15">
      <c r="A371" s="39">
        <v>233</v>
      </c>
      <c r="B371" s="33">
        <f t="shared" si="37"/>
        <v>371</v>
      </c>
      <c r="C371" s="33" t="str">
        <f t="shared" si="38"/>
        <v>（１1）　保育所　（児童福祉法）</v>
      </c>
      <c r="D371" s="27" t="str">
        <f t="shared" si="39"/>
        <v>子どもの育ち支援課</v>
      </c>
      <c r="E371" s="27" t="str">
        <f t="shared" si="40"/>
        <v>保育所</v>
      </c>
      <c r="F371" s="25" t="s">
        <v>1814</v>
      </c>
      <c r="G371" s="34" t="s">
        <v>1815</v>
      </c>
      <c r="H371" s="25" t="s">
        <v>1816</v>
      </c>
      <c r="I371" s="34" t="s">
        <v>1817</v>
      </c>
      <c r="J371" s="34" t="s">
        <v>1817</v>
      </c>
      <c r="K371" s="25" t="s">
        <v>1813</v>
      </c>
      <c r="L371" s="25" t="s">
        <v>25</v>
      </c>
      <c r="M371" s="35">
        <v>200</v>
      </c>
      <c r="N371" s="36" t="s">
        <v>565</v>
      </c>
      <c r="O371" s="81" t="str">
        <f>IFERROR(VLOOKUP(IF($L371="―",$K371,$L371),法人一覧!$D$4:$E$333,2,FALSE),"―")</f>
        <v>2190005005635</v>
      </c>
    </row>
    <row r="372" spans="1:15" ht="27" customHeight="1" x14ac:dyDescent="0.15">
      <c r="A372" s="39">
        <v>234</v>
      </c>
      <c r="B372" s="33">
        <f t="shared" si="37"/>
        <v>372</v>
      </c>
      <c r="C372" s="33" t="str">
        <f t="shared" si="38"/>
        <v>（１1）　保育所　（児童福祉法）</v>
      </c>
      <c r="D372" s="27" t="str">
        <f t="shared" si="39"/>
        <v>子どもの育ち支援課</v>
      </c>
      <c r="E372" s="27" t="str">
        <f t="shared" si="40"/>
        <v>保育所</v>
      </c>
      <c r="F372" s="25" t="s">
        <v>1818</v>
      </c>
      <c r="G372" s="34" t="s">
        <v>1819</v>
      </c>
      <c r="H372" s="25" t="s">
        <v>1820</v>
      </c>
      <c r="I372" s="34" t="s">
        <v>1821</v>
      </c>
      <c r="J372" s="34" t="s">
        <v>1822</v>
      </c>
      <c r="K372" s="25" t="s">
        <v>1813</v>
      </c>
      <c r="L372" s="25" t="s">
        <v>25</v>
      </c>
      <c r="M372" s="35">
        <v>100</v>
      </c>
      <c r="N372" s="36" t="s">
        <v>565</v>
      </c>
      <c r="O372" s="81" t="str">
        <f>IFERROR(VLOOKUP(IF($L372="―",$K372,$L372),法人一覧!$D$4:$E$333,2,FALSE),"―")</f>
        <v>2190005005635</v>
      </c>
    </row>
    <row r="373" spans="1:15" ht="27" customHeight="1" x14ac:dyDescent="0.15">
      <c r="A373" s="39">
        <v>235</v>
      </c>
      <c r="B373" s="27">
        <f t="shared" si="37"/>
        <v>373</v>
      </c>
      <c r="C373" s="27" t="str">
        <f t="shared" si="38"/>
        <v>（１1）　保育所　（児童福祉法）</v>
      </c>
      <c r="D373" s="27" t="str">
        <f t="shared" si="39"/>
        <v>子どもの育ち支援課</v>
      </c>
      <c r="E373" s="27" t="str">
        <f t="shared" si="40"/>
        <v>保育所</v>
      </c>
      <c r="F373" s="25" t="s">
        <v>1823</v>
      </c>
      <c r="G373" s="34" t="s">
        <v>1824</v>
      </c>
      <c r="H373" s="25" t="s">
        <v>1825</v>
      </c>
      <c r="I373" s="34" t="s">
        <v>1826</v>
      </c>
      <c r="J373" s="34" t="s">
        <v>1827</v>
      </c>
      <c r="K373" s="25" t="s">
        <v>1813</v>
      </c>
      <c r="L373" s="25" t="s">
        <v>25</v>
      </c>
      <c r="M373" s="35">
        <v>60</v>
      </c>
      <c r="N373" s="36" t="s">
        <v>1828</v>
      </c>
      <c r="O373" s="81" t="str">
        <f>IFERROR(VLOOKUP(IF($L373="―",$K373,$L373),法人一覧!$D$4:$E$333,2,FALSE),"―")</f>
        <v>2190005005635</v>
      </c>
    </row>
    <row r="374" spans="1:15" ht="27" customHeight="1" x14ac:dyDescent="0.15">
      <c r="A374" s="39">
        <v>236</v>
      </c>
      <c r="B374" s="33">
        <f t="shared" si="37"/>
        <v>374</v>
      </c>
      <c r="C374" s="33" t="str">
        <f t="shared" si="38"/>
        <v>（１1）　保育所　（児童福祉法）</v>
      </c>
      <c r="D374" s="27" t="str">
        <f t="shared" si="39"/>
        <v>子どもの育ち支援課</v>
      </c>
      <c r="E374" s="27" t="str">
        <f t="shared" si="40"/>
        <v>保育所</v>
      </c>
      <c r="F374" s="25" t="s">
        <v>1829</v>
      </c>
      <c r="G374" s="34" t="s">
        <v>1830</v>
      </c>
      <c r="H374" s="25" t="s">
        <v>1831</v>
      </c>
      <c r="I374" s="34" t="s">
        <v>1832</v>
      </c>
      <c r="J374" s="34" t="s">
        <v>1833</v>
      </c>
      <c r="K374" s="25" t="s">
        <v>1813</v>
      </c>
      <c r="L374" s="25" t="s">
        <v>25</v>
      </c>
      <c r="M374" s="102">
        <v>140</v>
      </c>
      <c r="N374" s="36" t="s">
        <v>1793</v>
      </c>
      <c r="O374" s="69" t="str">
        <f>IFERROR(VLOOKUP(IF($L374="―",$K374,$L374),法人一覧!$D$4:$E$333,2,FALSE),"―")</f>
        <v>2190005005635</v>
      </c>
    </row>
    <row r="375" spans="1:15" ht="27" customHeight="1" x14ac:dyDescent="0.15">
      <c r="A375" s="39">
        <v>237</v>
      </c>
      <c r="B375" s="33">
        <f t="shared" si="37"/>
        <v>375</v>
      </c>
      <c r="C375" s="33" t="str">
        <f t="shared" si="38"/>
        <v>（１1）　保育所　（児童福祉法）</v>
      </c>
      <c r="D375" s="27" t="str">
        <f t="shared" si="39"/>
        <v>子どもの育ち支援課</v>
      </c>
      <c r="E375" s="27" t="str">
        <f t="shared" si="40"/>
        <v>保育所</v>
      </c>
      <c r="F375" s="25" t="s">
        <v>1834</v>
      </c>
      <c r="G375" s="34" t="s">
        <v>1835</v>
      </c>
      <c r="H375" s="25" t="s">
        <v>1836</v>
      </c>
      <c r="I375" s="34" t="s">
        <v>1837</v>
      </c>
      <c r="J375" s="34" t="s">
        <v>1837</v>
      </c>
      <c r="K375" s="25" t="s">
        <v>1813</v>
      </c>
      <c r="L375" s="25" t="s">
        <v>25</v>
      </c>
      <c r="M375" s="102">
        <v>50</v>
      </c>
      <c r="N375" s="36" t="s">
        <v>1838</v>
      </c>
      <c r="O375" s="69" t="str">
        <f>IFERROR(VLOOKUP(IF($L375="―",$K375,$L375),法人一覧!$D$4:$E$333,2,FALSE),"―")</f>
        <v>2190005005635</v>
      </c>
    </row>
    <row r="376" spans="1:15" ht="27" customHeight="1" x14ac:dyDescent="0.15">
      <c r="A376" s="39">
        <v>238</v>
      </c>
      <c r="B376" s="33">
        <f t="shared" si="37"/>
        <v>376</v>
      </c>
      <c r="C376" s="33" t="str">
        <f t="shared" si="38"/>
        <v>（１1）　保育所　（児童福祉法）</v>
      </c>
      <c r="D376" s="27" t="str">
        <f t="shared" si="39"/>
        <v>子どもの育ち支援課</v>
      </c>
      <c r="E376" s="27" t="str">
        <f t="shared" si="40"/>
        <v>保育所</v>
      </c>
      <c r="F376" s="25" t="s">
        <v>1839</v>
      </c>
      <c r="G376" s="34" t="s">
        <v>1840</v>
      </c>
      <c r="H376" s="25" t="s">
        <v>1841</v>
      </c>
      <c r="I376" s="34" t="s">
        <v>1842</v>
      </c>
      <c r="J376" s="34" t="s">
        <v>1842</v>
      </c>
      <c r="K376" s="25" t="s">
        <v>1813</v>
      </c>
      <c r="L376" s="25" t="s">
        <v>25</v>
      </c>
      <c r="M376" s="102">
        <v>50</v>
      </c>
      <c r="N376" s="36" t="s">
        <v>1843</v>
      </c>
      <c r="O376" s="69" t="str">
        <f>IFERROR(VLOOKUP(IF($L376="―",$K376,$L376),法人一覧!$D$4:$E$333,2,FALSE),"―")</f>
        <v>2190005005635</v>
      </c>
    </row>
    <row r="377" spans="1:15" ht="27" customHeight="1" x14ac:dyDescent="0.15">
      <c r="A377" s="39">
        <v>239</v>
      </c>
      <c r="B377" s="33">
        <f t="shared" si="37"/>
        <v>377</v>
      </c>
      <c r="C377" s="33" t="str">
        <f t="shared" si="38"/>
        <v>（１1）　保育所　（児童福祉法）</v>
      </c>
      <c r="D377" s="27" t="str">
        <f t="shared" si="39"/>
        <v>子どもの育ち支援課</v>
      </c>
      <c r="E377" s="27" t="str">
        <f t="shared" si="40"/>
        <v>保育所</v>
      </c>
      <c r="F377" s="25" t="s">
        <v>1368</v>
      </c>
      <c r="G377" s="34" t="s">
        <v>1844</v>
      </c>
      <c r="H377" s="25" t="s">
        <v>1845</v>
      </c>
      <c r="I377" s="34" t="s">
        <v>1846</v>
      </c>
      <c r="J377" s="34" t="s">
        <v>1847</v>
      </c>
      <c r="K377" s="25" t="s">
        <v>1813</v>
      </c>
      <c r="L377" s="25" t="s">
        <v>25</v>
      </c>
      <c r="M377" s="102">
        <v>200</v>
      </c>
      <c r="N377" s="36" t="s">
        <v>1848</v>
      </c>
      <c r="O377" s="101" t="str">
        <f>IFERROR(VLOOKUP(IF($L377="―",$K377,$L377),法人一覧!$D$4:$E$333,2,FALSE),"―")</f>
        <v>2190005005635</v>
      </c>
    </row>
    <row r="378" spans="1:15" ht="27" customHeight="1" x14ac:dyDescent="0.15">
      <c r="A378" s="39">
        <v>240</v>
      </c>
      <c r="B378" s="33">
        <f t="shared" si="37"/>
        <v>378</v>
      </c>
      <c r="C378" s="33" t="str">
        <f t="shared" si="38"/>
        <v>（１1）　保育所　（児童福祉法）</v>
      </c>
      <c r="D378" s="27" t="str">
        <f t="shared" si="39"/>
        <v>子どもの育ち支援課</v>
      </c>
      <c r="E378" s="27" t="str">
        <f t="shared" si="40"/>
        <v>保育所</v>
      </c>
      <c r="F378" s="25" t="s">
        <v>1263</v>
      </c>
      <c r="G378" s="34" t="s">
        <v>1849</v>
      </c>
      <c r="H378" s="25" t="s">
        <v>1850</v>
      </c>
      <c r="I378" s="34" t="s">
        <v>1851</v>
      </c>
      <c r="J378" s="34" t="s">
        <v>1851</v>
      </c>
      <c r="K378" s="25" t="s">
        <v>1813</v>
      </c>
      <c r="L378" s="25" t="s">
        <v>25</v>
      </c>
      <c r="M378" s="102">
        <v>120</v>
      </c>
      <c r="N378" s="36" t="s">
        <v>1852</v>
      </c>
      <c r="O378" s="69" t="str">
        <f>IFERROR(VLOOKUP(IF($L378="―",$K378,$L378),法人一覧!$D$4:$E$333,2,FALSE),"―")</f>
        <v>2190005005635</v>
      </c>
    </row>
    <row r="379" spans="1:15" ht="27" customHeight="1" x14ac:dyDescent="0.15">
      <c r="A379" s="39">
        <v>241</v>
      </c>
      <c r="B379" s="33">
        <f t="shared" si="37"/>
        <v>379</v>
      </c>
      <c r="C379" s="33" t="str">
        <f t="shared" si="38"/>
        <v>（１1）　保育所　（児童福祉法）</v>
      </c>
      <c r="D379" s="27" t="str">
        <f t="shared" si="39"/>
        <v>子どもの育ち支援課</v>
      </c>
      <c r="E379" s="27" t="str">
        <f t="shared" si="40"/>
        <v>保育所</v>
      </c>
      <c r="F379" s="25" t="s">
        <v>1853</v>
      </c>
      <c r="G379" s="34" t="s">
        <v>1854</v>
      </c>
      <c r="H379" s="25" t="s">
        <v>1855</v>
      </c>
      <c r="I379" s="34" t="s">
        <v>1856</v>
      </c>
      <c r="J379" s="34" t="s">
        <v>1857</v>
      </c>
      <c r="K379" s="25" t="s">
        <v>1813</v>
      </c>
      <c r="L379" s="25" t="s">
        <v>25</v>
      </c>
      <c r="M379" s="102">
        <v>120</v>
      </c>
      <c r="N379" s="36" t="s">
        <v>636</v>
      </c>
      <c r="O379" s="69" t="str">
        <f>IFERROR(VLOOKUP(IF($L379="―",$K379,$L379),法人一覧!$D$4:$E$333,2,FALSE),"―")</f>
        <v>2190005005635</v>
      </c>
    </row>
    <row r="380" spans="1:15" ht="27" customHeight="1" x14ac:dyDescent="0.15">
      <c r="A380" s="39">
        <v>242</v>
      </c>
      <c r="B380" s="27">
        <f t="shared" si="37"/>
        <v>380</v>
      </c>
      <c r="C380" s="27" t="str">
        <f t="shared" si="38"/>
        <v>（１1）　保育所　（児童福祉法）</v>
      </c>
      <c r="D380" s="27" t="str">
        <f t="shared" si="39"/>
        <v>子どもの育ち支援課</v>
      </c>
      <c r="E380" s="27" t="str">
        <f t="shared" si="40"/>
        <v>保育所</v>
      </c>
      <c r="F380" s="25" t="s">
        <v>1858</v>
      </c>
      <c r="G380" s="34" t="s">
        <v>1859</v>
      </c>
      <c r="H380" s="25" t="s">
        <v>1860</v>
      </c>
      <c r="I380" s="34" t="s">
        <v>1861</v>
      </c>
      <c r="J380" s="34" t="s">
        <v>1862</v>
      </c>
      <c r="K380" s="25" t="s">
        <v>1813</v>
      </c>
      <c r="L380" s="25" t="s">
        <v>25</v>
      </c>
      <c r="M380" s="102">
        <v>140</v>
      </c>
      <c r="N380" s="36" t="s">
        <v>919</v>
      </c>
      <c r="O380" s="69" t="str">
        <f>IFERROR(VLOOKUP(IF($L380="―",$K380,$L380),法人一覧!$D$4:$E$333,2,FALSE),"―")</f>
        <v>2190005005635</v>
      </c>
    </row>
    <row r="381" spans="1:15" ht="27" customHeight="1" x14ac:dyDescent="0.15">
      <c r="A381" s="39">
        <v>243</v>
      </c>
      <c r="B381" s="33">
        <f t="shared" si="37"/>
        <v>381</v>
      </c>
      <c r="C381" s="33" t="str">
        <f t="shared" si="38"/>
        <v>（１1）　保育所　（児童福祉法）</v>
      </c>
      <c r="D381" s="27" t="str">
        <f t="shared" si="39"/>
        <v>子どもの育ち支援課</v>
      </c>
      <c r="E381" s="27" t="str">
        <f t="shared" si="40"/>
        <v>保育所</v>
      </c>
      <c r="F381" s="25" t="s">
        <v>1863</v>
      </c>
      <c r="G381" s="34" t="s">
        <v>1864</v>
      </c>
      <c r="H381" s="25" t="s">
        <v>1865</v>
      </c>
      <c r="I381" s="34" t="s">
        <v>1866</v>
      </c>
      <c r="J381" s="34" t="s">
        <v>1866</v>
      </c>
      <c r="K381" s="25" t="s">
        <v>1813</v>
      </c>
      <c r="L381" s="25" t="s">
        <v>25</v>
      </c>
      <c r="M381" s="102">
        <v>75</v>
      </c>
      <c r="N381" s="36" t="s">
        <v>1867</v>
      </c>
      <c r="O381" s="69" t="str">
        <f>IFERROR(VLOOKUP(IF($L381="―",$K381,$L381),法人一覧!$D$4:$E$333,2,FALSE),"―")</f>
        <v>2190005005635</v>
      </c>
    </row>
    <row r="382" spans="1:15" ht="27" customHeight="1" x14ac:dyDescent="0.15">
      <c r="A382" s="39">
        <v>244</v>
      </c>
      <c r="B382" s="33">
        <f t="shared" si="37"/>
        <v>382</v>
      </c>
      <c r="C382" s="33" t="str">
        <f t="shared" si="38"/>
        <v>（１1）　保育所　（児童福祉法）</v>
      </c>
      <c r="D382" s="27" t="str">
        <f t="shared" si="39"/>
        <v>子どもの育ち支援課</v>
      </c>
      <c r="E382" s="27" t="str">
        <f t="shared" si="40"/>
        <v>保育所</v>
      </c>
      <c r="F382" s="25" t="s">
        <v>1868</v>
      </c>
      <c r="G382" s="34" t="s">
        <v>1869</v>
      </c>
      <c r="H382" s="25" t="s">
        <v>1870</v>
      </c>
      <c r="I382" s="34" t="s">
        <v>1871</v>
      </c>
      <c r="J382" s="34" t="s">
        <v>1872</v>
      </c>
      <c r="K382" s="25" t="s">
        <v>1873</v>
      </c>
      <c r="L382" s="25" t="s">
        <v>25</v>
      </c>
      <c r="M382" s="35">
        <v>150</v>
      </c>
      <c r="N382" s="36" t="s">
        <v>1662</v>
      </c>
      <c r="O382" s="69" t="str">
        <f>IFERROR(VLOOKUP(IF($L382="―",$K382,$L382),法人一覧!$D$4:$E$333,2,FALSE),"―")</f>
        <v>2190005006261</v>
      </c>
    </row>
    <row r="383" spans="1:15" ht="27" customHeight="1" x14ac:dyDescent="0.15">
      <c r="A383" s="39">
        <v>245</v>
      </c>
      <c r="B383" s="33">
        <f t="shared" si="37"/>
        <v>383</v>
      </c>
      <c r="C383" s="33" t="str">
        <f t="shared" si="38"/>
        <v>（１1）　保育所　（児童福祉法）</v>
      </c>
      <c r="D383" s="27" t="str">
        <f t="shared" si="39"/>
        <v>子どもの育ち支援課</v>
      </c>
      <c r="E383" s="27" t="str">
        <f t="shared" si="40"/>
        <v>保育所</v>
      </c>
      <c r="F383" s="25" t="s">
        <v>1874</v>
      </c>
      <c r="G383" s="34" t="s">
        <v>1875</v>
      </c>
      <c r="H383" s="25" t="s">
        <v>1876</v>
      </c>
      <c r="I383" s="34" t="s">
        <v>1877</v>
      </c>
      <c r="J383" s="34" t="s">
        <v>1878</v>
      </c>
      <c r="K383" s="25" t="s">
        <v>1879</v>
      </c>
      <c r="L383" s="25" t="s">
        <v>25</v>
      </c>
      <c r="M383" s="35">
        <v>150</v>
      </c>
      <c r="N383" s="36" t="s">
        <v>1662</v>
      </c>
      <c r="O383" s="69" t="str">
        <f>IFERROR(VLOOKUP(IF($L383="―",$K383,$L383),法人一覧!$D$4:$E$333,2,FALSE),"―")</f>
        <v>9190005006263</v>
      </c>
    </row>
    <row r="384" spans="1:15" ht="27" customHeight="1" x14ac:dyDescent="0.15">
      <c r="A384" s="39">
        <v>246</v>
      </c>
      <c r="B384" s="27">
        <f t="shared" si="37"/>
        <v>384</v>
      </c>
      <c r="C384" s="27" t="str">
        <f t="shared" si="38"/>
        <v>（１1）　保育所　（児童福祉法）</v>
      </c>
      <c r="D384" s="27" t="str">
        <f t="shared" si="39"/>
        <v>子どもの育ち支援課</v>
      </c>
      <c r="E384" s="27" t="str">
        <f t="shared" si="40"/>
        <v>保育所</v>
      </c>
      <c r="F384" s="25" t="s">
        <v>1880</v>
      </c>
      <c r="G384" s="34" t="s">
        <v>1881</v>
      </c>
      <c r="H384" s="25" t="s">
        <v>1882</v>
      </c>
      <c r="I384" s="34" t="s">
        <v>1883</v>
      </c>
      <c r="J384" s="34" t="s">
        <v>1883</v>
      </c>
      <c r="K384" s="25" t="s">
        <v>498</v>
      </c>
      <c r="L384" s="25" t="s">
        <v>25</v>
      </c>
      <c r="M384" s="35">
        <v>40</v>
      </c>
      <c r="N384" s="36" t="s">
        <v>1884</v>
      </c>
      <c r="O384" s="69" t="str">
        <f>IFERROR(VLOOKUP(IF($L384="―",$K384,$L384),法人一覧!$D$4:$E$333,2,FALSE),"―")</f>
        <v>―</v>
      </c>
    </row>
    <row r="385" spans="1:15" ht="27" customHeight="1" x14ac:dyDescent="0.15">
      <c r="A385" s="39">
        <v>247</v>
      </c>
      <c r="B385" s="33">
        <f t="shared" si="37"/>
        <v>385</v>
      </c>
      <c r="C385" s="33" t="str">
        <f t="shared" si="38"/>
        <v>（１1）　保育所　（児童福祉法）</v>
      </c>
      <c r="D385" s="27" t="str">
        <f t="shared" si="39"/>
        <v>子どもの育ち支援課</v>
      </c>
      <c r="E385" s="27" t="str">
        <f t="shared" si="40"/>
        <v>保育所</v>
      </c>
      <c r="F385" s="25" t="s">
        <v>1885</v>
      </c>
      <c r="G385" s="34" t="s">
        <v>495</v>
      </c>
      <c r="H385" s="25" t="s">
        <v>1886</v>
      </c>
      <c r="I385" s="34" t="s">
        <v>1887</v>
      </c>
      <c r="J385" s="34" t="s">
        <v>1888</v>
      </c>
      <c r="K385" s="25" t="s">
        <v>1879</v>
      </c>
      <c r="L385" s="25" t="s">
        <v>25</v>
      </c>
      <c r="M385" s="35">
        <v>130</v>
      </c>
      <c r="N385" s="36" t="s">
        <v>1411</v>
      </c>
      <c r="O385" s="69" t="str">
        <f>IFERROR(VLOOKUP(IF($L385="―",$K385,$L385),法人一覧!$D$4:$E$333,2,FALSE),"―")</f>
        <v>9190005006263</v>
      </c>
    </row>
    <row r="386" spans="1:15" ht="27" customHeight="1" x14ac:dyDescent="0.15">
      <c r="A386" s="39">
        <v>248</v>
      </c>
      <c r="B386" s="33">
        <f t="shared" si="37"/>
        <v>386</v>
      </c>
      <c r="C386" s="33" t="str">
        <f t="shared" si="38"/>
        <v>（１1）　保育所　（児童福祉法）</v>
      </c>
      <c r="D386" s="27" t="str">
        <f t="shared" si="39"/>
        <v>子どもの育ち支援課</v>
      </c>
      <c r="E386" s="27" t="str">
        <f t="shared" si="40"/>
        <v>保育所</v>
      </c>
      <c r="F386" s="25" t="s">
        <v>1889</v>
      </c>
      <c r="G386" s="34" t="s">
        <v>1890</v>
      </c>
      <c r="H386" s="25" t="s">
        <v>1891</v>
      </c>
      <c r="I386" s="34" t="s">
        <v>1892</v>
      </c>
      <c r="J386" s="34" t="s">
        <v>1893</v>
      </c>
      <c r="K386" s="25" t="s">
        <v>1879</v>
      </c>
      <c r="L386" s="25" t="s">
        <v>25</v>
      </c>
      <c r="M386" s="35">
        <v>60</v>
      </c>
      <c r="N386" s="36" t="s">
        <v>1411</v>
      </c>
      <c r="O386" s="69" t="str">
        <f>IFERROR(VLOOKUP(IF($L386="―",$K386,$L386),法人一覧!$D$4:$E$333,2,FALSE),"―")</f>
        <v>9190005006263</v>
      </c>
    </row>
    <row r="387" spans="1:15" ht="27" customHeight="1" x14ac:dyDescent="0.15">
      <c r="A387" s="39">
        <v>249</v>
      </c>
      <c r="B387" s="33">
        <f t="shared" si="37"/>
        <v>387</v>
      </c>
      <c r="C387" s="33" t="str">
        <f t="shared" si="38"/>
        <v>（１1）　保育所　（児童福祉法）</v>
      </c>
      <c r="D387" s="27" t="str">
        <f t="shared" si="39"/>
        <v>子どもの育ち支援課</v>
      </c>
      <c r="E387" s="27" t="str">
        <f t="shared" si="40"/>
        <v>保育所</v>
      </c>
      <c r="F387" s="25" t="s">
        <v>1895</v>
      </c>
      <c r="G387" s="34" t="s">
        <v>1896</v>
      </c>
      <c r="H387" s="25" t="s">
        <v>1897</v>
      </c>
      <c r="I387" s="34" t="s">
        <v>1898</v>
      </c>
      <c r="J387" s="34" t="s">
        <v>1899</v>
      </c>
      <c r="K387" s="25" t="s">
        <v>498</v>
      </c>
      <c r="L387" s="25" t="s">
        <v>25</v>
      </c>
      <c r="M387" s="35">
        <v>120</v>
      </c>
      <c r="N387" s="36" t="s">
        <v>964</v>
      </c>
      <c r="O387" s="69" t="str">
        <f>IFERROR(VLOOKUP(IF($L387="―",$K387,$L387),法人一覧!$D$4:$E$333,2,FALSE),"―")</f>
        <v>―</v>
      </c>
    </row>
    <row r="388" spans="1:15" ht="27" customHeight="1" x14ac:dyDescent="0.15">
      <c r="A388" s="39">
        <v>250</v>
      </c>
      <c r="B388" s="33">
        <f t="shared" si="37"/>
        <v>388</v>
      </c>
      <c r="C388" s="33" t="str">
        <f t="shared" si="38"/>
        <v>（１1）　保育所　（児童福祉法）</v>
      </c>
      <c r="D388" s="27" t="str">
        <f t="shared" si="39"/>
        <v>子どもの育ち支援課</v>
      </c>
      <c r="E388" s="27" t="str">
        <f t="shared" si="40"/>
        <v>保育所</v>
      </c>
      <c r="F388" s="25" t="s">
        <v>1900</v>
      </c>
      <c r="G388" s="34" t="s">
        <v>1901</v>
      </c>
      <c r="H388" s="25" t="s">
        <v>1902</v>
      </c>
      <c r="I388" s="34" t="s">
        <v>1903</v>
      </c>
      <c r="J388" s="34" t="s">
        <v>1904</v>
      </c>
      <c r="K388" s="25" t="s">
        <v>1905</v>
      </c>
      <c r="L388" s="25" t="s">
        <v>25</v>
      </c>
      <c r="M388" s="35">
        <v>30</v>
      </c>
      <c r="N388" s="36" t="s">
        <v>1432</v>
      </c>
      <c r="O388" s="69" t="str">
        <f>IFERROR(VLOOKUP(IF($L388="―",$K388,$L388),法人一覧!$D$4:$E$333,2,FALSE),"―")</f>
        <v>4190005019030</v>
      </c>
    </row>
    <row r="389" spans="1:15" ht="27" customHeight="1" x14ac:dyDescent="0.15">
      <c r="A389" s="39">
        <v>251</v>
      </c>
      <c r="B389" s="33">
        <f t="shared" si="37"/>
        <v>389</v>
      </c>
      <c r="C389" s="33" t="str">
        <f t="shared" si="38"/>
        <v>（１1）　保育所　（児童福祉法）</v>
      </c>
      <c r="D389" s="27" t="str">
        <f t="shared" si="39"/>
        <v>子どもの育ち支援課</v>
      </c>
      <c r="E389" s="27" t="str">
        <f t="shared" si="40"/>
        <v>保育所</v>
      </c>
      <c r="F389" s="25" t="s">
        <v>1906</v>
      </c>
      <c r="G389" s="34" t="s">
        <v>1907</v>
      </c>
      <c r="H389" s="25" t="s">
        <v>1908</v>
      </c>
      <c r="I389" s="34" t="s">
        <v>1909</v>
      </c>
      <c r="J389" s="34" t="s">
        <v>1910</v>
      </c>
      <c r="K389" s="25" t="s">
        <v>1911</v>
      </c>
      <c r="L389" s="25" t="s">
        <v>25</v>
      </c>
      <c r="M389" s="102">
        <v>60</v>
      </c>
      <c r="N389" s="36" t="s">
        <v>712</v>
      </c>
      <c r="O389" s="69" t="str">
        <f>IFERROR(VLOOKUP(IF($L389="―",$K389,$L389),法人一覧!$D$4:$E$333,2,FALSE),"―")</f>
        <v>8190005003781</v>
      </c>
    </row>
    <row r="390" spans="1:15" ht="27" customHeight="1" x14ac:dyDescent="0.15">
      <c r="A390" s="39">
        <v>252</v>
      </c>
      <c r="B390" s="33">
        <f t="shared" si="37"/>
        <v>390</v>
      </c>
      <c r="C390" s="33" t="str">
        <f t="shared" si="38"/>
        <v>（１1）　保育所　（児童福祉法）</v>
      </c>
      <c r="D390" s="27" t="str">
        <f t="shared" si="39"/>
        <v>子どもの育ち支援課</v>
      </c>
      <c r="E390" s="27" t="str">
        <f t="shared" si="40"/>
        <v>保育所</v>
      </c>
      <c r="F390" s="25" t="s">
        <v>1912</v>
      </c>
      <c r="G390" s="34" t="s">
        <v>1913</v>
      </c>
      <c r="H390" s="25" t="s">
        <v>1914</v>
      </c>
      <c r="I390" s="34" t="s">
        <v>1915</v>
      </c>
      <c r="J390" s="34" t="s">
        <v>1916</v>
      </c>
      <c r="K390" s="25" t="s">
        <v>1911</v>
      </c>
      <c r="L390" s="25" t="s">
        <v>25</v>
      </c>
      <c r="M390" s="102">
        <v>50</v>
      </c>
      <c r="N390" s="36" t="s">
        <v>590</v>
      </c>
      <c r="O390" s="69" t="str">
        <f>IFERROR(VLOOKUP(IF($L390="―",$K390,$L390),法人一覧!$D$4:$E$333,2,FALSE),"―")</f>
        <v>8190005003781</v>
      </c>
    </row>
    <row r="391" spans="1:15" ht="27" customHeight="1" x14ac:dyDescent="0.15">
      <c r="A391" s="39">
        <v>253</v>
      </c>
      <c r="B391" s="27">
        <f t="shared" si="37"/>
        <v>391</v>
      </c>
      <c r="C391" s="27" t="str">
        <f t="shared" si="38"/>
        <v>（１1）　保育所　（児童福祉法）</v>
      </c>
      <c r="D391" s="27" t="str">
        <f t="shared" si="39"/>
        <v>子どもの育ち支援課</v>
      </c>
      <c r="E391" s="27" t="str">
        <f t="shared" si="40"/>
        <v>保育所</v>
      </c>
      <c r="F391" s="25" t="s">
        <v>1917</v>
      </c>
      <c r="G391" s="34" t="s">
        <v>1918</v>
      </c>
      <c r="H391" s="25" t="s">
        <v>1919</v>
      </c>
      <c r="I391" s="34" t="s">
        <v>1920</v>
      </c>
      <c r="J391" s="34" t="s">
        <v>1921</v>
      </c>
      <c r="K391" s="25" t="s">
        <v>1911</v>
      </c>
      <c r="L391" s="25" t="s">
        <v>25</v>
      </c>
      <c r="M391" s="102">
        <v>100</v>
      </c>
      <c r="N391" s="36" t="s">
        <v>565</v>
      </c>
      <c r="O391" s="69" t="str">
        <f>IFERROR(VLOOKUP(IF($L391="―",$K391,$L391),法人一覧!$D$4:$E$333,2,FALSE),"―")</f>
        <v>8190005003781</v>
      </c>
    </row>
    <row r="392" spans="1:15" ht="27" customHeight="1" x14ac:dyDescent="0.15">
      <c r="A392" s="39">
        <v>254</v>
      </c>
      <c r="B392" s="33">
        <f t="shared" si="37"/>
        <v>392</v>
      </c>
      <c r="C392" s="33" t="str">
        <f t="shared" si="38"/>
        <v>（１1）　保育所　（児童福祉法）</v>
      </c>
      <c r="D392" s="27" t="str">
        <f t="shared" si="39"/>
        <v>子どもの育ち支援課</v>
      </c>
      <c r="E392" s="27" t="str">
        <f t="shared" si="40"/>
        <v>保育所</v>
      </c>
      <c r="F392" s="25" t="s">
        <v>1922</v>
      </c>
      <c r="G392" s="34" t="s">
        <v>1918</v>
      </c>
      <c r="H392" s="25" t="s">
        <v>1923</v>
      </c>
      <c r="I392" s="34" t="s">
        <v>1924</v>
      </c>
      <c r="J392" s="34" t="s">
        <v>1925</v>
      </c>
      <c r="K392" s="25" t="s">
        <v>1911</v>
      </c>
      <c r="L392" s="25" t="s">
        <v>25</v>
      </c>
      <c r="M392" s="102">
        <v>60</v>
      </c>
      <c r="N392" s="36" t="s">
        <v>1200</v>
      </c>
      <c r="O392" s="101" t="str">
        <f>IFERROR(VLOOKUP(IF($L392="―",$K392,$L392),法人一覧!$D$4:$E$333,2,FALSE),"―")</f>
        <v>8190005003781</v>
      </c>
    </row>
    <row r="393" spans="1:15" ht="27" customHeight="1" x14ac:dyDescent="0.15">
      <c r="A393" s="39">
        <v>255</v>
      </c>
      <c r="B393" s="33">
        <f t="shared" si="37"/>
        <v>393</v>
      </c>
      <c r="C393" s="33" t="str">
        <f t="shared" si="38"/>
        <v>（１1）　保育所　（児童福祉法）</v>
      </c>
      <c r="D393" s="27" t="str">
        <f t="shared" si="39"/>
        <v>子どもの育ち支援課</v>
      </c>
      <c r="E393" s="27" t="str">
        <f t="shared" si="40"/>
        <v>保育所</v>
      </c>
      <c r="F393" s="25" t="s">
        <v>1263</v>
      </c>
      <c r="G393" s="34" t="s">
        <v>1926</v>
      </c>
      <c r="H393" s="25" t="s">
        <v>1927</v>
      </c>
      <c r="I393" s="34" t="s">
        <v>1928</v>
      </c>
      <c r="J393" s="34" t="s">
        <v>1929</v>
      </c>
      <c r="K393" s="25" t="s">
        <v>1930</v>
      </c>
      <c r="L393" s="25" t="s">
        <v>25</v>
      </c>
      <c r="M393" s="35">
        <v>50</v>
      </c>
      <c r="N393" s="36" t="s">
        <v>1931</v>
      </c>
      <c r="O393" s="69" t="str">
        <f>IFERROR(VLOOKUP(IF($L393="―",$K393,$L393),法人一覧!$D$4:$E$333,2,FALSE),"―")</f>
        <v>2190005003894</v>
      </c>
    </row>
    <row r="394" spans="1:15" ht="27" customHeight="1" x14ac:dyDescent="0.15">
      <c r="A394" s="39">
        <v>256</v>
      </c>
      <c r="B394" s="33">
        <f t="shared" si="37"/>
        <v>394</v>
      </c>
      <c r="C394" s="33" t="str">
        <f t="shared" si="38"/>
        <v>（１1）　保育所　（児童福祉法）</v>
      </c>
      <c r="D394" s="27" t="str">
        <f t="shared" si="39"/>
        <v>子どもの育ち支援課</v>
      </c>
      <c r="E394" s="27" t="str">
        <f t="shared" si="40"/>
        <v>保育所</v>
      </c>
      <c r="F394" s="25" t="s">
        <v>1932</v>
      </c>
      <c r="G394" s="34" t="s">
        <v>1933</v>
      </c>
      <c r="H394" s="25" t="s">
        <v>1934</v>
      </c>
      <c r="I394" s="34" t="s">
        <v>1935</v>
      </c>
      <c r="J394" s="34" t="s">
        <v>1936</v>
      </c>
      <c r="K394" s="25" t="s">
        <v>1937</v>
      </c>
      <c r="L394" s="25" t="s">
        <v>25</v>
      </c>
      <c r="M394" s="35">
        <v>50</v>
      </c>
      <c r="N394" s="36" t="s">
        <v>1938</v>
      </c>
      <c r="O394" s="69" t="str">
        <f>IFERROR(VLOOKUP(IF($L394="―",$K394,$L394),法人一覧!$D$4:$E$333,2,FALSE),"―")</f>
        <v>1190005003895</v>
      </c>
    </row>
    <row r="395" spans="1:15" ht="27" customHeight="1" x14ac:dyDescent="0.15">
      <c r="A395" s="39">
        <v>257</v>
      </c>
      <c r="B395" s="33">
        <f t="shared" ref="B395:B418" si="41">IF(D395="","",ROW())</f>
        <v>395</v>
      </c>
      <c r="C395" s="33" t="str">
        <f t="shared" ref="C395:C418" si="42">$F$137</f>
        <v>（１1）　保育所　（児童福祉法）</v>
      </c>
      <c r="D395" s="27" t="str">
        <f t="shared" ref="D395:D418" si="43">$O$137</f>
        <v>子どもの育ち支援課</v>
      </c>
      <c r="E395" s="27" t="str">
        <f t="shared" ref="E395:E418" si="44">MID(category2_11,SEARCH("）",category2_11,1)+2,SEARCH("（",category2_11,SEARCH("）",category2_11,1)+2)-SEARCH("）",category2_11,1)-3)</f>
        <v>保育所</v>
      </c>
      <c r="F395" s="25" t="s">
        <v>1939</v>
      </c>
      <c r="G395" s="34" t="s">
        <v>1940</v>
      </c>
      <c r="H395" s="25" t="s">
        <v>1941</v>
      </c>
      <c r="I395" s="34" t="s">
        <v>1942</v>
      </c>
      <c r="J395" s="34" t="s">
        <v>1942</v>
      </c>
      <c r="K395" s="25" t="s">
        <v>1943</v>
      </c>
      <c r="L395" s="25" t="s">
        <v>25</v>
      </c>
      <c r="M395" s="35">
        <v>20</v>
      </c>
      <c r="N395" s="36" t="s">
        <v>1944</v>
      </c>
      <c r="O395" s="69" t="str">
        <f>IFERROR(VLOOKUP(IF($L395="―",$K395,$L395),法人一覧!$D$4:$E$333,2,FALSE),"―")</f>
        <v>8190005003897</v>
      </c>
    </row>
    <row r="396" spans="1:15" ht="27" customHeight="1" x14ac:dyDescent="0.15">
      <c r="A396" s="39">
        <v>258</v>
      </c>
      <c r="B396" s="27">
        <f t="shared" si="41"/>
        <v>396</v>
      </c>
      <c r="C396" s="27" t="str">
        <f t="shared" si="42"/>
        <v>（１1）　保育所　（児童福祉法）</v>
      </c>
      <c r="D396" s="27" t="str">
        <f t="shared" si="43"/>
        <v>子どもの育ち支援課</v>
      </c>
      <c r="E396" s="27" t="str">
        <f t="shared" si="44"/>
        <v>保育所</v>
      </c>
      <c r="F396" s="25" t="s">
        <v>1945</v>
      </c>
      <c r="G396" s="34" t="s">
        <v>1933</v>
      </c>
      <c r="H396" s="25" t="s">
        <v>1946</v>
      </c>
      <c r="I396" s="34" t="s">
        <v>1947</v>
      </c>
      <c r="J396" s="34" t="s">
        <v>1948</v>
      </c>
      <c r="K396" s="25" t="s">
        <v>1949</v>
      </c>
      <c r="L396" s="25" t="s">
        <v>25</v>
      </c>
      <c r="M396" s="35">
        <v>30</v>
      </c>
      <c r="N396" s="36" t="s">
        <v>644</v>
      </c>
      <c r="O396" s="69" t="str">
        <f>IFERROR(VLOOKUP(IF($L396="―",$K396,$L396),法人一覧!$D$4:$E$333,2,FALSE),"―")</f>
        <v>9190005003896</v>
      </c>
    </row>
    <row r="397" spans="1:15" ht="27" customHeight="1" x14ac:dyDescent="0.15">
      <c r="A397" s="39">
        <v>259</v>
      </c>
      <c r="B397" s="33">
        <f t="shared" si="41"/>
        <v>397</v>
      </c>
      <c r="C397" s="33" t="str">
        <f t="shared" si="42"/>
        <v>（１1）　保育所　（児童福祉法）</v>
      </c>
      <c r="D397" s="27" t="str">
        <f t="shared" si="43"/>
        <v>子どもの育ち支援課</v>
      </c>
      <c r="E397" s="27" t="str">
        <f t="shared" si="44"/>
        <v>保育所</v>
      </c>
      <c r="F397" s="25" t="s">
        <v>1950</v>
      </c>
      <c r="G397" s="34" t="s">
        <v>1951</v>
      </c>
      <c r="H397" s="25" t="s">
        <v>1952</v>
      </c>
      <c r="I397" s="34" t="s">
        <v>1953</v>
      </c>
      <c r="J397" s="34" t="s">
        <v>1951</v>
      </c>
      <c r="K397" s="25" t="s">
        <v>1949</v>
      </c>
      <c r="L397" s="25" t="s">
        <v>25</v>
      </c>
      <c r="M397" s="41" t="s">
        <v>1954</v>
      </c>
      <c r="N397" s="36" t="s">
        <v>594</v>
      </c>
      <c r="O397" s="69" t="str">
        <f>IFERROR(VLOOKUP(IF($L397="―",$K397,$L397),法人一覧!$D$4:$E$333,2,FALSE),"―")</f>
        <v>9190005003896</v>
      </c>
    </row>
    <row r="398" spans="1:15" ht="27" customHeight="1" x14ac:dyDescent="0.15">
      <c r="A398" s="39">
        <v>260</v>
      </c>
      <c r="B398" s="33">
        <f t="shared" si="41"/>
        <v>398</v>
      </c>
      <c r="C398" s="33" t="str">
        <f t="shared" si="42"/>
        <v>（１1）　保育所　（児童福祉法）</v>
      </c>
      <c r="D398" s="27" t="str">
        <f t="shared" si="43"/>
        <v>子どもの育ち支援課</v>
      </c>
      <c r="E398" s="27" t="str">
        <f t="shared" si="44"/>
        <v>保育所</v>
      </c>
      <c r="F398" s="25" t="s">
        <v>1955</v>
      </c>
      <c r="G398" s="34" t="s">
        <v>1956</v>
      </c>
      <c r="H398" s="25" t="s">
        <v>1957</v>
      </c>
      <c r="I398" s="34" t="s">
        <v>1958</v>
      </c>
      <c r="J398" s="34" t="s">
        <v>1959</v>
      </c>
      <c r="K398" s="25" t="s">
        <v>1960</v>
      </c>
      <c r="L398" s="25" t="s">
        <v>25</v>
      </c>
      <c r="M398" s="35">
        <v>70</v>
      </c>
      <c r="N398" s="36" t="s">
        <v>1961</v>
      </c>
      <c r="O398" s="101" t="str">
        <f>IFERROR(VLOOKUP(IF($L398="―",$K398,$L398),法人一覧!$D$4:$E$333,2,FALSE),"―")</f>
        <v>4190005003868</v>
      </c>
    </row>
    <row r="399" spans="1:15" ht="27" customHeight="1" x14ac:dyDescent="0.15">
      <c r="A399" s="39">
        <v>261</v>
      </c>
      <c r="B399" s="33">
        <f t="shared" si="41"/>
        <v>399</v>
      </c>
      <c r="C399" s="33" t="str">
        <f t="shared" si="42"/>
        <v>（１1）　保育所　（児童福祉法）</v>
      </c>
      <c r="D399" s="27" t="str">
        <f t="shared" si="43"/>
        <v>子どもの育ち支援課</v>
      </c>
      <c r="E399" s="27" t="str">
        <f t="shared" si="44"/>
        <v>保育所</v>
      </c>
      <c r="F399" s="25" t="s">
        <v>1962</v>
      </c>
      <c r="G399" s="34" t="s">
        <v>1963</v>
      </c>
      <c r="H399" s="25" t="s">
        <v>1964</v>
      </c>
      <c r="I399" s="34" t="s">
        <v>1965</v>
      </c>
      <c r="J399" s="34" t="s">
        <v>1966</v>
      </c>
      <c r="K399" s="25" t="s">
        <v>1967</v>
      </c>
      <c r="L399" s="25" t="s">
        <v>25</v>
      </c>
      <c r="M399" s="35">
        <v>60</v>
      </c>
      <c r="N399" s="36" t="s">
        <v>1968</v>
      </c>
      <c r="O399" s="69" t="str">
        <f>IFERROR(VLOOKUP(IF($L399="―",$K399,$L399),法人一覧!$D$4:$E$333,2,FALSE),"―")</f>
        <v>3190005003869</v>
      </c>
    </row>
    <row r="400" spans="1:15" ht="27" customHeight="1" x14ac:dyDescent="0.15">
      <c r="A400" s="39">
        <v>262</v>
      </c>
      <c r="B400" s="33">
        <f t="shared" si="41"/>
        <v>400</v>
      </c>
      <c r="C400" s="33" t="str">
        <f t="shared" si="42"/>
        <v>（１1）　保育所　（児童福祉法）</v>
      </c>
      <c r="D400" s="27" t="str">
        <f t="shared" si="43"/>
        <v>子どもの育ち支援課</v>
      </c>
      <c r="E400" s="27" t="str">
        <f t="shared" si="44"/>
        <v>保育所</v>
      </c>
      <c r="F400" s="25" t="s">
        <v>1969</v>
      </c>
      <c r="G400" s="34" t="s">
        <v>592</v>
      </c>
      <c r="H400" s="25" t="s">
        <v>1970</v>
      </c>
      <c r="I400" s="34" t="s">
        <v>1971</v>
      </c>
      <c r="J400" s="34" t="s">
        <v>1971</v>
      </c>
      <c r="K400" s="25" t="s">
        <v>515</v>
      </c>
      <c r="L400" s="25" t="s">
        <v>25</v>
      </c>
      <c r="M400" s="41" t="s">
        <v>25</v>
      </c>
      <c r="N400" s="36" t="s">
        <v>644</v>
      </c>
      <c r="O400" s="69" t="str">
        <f>IFERROR(VLOOKUP(IF($L400="―",$K400,$L400),法人一覧!$D$4:$E$333,2,FALSE),"―")</f>
        <v>―</v>
      </c>
    </row>
    <row r="401" spans="1:15" ht="27" customHeight="1" x14ac:dyDescent="0.15">
      <c r="A401" s="39">
        <v>263</v>
      </c>
      <c r="B401" s="33">
        <f t="shared" si="41"/>
        <v>401</v>
      </c>
      <c r="C401" s="33" t="str">
        <f t="shared" si="42"/>
        <v>（１1）　保育所　（児童福祉法）</v>
      </c>
      <c r="D401" s="27" t="str">
        <f t="shared" si="43"/>
        <v>子どもの育ち支援課</v>
      </c>
      <c r="E401" s="27" t="str">
        <f t="shared" si="44"/>
        <v>保育所</v>
      </c>
      <c r="F401" s="25" t="s">
        <v>1972</v>
      </c>
      <c r="G401" s="34" t="s">
        <v>1973</v>
      </c>
      <c r="H401" s="25" t="s">
        <v>1974</v>
      </c>
      <c r="I401" s="34" t="s">
        <v>1975</v>
      </c>
      <c r="J401" s="34" t="s">
        <v>1975</v>
      </c>
      <c r="K401" s="25" t="s">
        <v>515</v>
      </c>
      <c r="L401" s="25" t="s">
        <v>25</v>
      </c>
      <c r="M401" s="35">
        <v>20</v>
      </c>
      <c r="N401" s="36" t="s">
        <v>1976</v>
      </c>
      <c r="O401" s="81" t="str">
        <f>IFERROR(VLOOKUP(IF($L401="―",$K401,$L401),法人一覧!$D$4:$E$333,2,FALSE),"―")</f>
        <v>―</v>
      </c>
    </row>
    <row r="402" spans="1:15" ht="27" customHeight="1" x14ac:dyDescent="0.15">
      <c r="A402" s="39">
        <v>264</v>
      </c>
      <c r="B402" s="33">
        <f t="shared" si="41"/>
        <v>402</v>
      </c>
      <c r="C402" s="33" t="str">
        <f t="shared" si="42"/>
        <v>（１1）　保育所　（児童福祉法）</v>
      </c>
      <c r="D402" s="27" t="str">
        <f t="shared" si="43"/>
        <v>子どもの育ち支援課</v>
      </c>
      <c r="E402" s="27" t="str">
        <f t="shared" si="44"/>
        <v>保育所</v>
      </c>
      <c r="F402" s="25" t="s">
        <v>1977</v>
      </c>
      <c r="G402" s="34" t="s">
        <v>1978</v>
      </c>
      <c r="H402" s="25" t="s">
        <v>1979</v>
      </c>
      <c r="I402" s="34" t="s">
        <v>1980</v>
      </c>
      <c r="J402" s="34" t="s">
        <v>1980</v>
      </c>
      <c r="K402" s="25" t="s">
        <v>1981</v>
      </c>
      <c r="L402" s="25" t="s">
        <v>25</v>
      </c>
      <c r="M402" s="35">
        <v>70</v>
      </c>
      <c r="N402" s="36" t="s">
        <v>1982</v>
      </c>
      <c r="O402" s="81" t="str">
        <f>IFERROR(VLOOKUP(IF($L402="―",$K402,$L402),法人一覧!$D$4:$E$333,2,FALSE),"―")</f>
        <v>7190005003551</v>
      </c>
    </row>
    <row r="403" spans="1:15" ht="27" customHeight="1" x14ac:dyDescent="0.15">
      <c r="A403" s="39">
        <v>265</v>
      </c>
      <c r="B403" s="27">
        <f t="shared" si="41"/>
        <v>403</v>
      </c>
      <c r="C403" s="27" t="str">
        <f t="shared" si="42"/>
        <v>（１1）　保育所　（児童福祉法）</v>
      </c>
      <c r="D403" s="27" t="str">
        <f t="shared" si="43"/>
        <v>子どもの育ち支援課</v>
      </c>
      <c r="E403" s="27" t="str">
        <f t="shared" si="44"/>
        <v>保育所</v>
      </c>
      <c r="F403" s="25" t="s">
        <v>1984</v>
      </c>
      <c r="G403" s="34" t="s">
        <v>1985</v>
      </c>
      <c r="H403" s="25" t="s">
        <v>1986</v>
      </c>
      <c r="I403" s="34" t="s">
        <v>1987</v>
      </c>
      <c r="J403" s="34" t="s">
        <v>1987</v>
      </c>
      <c r="K403" s="25" t="s">
        <v>515</v>
      </c>
      <c r="L403" s="25" t="s">
        <v>25</v>
      </c>
      <c r="M403" s="102">
        <v>180</v>
      </c>
      <c r="N403" s="36" t="s">
        <v>1988</v>
      </c>
      <c r="O403" s="69" t="str">
        <f>IFERROR(VLOOKUP(IF($L403="―",$K403,$L403),法人一覧!$D$4:$E$333,2,FALSE),"―")</f>
        <v>―</v>
      </c>
    </row>
    <row r="404" spans="1:15" ht="27" customHeight="1" x14ac:dyDescent="0.15">
      <c r="A404" s="39">
        <v>266</v>
      </c>
      <c r="B404" s="33">
        <f t="shared" si="41"/>
        <v>404</v>
      </c>
      <c r="C404" s="33" t="str">
        <f t="shared" si="42"/>
        <v>（１1）　保育所　（児童福祉法）</v>
      </c>
      <c r="D404" s="27" t="str">
        <f t="shared" si="43"/>
        <v>子どもの育ち支援課</v>
      </c>
      <c r="E404" s="27" t="str">
        <f t="shared" si="44"/>
        <v>保育所</v>
      </c>
      <c r="F404" s="25" t="s">
        <v>1989</v>
      </c>
      <c r="G404" s="34" t="s">
        <v>592</v>
      </c>
      <c r="H404" s="25" t="s">
        <v>1990</v>
      </c>
      <c r="I404" s="34" t="s">
        <v>1971</v>
      </c>
      <c r="J404" s="34" t="s">
        <v>1971</v>
      </c>
      <c r="K404" s="25" t="s">
        <v>515</v>
      </c>
      <c r="L404" s="25" t="s">
        <v>25</v>
      </c>
      <c r="M404" s="41" t="s">
        <v>25</v>
      </c>
      <c r="N404" s="36" t="s">
        <v>39</v>
      </c>
      <c r="O404" s="81" t="str">
        <f>IFERROR(VLOOKUP(IF($L404="―",$K404,$L404),法人一覧!$D$4:$E$333,2,FALSE),"―")</f>
        <v>―</v>
      </c>
    </row>
    <row r="405" spans="1:15" ht="27" customHeight="1" x14ac:dyDescent="0.15">
      <c r="A405" s="39">
        <v>267</v>
      </c>
      <c r="B405" s="33">
        <f t="shared" si="41"/>
        <v>405</v>
      </c>
      <c r="C405" s="33" t="str">
        <f t="shared" si="42"/>
        <v>（１1）　保育所　（児童福祉法）</v>
      </c>
      <c r="D405" s="27" t="str">
        <f t="shared" si="43"/>
        <v>子どもの育ち支援課</v>
      </c>
      <c r="E405" s="27" t="str">
        <f t="shared" si="44"/>
        <v>保育所</v>
      </c>
      <c r="F405" s="25" t="s">
        <v>1991</v>
      </c>
      <c r="G405" s="34" t="s">
        <v>592</v>
      </c>
      <c r="H405" s="25" t="s">
        <v>1992</v>
      </c>
      <c r="I405" s="34" t="s">
        <v>1971</v>
      </c>
      <c r="J405" s="34" t="s">
        <v>1971</v>
      </c>
      <c r="K405" s="25" t="s">
        <v>515</v>
      </c>
      <c r="L405" s="25" t="s">
        <v>25</v>
      </c>
      <c r="M405" s="41" t="s">
        <v>25</v>
      </c>
      <c r="N405" s="36" t="s">
        <v>1109</v>
      </c>
      <c r="O405" s="81" t="str">
        <f>IFERROR(VLOOKUP(IF($L405="―",$K405,$L405),法人一覧!$D$4:$E$333,2,FALSE),"―")</f>
        <v>―</v>
      </c>
    </row>
    <row r="406" spans="1:15" ht="27" customHeight="1" x14ac:dyDescent="0.15">
      <c r="A406" s="39">
        <v>268</v>
      </c>
      <c r="B406" s="33">
        <f t="shared" si="41"/>
        <v>406</v>
      </c>
      <c r="C406" s="33" t="str">
        <f t="shared" si="42"/>
        <v>（１1）　保育所　（児童福祉法）</v>
      </c>
      <c r="D406" s="27" t="str">
        <f t="shared" si="43"/>
        <v>子どもの育ち支援課</v>
      </c>
      <c r="E406" s="27" t="str">
        <f t="shared" si="44"/>
        <v>保育所</v>
      </c>
      <c r="F406" s="25" t="s">
        <v>1993</v>
      </c>
      <c r="G406" s="34" t="s">
        <v>1994</v>
      </c>
      <c r="H406" s="25" t="s">
        <v>1995</v>
      </c>
      <c r="I406" s="34" t="s">
        <v>1996</v>
      </c>
      <c r="J406" s="34" t="s">
        <v>1996</v>
      </c>
      <c r="K406" s="25" t="s">
        <v>1997</v>
      </c>
      <c r="L406" s="25" t="s">
        <v>25</v>
      </c>
      <c r="M406" s="41">
        <v>30</v>
      </c>
      <c r="N406" s="36" t="s">
        <v>1998</v>
      </c>
      <c r="O406" s="81" t="str">
        <f>IFERROR(VLOOKUP(IF($L406="―",$K406,$L406),法人一覧!$D$4:$E$333,2,FALSE),"―")</f>
        <v>―</v>
      </c>
    </row>
    <row r="407" spans="1:15" ht="27" customHeight="1" x14ac:dyDescent="0.15">
      <c r="A407" s="39">
        <v>269</v>
      </c>
      <c r="B407" s="33">
        <f t="shared" si="41"/>
        <v>407</v>
      </c>
      <c r="C407" s="33" t="str">
        <f t="shared" si="42"/>
        <v>（１1）　保育所　（児童福祉法）</v>
      </c>
      <c r="D407" s="27" t="str">
        <f t="shared" si="43"/>
        <v>子どもの育ち支援課</v>
      </c>
      <c r="E407" s="27" t="str">
        <f t="shared" si="44"/>
        <v>保育所</v>
      </c>
      <c r="F407" s="25" t="s">
        <v>1999</v>
      </c>
      <c r="G407" s="34" t="s">
        <v>592</v>
      </c>
      <c r="H407" s="25" t="s">
        <v>2000</v>
      </c>
      <c r="I407" s="34" t="s">
        <v>1971</v>
      </c>
      <c r="J407" s="34" t="s">
        <v>1971</v>
      </c>
      <c r="K407" s="25" t="s">
        <v>515</v>
      </c>
      <c r="L407" s="25" t="s">
        <v>25</v>
      </c>
      <c r="M407" s="41" t="s">
        <v>25</v>
      </c>
      <c r="N407" s="36" t="s">
        <v>855</v>
      </c>
      <c r="O407" s="81" t="str">
        <f>IFERROR(VLOOKUP(IF($L407="―",$K407,$L407),法人一覧!$D$4:$E$333,2,FALSE),"―")</f>
        <v>―</v>
      </c>
    </row>
    <row r="408" spans="1:15" ht="27" customHeight="1" x14ac:dyDescent="0.15">
      <c r="A408" s="39">
        <v>270</v>
      </c>
      <c r="B408" s="27">
        <f t="shared" si="41"/>
        <v>408</v>
      </c>
      <c r="C408" s="27" t="str">
        <f t="shared" si="42"/>
        <v>（１1）　保育所　（児童福祉法）</v>
      </c>
      <c r="D408" s="27" t="str">
        <f t="shared" si="43"/>
        <v>子どもの育ち支援課</v>
      </c>
      <c r="E408" s="27" t="str">
        <f t="shared" si="44"/>
        <v>保育所</v>
      </c>
      <c r="F408" s="25" t="s">
        <v>2001</v>
      </c>
      <c r="G408" s="34" t="s">
        <v>592</v>
      </c>
      <c r="H408" s="25" t="s">
        <v>2002</v>
      </c>
      <c r="I408" s="34" t="s">
        <v>1971</v>
      </c>
      <c r="J408" s="34" t="s">
        <v>1971</v>
      </c>
      <c r="K408" s="25" t="s">
        <v>515</v>
      </c>
      <c r="L408" s="25" t="s">
        <v>25</v>
      </c>
      <c r="M408" s="41" t="s">
        <v>25</v>
      </c>
      <c r="N408" s="36" t="s">
        <v>2003</v>
      </c>
      <c r="O408" s="69" t="str">
        <f>IFERROR(VLOOKUP(IF($L408="―",$K408,$L408),法人一覧!$D$4:$E$333,2,FALSE),"―")</f>
        <v>―</v>
      </c>
    </row>
    <row r="409" spans="1:15" ht="27" customHeight="1" x14ac:dyDescent="0.15">
      <c r="A409" s="39">
        <v>271</v>
      </c>
      <c r="B409" s="33">
        <f t="shared" si="41"/>
        <v>409</v>
      </c>
      <c r="C409" s="33" t="str">
        <f t="shared" si="42"/>
        <v>（１1）　保育所　（児童福祉法）</v>
      </c>
      <c r="D409" s="27" t="str">
        <f t="shared" si="43"/>
        <v>子どもの育ち支援課</v>
      </c>
      <c r="E409" s="27" t="str">
        <f t="shared" si="44"/>
        <v>保育所</v>
      </c>
      <c r="F409" s="25" t="s">
        <v>2004</v>
      </c>
      <c r="G409" s="34" t="s">
        <v>2005</v>
      </c>
      <c r="H409" s="25" t="s">
        <v>2006</v>
      </c>
      <c r="I409" s="34" t="s">
        <v>2007</v>
      </c>
      <c r="J409" s="34" t="s">
        <v>2007</v>
      </c>
      <c r="K409" s="25" t="s">
        <v>515</v>
      </c>
      <c r="L409" s="25" t="s">
        <v>25</v>
      </c>
      <c r="M409" s="35">
        <v>20</v>
      </c>
      <c r="N409" s="36" t="s">
        <v>1225</v>
      </c>
      <c r="O409" s="69" t="str">
        <f>IFERROR(VLOOKUP(IF($L409="―",$K409,$L409),法人一覧!$D$4:$E$333,2,FALSE),"―")</f>
        <v>―</v>
      </c>
    </row>
    <row r="410" spans="1:15" ht="27" customHeight="1" x14ac:dyDescent="0.15">
      <c r="A410" s="39">
        <v>272</v>
      </c>
      <c r="B410" s="33">
        <f t="shared" si="41"/>
        <v>410</v>
      </c>
      <c r="C410" s="33" t="str">
        <f t="shared" si="42"/>
        <v>（１1）　保育所　（児童福祉法）</v>
      </c>
      <c r="D410" s="27" t="str">
        <f t="shared" si="43"/>
        <v>子どもの育ち支援課</v>
      </c>
      <c r="E410" s="27" t="str">
        <f t="shared" si="44"/>
        <v>保育所</v>
      </c>
      <c r="F410" s="25" t="s">
        <v>1417</v>
      </c>
      <c r="G410" s="34" t="s">
        <v>2008</v>
      </c>
      <c r="H410" s="25" t="s">
        <v>2009</v>
      </c>
      <c r="I410" s="34" t="s">
        <v>1983</v>
      </c>
      <c r="J410" s="34" t="s">
        <v>1983</v>
      </c>
      <c r="K410" s="25" t="s">
        <v>1981</v>
      </c>
      <c r="L410" s="25" t="s">
        <v>25</v>
      </c>
      <c r="M410" s="41" t="s">
        <v>25</v>
      </c>
      <c r="N410" s="36" t="s">
        <v>768</v>
      </c>
      <c r="O410" s="81" t="str">
        <f>IFERROR(VLOOKUP(IF($L410="―",$K410,$L410),法人一覧!$D$4:$E$333,2,FALSE),"―")</f>
        <v>7190005003551</v>
      </c>
    </row>
    <row r="411" spans="1:15" ht="27" customHeight="1" x14ac:dyDescent="0.15">
      <c r="A411" s="39">
        <v>273</v>
      </c>
      <c r="B411" s="33">
        <f t="shared" si="41"/>
        <v>411</v>
      </c>
      <c r="C411" s="33" t="str">
        <f t="shared" si="42"/>
        <v>（１1）　保育所　（児童福祉法）</v>
      </c>
      <c r="D411" s="27" t="str">
        <f t="shared" si="43"/>
        <v>子どもの育ち支援課</v>
      </c>
      <c r="E411" s="27" t="str">
        <f t="shared" si="44"/>
        <v>保育所</v>
      </c>
      <c r="F411" s="25" t="s">
        <v>2010</v>
      </c>
      <c r="G411" s="34" t="s">
        <v>2008</v>
      </c>
      <c r="H411" s="25" t="s">
        <v>2011</v>
      </c>
      <c r="I411" s="34" t="s">
        <v>1983</v>
      </c>
      <c r="J411" s="34" t="s">
        <v>1983</v>
      </c>
      <c r="K411" s="25" t="s">
        <v>2012</v>
      </c>
      <c r="L411" s="25" t="s">
        <v>25</v>
      </c>
      <c r="M411" s="41" t="s">
        <v>1954</v>
      </c>
      <c r="N411" s="36" t="s">
        <v>931</v>
      </c>
      <c r="O411" s="81" t="str">
        <f>IFERROR(VLOOKUP(IF($L411="―",$K411,$L411),法人一覧!$D$4:$E$333,2,FALSE),"―")</f>
        <v>―</v>
      </c>
    </row>
    <row r="412" spans="1:15" ht="27" customHeight="1" x14ac:dyDescent="0.15">
      <c r="A412" s="39">
        <v>274</v>
      </c>
      <c r="B412" s="33">
        <f t="shared" si="41"/>
        <v>412</v>
      </c>
      <c r="C412" s="33" t="str">
        <f t="shared" si="42"/>
        <v>（１1）　保育所　（児童福祉法）</v>
      </c>
      <c r="D412" s="27" t="str">
        <f t="shared" si="43"/>
        <v>子どもの育ち支援課</v>
      </c>
      <c r="E412" s="27" t="str">
        <f t="shared" si="44"/>
        <v>保育所</v>
      </c>
      <c r="F412" s="25" t="s">
        <v>2013</v>
      </c>
      <c r="G412" s="34" t="s">
        <v>2008</v>
      </c>
      <c r="H412" s="25" t="s">
        <v>2014</v>
      </c>
      <c r="I412" s="34" t="s">
        <v>1983</v>
      </c>
      <c r="J412" s="34" t="s">
        <v>1983</v>
      </c>
      <c r="K412" s="25" t="s">
        <v>2012</v>
      </c>
      <c r="L412" s="25" t="s">
        <v>25</v>
      </c>
      <c r="M412" s="41" t="s">
        <v>1954</v>
      </c>
      <c r="N412" s="36" t="s">
        <v>2015</v>
      </c>
      <c r="O412" s="81" t="str">
        <f>IFERROR(VLOOKUP(IF($L412="―",$K412,$L412),法人一覧!$D$4:$E$333,2,FALSE),"―")</f>
        <v>―</v>
      </c>
    </row>
    <row r="413" spans="1:15" ht="27" customHeight="1" x14ac:dyDescent="0.15">
      <c r="A413" s="39">
        <v>275</v>
      </c>
      <c r="B413" s="33">
        <f t="shared" si="41"/>
        <v>413</v>
      </c>
      <c r="C413" s="33" t="str">
        <f t="shared" si="42"/>
        <v>（１1）　保育所　（児童福祉法）</v>
      </c>
      <c r="D413" s="27" t="str">
        <f t="shared" si="43"/>
        <v>子どもの育ち支援課</v>
      </c>
      <c r="E413" s="27" t="str">
        <f t="shared" si="44"/>
        <v>保育所</v>
      </c>
      <c r="F413" s="25" t="s">
        <v>2016</v>
      </c>
      <c r="G413" s="34" t="s">
        <v>592</v>
      </c>
      <c r="H413" s="25" t="s">
        <v>2017</v>
      </c>
      <c r="I413" s="34" t="s">
        <v>1971</v>
      </c>
      <c r="J413" s="34" t="s">
        <v>1971</v>
      </c>
      <c r="K413" s="25" t="s">
        <v>2012</v>
      </c>
      <c r="L413" s="25" t="s">
        <v>25</v>
      </c>
      <c r="M413" s="41" t="s">
        <v>25</v>
      </c>
      <c r="N413" s="36" t="s">
        <v>1082</v>
      </c>
      <c r="O413" s="81" t="str">
        <f>IFERROR(VLOOKUP(IF($L413="―",$K413,$L413),法人一覧!$D$4:$E$333,2,FALSE),"―")</f>
        <v>―</v>
      </c>
    </row>
    <row r="414" spans="1:15" ht="27" customHeight="1" x14ac:dyDescent="0.15">
      <c r="A414" s="39">
        <v>276</v>
      </c>
      <c r="B414" s="33">
        <f t="shared" si="41"/>
        <v>414</v>
      </c>
      <c r="C414" s="33" t="str">
        <f t="shared" si="42"/>
        <v>（１1）　保育所　（児童福祉法）</v>
      </c>
      <c r="D414" s="27" t="str">
        <f t="shared" si="43"/>
        <v>子どもの育ち支援課</v>
      </c>
      <c r="E414" s="27" t="str">
        <f t="shared" si="44"/>
        <v>保育所</v>
      </c>
      <c r="F414" s="25" t="s">
        <v>2018</v>
      </c>
      <c r="G414" s="34" t="s">
        <v>2019</v>
      </c>
      <c r="H414" s="25" t="s">
        <v>2020</v>
      </c>
      <c r="I414" s="34" t="s">
        <v>1971</v>
      </c>
      <c r="J414" s="34" t="s">
        <v>1971</v>
      </c>
      <c r="K414" s="25" t="s">
        <v>2021</v>
      </c>
      <c r="L414" s="25" t="s">
        <v>25</v>
      </c>
      <c r="M414" s="41" t="s">
        <v>25</v>
      </c>
      <c r="N414" s="36" t="s">
        <v>2022</v>
      </c>
      <c r="O414" s="81" t="str">
        <f>IFERROR(VLOOKUP(IF($L414="―",$K414,$L414),法人一覧!$D$4:$E$333,2,FALSE),"―")</f>
        <v>―</v>
      </c>
    </row>
    <row r="415" spans="1:15" ht="27" customHeight="1" x14ac:dyDescent="0.15">
      <c r="A415" s="39">
        <v>277</v>
      </c>
      <c r="B415" s="27">
        <f t="shared" si="41"/>
        <v>415</v>
      </c>
      <c r="C415" s="27" t="str">
        <f t="shared" si="42"/>
        <v>（１1）　保育所　（児童福祉法）</v>
      </c>
      <c r="D415" s="27" t="str">
        <f t="shared" si="43"/>
        <v>子どもの育ち支援課</v>
      </c>
      <c r="E415" s="27" t="str">
        <f t="shared" si="44"/>
        <v>保育所</v>
      </c>
      <c r="F415" s="25" t="s">
        <v>2023</v>
      </c>
      <c r="G415" s="34" t="s">
        <v>2024</v>
      </c>
      <c r="H415" s="25" t="s">
        <v>2025</v>
      </c>
      <c r="I415" s="34" t="s">
        <v>2026</v>
      </c>
      <c r="J415" s="34" t="s">
        <v>2027</v>
      </c>
      <c r="K415" s="25" t="s">
        <v>2021</v>
      </c>
      <c r="L415" s="25" t="s">
        <v>25</v>
      </c>
      <c r="M415" s="35">
        <v>90</v>
      </c>
      <c r="N415" s="36" t="s">
        <v>1200</v>
      </c>
      <c r="O415" s="81" t="str">
        <f>IFERROR(VLOOKUP(IF($L415="―",$K415,$L415),法人一覧!$D$4:$E$333,2,FALSE),"―")</f>
        <v>―</v>
      </c>
    </row>
    <row r="416" spans="1:15" ht="27" customHeight="1" x14ac:dyDescent="0.15">
      <c r="A416" s="39">
        <v>278</v>
      </c>
      <c r="B416" s="33">
        <f t="shared" si="41"/>
        <v>416</v>
      </c>
      <c r="C416" s="33" t="str">
        <f t="shared" si="42"/>
        <v>（１1）　保育所　（児童福祉法）</v>
      </c>
      <c r="D416" s="27" t="str">
        <f t="shared" si="43"/>
        <v>子どもの育ち支援課</v>
      </c>
      <c r="E416" s="27" t="str">
        <f t="shared" si="44"/>
        <v>保育所</v>
      </c>
      <c r="F416" s="25" t="s">
        <v>2028</v>
      </c>
      <c r="G416" s="34" t="s">
        <v>2024</v>
      </c>
      <c r="H416" s="25" t="s">
        <v>2029</v>
      </c>
      <c r="I416" s="34" t="s">
        <v>2030</v>
      </c>
      <c r="J416" s="34" t="s">
        <v>2031</v>
      </c>
      <c r="K416" s="25" t="s">
        <v>2021</v>
      </c>
      <c r="L416" s="25" t="s">
        <v>25</v>
      </c>
      <c r="M416" s="35">
        <v>60</v>
      </c>
      <c r="N416" s="36" t="s">
        <v>2032</v>
      </c>
      <c r="O416" s="81" t="str">
        <f>IFERROR(VLOOKUP(IF($L416="―",$K416,$L416),法人一覧!$D$4:$E$333,2,FALSE),"―")</f>
        <v>―</v>
      </c>
    </row>
    <row r="417" spans="1:24" ht="27" customHeight="1" x14ac:dyDescent="0.15">
      <c r="A417" s="39">
        <v>279</v>
      </c>
      <c r="B417" s="33">
        <f t="shared" si="41"/>
        <v>417</v>
      </c>
      <c r="C417" s="33" t="str">
        <f t="shared" si="42"/>
        <v>（１1）　保育所　（児童福祉法）</v>
      </c>
      <c r="D417" s="27" t="str">
        <f t="shared" si="43"/>
        <v>子どもの育ち支援課</v>
      </c>
      <c r="E417" s="27" t="str">
        <f t="shared" si="44"/>
        <v>保育所</v>
      </c>
      <c r="F417" s="25" t="s">
        <v>2033</v>
      </c>
      <c r="G417" s="34" t="s">
        <v>2034</v>
      </c>
      <c r="H417" s="25" t="s">
        <v>2035</v>
      </c>
      <c r="I417" s="34" t="s">
        <v>2036</v>
      </c>
      <c r="J417" s="34" t="s">
        <v>2037</v>
      </c>
      <c r="K417" s="25" t="s">
        <v>2021</v>
      </c>
      <c r="L417" s="25" t="s">
        <v>25</v>
      </c>
      <c r="M417" s="35">
        <v>90</v>
      </c>
      <c r="N417" s="36" t="s">
        <v>2038</v>
      </c>
      <c r="O417" s="81" t="str">
        <f>IFERROR(VLOOKUP(IF($L417="―",$K417,$L417),法人一覧!$D$4:$E$333,2,FALSE),"―")</f>
        <v>―</v>
      </c>
    </row>
    <row r="418" spans="1:24" ht="27" customHeight="1" x14ac:dyDescent="0.15">
      <c r="A418" s="39">
        <v>280</v>
      </c>
      <c r="B418" s="33">
        <f t="shared" si="41"/>
        <v>418</v>
      </c>
      <c r="C418" s="33" t="str">
        <f t="shared" si="42"/>
        <v>（１1）　保育所　（児童福祉法）</v>
      </c>
      <c r="D418" s="27" t="str">
        <f t="shared" si="43"/>
        <v>子どもの育ち支援課</v>
      </c>
      <c r="E418" s="27" t="str">
        <f t="shared" si="44"/>
        <v>保育所</v>
      </c>
      <c r="F418" s="25" t="s">
        <v>2039</v>
      </c>
      <c r="G418" s="34" t="s">
        <v>2040</v>
      </c>
      <c r="H418" s="25" t="s">
        <v>2041</v>
      </c>
      <c r="I418" s="34" t="s">
        <v>2042</v>
      </c>
      <c r="J418" s="34" t="s">
        <v>2043</v>
      </c>
      <c r="K418" s="25" t="s">
        <v>2021</v>
      </c>
      <c r="L418" s="25" t="s">
        <v>25</v>
      </c>
      <c r="M418" s="35">
        <v>150</v>
      </c>
      <c r="N418" s="36" t="s">
        <v>2044</v>
      </c>
      <c r="O418" s="81" t="str">
        <f>IFERROR(VLOOKUP(IF($L418="―",$K418,$L418),法人一覧!$D$4:$E$333,2,FALSE),"―")</f>
        <v>―</v>
      </c>
    </row>
    <row r="419" spans="1:24" ht="27" customHeight="1" x14ac:dyDescent="0.15">
      <c r="P419" s="79"/>
    </row>
    <row r="420" spans="1:24" s="78" customFormat="1" ht="27" customHeight="1" x14ac:dyDescent="0.15">
      <c r="A420" s="63"/>
      <c r="B420" s="63"/>
      <c r="C420" s="63"/>
      <c r="D420" s="63"/>
      <c r="F420" s="395" t="s">
        <v>2045</v>
      </c>
      <c r="G420" s="79"/>
      <c r="H420" s="64"/>
      <c r="I420" s="79"/>
      <c r="J420" s="79"/>
      <c r="K420" s="64"/>
      <c r="L420" s="64"/>
      <c r="M420" s="64"/>
      <c r="N420" s="65"/>
      <c r="O420" s="56" t="s">
        <v>2046</v>
      </c>
      <c r="R420" s="63"/>
      <c r="S420" s="63"/>
      <c r="T420" s="63"/>
      <c r="U420" s="63"/>
      <c r="V420" s="63"/>
      <c r="W420" s="63"/>
      <c r="X420" s="63"/>
    </row>
    <row r="421" spans="1:24" s="78" customFormat="1" ht="27" customHeight="1" x14ac:dyDescent="0.15">
      <c r="A421" s="77" t="s">
        <v>5</v>
      </c>
      <c r="B421" s="66" t="s">
        <v>6</v>
      </c>
      <c r="C421" s="66" t="s">
        <v>7</v>
      </c>
      <c r="D421" s="66" t="s">
        <v>8</v>
      </c>
      <c r="E421" s="66" t="s">
        <v>9</v>
      </c>
      <c r="F421" s="67" t="s">
        <v>10</v>
      </c>
      <c r="G421" s="66" t="s">
        <v>11</v>
      </c>
      <c r="H421" s="67" t="s">
        <v>12</v>
      </c>
      <c r="I421" s="66" t="s">
        <v>13</v>
      </c>
      <c r="J421" s="66" t="s">
        <v>14</v>
      </c>
      <c r="K421" s="67" t="s">
        <v>15</v>
      </c>
      <c r="L421" s="67" t="s">
        <v>13925</v>
      </c>
      <c r="M421" s="68" t="s">
        <v>16</v>
      </c>
      <c r="N421" s="67" t="s">
        <v>17</v>
      </c>
      <c r="O421" s="66" t="s">
        <v>18</v>
      </c>
      <c r="P421" s="63"/>
      <c r="Q421" s="63"/>
      <c r="R421" s="63"/>
      <c r="S421" s="63"/>
      <c r="T421" s="63"/>
      <c r="U421" s="63"/>
      <c r="V421" s="63"/>
    </row>
    <row r="422" spans="1:24" ht="27" customHeight="1" x14ac:dyDescent="0.15">
      <c r="A422" s="39">
        <f>IF($B$422="","",COUNTA($B$422:B422))</f>
        <v>1</v>
      </c>
      <c r="B422" s="59">
        <f t="shared" ref="B422:B485" si="45">IF(D422="","",ROW())</f>
        <v>422</v>
      </c>
      <c r="C422" s="33" t="str">
        <f t="shared" ref="C422:C453" si="46">$F$420</f>
        <v>（１２）　認定こども園　（就学前の子どもに関する教育、保育等の総合的な提供の推進に関する法律）　※幼稚園型を除く</v>
      </c>
      <c r="D422" s="27" t="str">
        <f t="shared" ref="D422:D485" si="47">$O$420</f>
        <v>子どもの育ち支援課</v>
      </c>
      <c r="E422" s="27" t="str">
        <f t="shared" ref="E422:E453" si="48">MID(category2_12,SEARCH("）",category2_12,1)+2,SEARCH("（",category2_12,SEARCH("）",category2_12,1)+2)-SEARCH("）",category2_12,1)-3)</f>
        <v>認定こども園</v>
      </c>
      <c r="F422" s="25" t="s">
        <v>2047</v>
      </c>
      <c r="G422" s="34" t="s">
        <v>2048</v>
      </c>
      <c r="H422" s="25" t="s">
        <v>2049</v>
      </c>
      <c r="I422" s="34" t="s">
        <v>2050</v>
      </c>
      <c r="J422" s="34" t="s">
        <v>2051</v>
      </c>
      <c r="K422" s="25" t="s">
        <v>2052</v>
      </c>
      <c r="L422" s="25" t="s">
        <v>25</v>
      </c>
      <c r="M422" s="35">
        <v>100</v>
      </c>
      <c r="N422" s="37">
        <v>43191</v>
      </c>
      <c r="O422" s="74" t="str">
        <f>IFERROR(VLOOKUP(IF($L422="―",$K422,$L422),法人一覧!$D$4:$E$333,2,FALSE),"―")</f>
        <v>5190005007703</v>
      </c>
    </row>
    <row r="423" spans="1:24" s="78" customFormat="1" ht="27" customHeight="1" x14ac:dyDescent="0.15">
      <c r="A423" s="31">
        <f>IF($B$422="","",COUNTA($B$422:B423))</f>
        <v>2</v>
      </c>
      <c r="B423" s="33">
        <f t="shared" si="45"/>
        <v>423</v>
      </c>
      <c r="C423" s="33" t="str">
        <f t="shared" si="46"/>
        <v>（１２）　認定こども園　（就学前の子どもに関する教育、保育等の総合的な提供の推進に関する法律）　※幼稚園型を除く</v>
      </c>
      <c r="D423" s="27" t="str">
        <f t="shared" si="47"/>
        <v>子どもの育ち支援課</v>
      </c>
      <c r="E423" s="27" t="str">
        <f t="shared" si="48"/>
        <v>認定こども園</v>
      </c>
      <c r="F423" s="25" t="s">
        <v>2053</v>
      </c>
      <c r="G423" s="34" t="s">
        <v>2054</v>
      </c>
      <c r="H423" s="25" t="s">
        <v>2055</v>
      </c>
      <c r="I423" s="34" t="s">
        <v>2056</v>
      </c>
      <c r="J423" s="34" t="s">
        <v>2057</v>
      </c>
      <c r="K423" s="25" t="s">
        <v>2058</v>
      </c>
      <c r="L423" s="25" t="s">
        <v>25</v>
      </c>
      <c r="M423" s="35">
        <v>120</v>
      </c>
      <c r="N423" s="37">
        <v>43282</v>
      </c>
      <c r="O423" s="69" t="str">
        <f>IFERROR(VLOOKUP(IF($L423="―",$K423,$L423),法人一覧!$D$4:$E$333,2,FALSE),"―")</f>
        <v>7190005007701</v>
      </c>
      <c r="P423" s="63"/>
      <c r="Q423" s="63"/>
      <c r="R423" s="63"/>
      <c r="S423" s="63"/>
      <c r="T423" s="63"/>
      <c r="U423" s="63"/>
      <c r="V423" s="63"/>
    </row>
    <row r="424" spans="1:24" ht="27" customHeight="1" x14ac:dyDescent="0.15">
      <c r="A424" s="31">
        <f>IF($B$422="","",COUNTA($B$422:B424))</f>
        <v>3</v>
      </c>
      <c r="B424" s="33">
        <f t="shared" si="45"/>
        <v>424</v>
      </c>
      <c r="C424" s="33" t="str">
        <f t="shared" si="46"/>
        <v>（１２）　認定こども園　（就学前の子どもに関する教育、保育等の総合的な提供の推進に関する法律）　※幼稚園型を除く</v>
      </c>
      <c r="D424" s="27" t="str">
        <f t="shared" si="47"/>
        <v>子どもの育ち支援課</v>
      </c>
      <c r="E424" s="27" t="str">
        <f t="shared" si="48"/>
        <v>認定こども園</v>
      </c>
      <c r="F424" s="25" t="s">
        <v>2059</v>
      </c>
      <c r="G424" s="34" t="s">
        <v>2060</v>
      </c>
      <c r="H424" s="25" t="s">
        <v>15025</v>
      </c>
      <c r="I424" s="34" t="s">
        <v>2061</v>
      </c>
      <c r="J424" s="34" t="s">
        <v>2062</v>
      </c>
      <c r="K424" s="25" t="s">
        <v>2063</v>
      </c>
      <c r="L424" s="25" t="s">
        <v>25</v>
      </c>
      <c r="M424" s="35">
        <v>90</v>
      </c>
      <c r="N424" s="37">
        <v>43556</v>
      </c>
      <c r="O424" s="69" t="str">
        <f>IFERROR(VLOOKUP(IF($L424="―",$K424,$L424),法人一覧!$D$4:$E$333,2,FALSE),"―")</f>
        <v>5190005007802</v>
      </c>
    </row>
    <row r="425" spans="1:24" ht="27" customHeight="1" x14ac:dyDescent="0.15">
      <c r="A425" s="31">
        <f>IF($B$422="","",COUNTA($B$422:B425))</f>
        <v>4</v>
      </c>
      <c r="B425" s="33">
        <f t="shared" si="45"/>
        <v>425</v>
      </c>
      <c r="C425" s="33" t="str">
        <f t="shared" si="46"/>
        <v>（１２）　認定こども園　（就学前の子どもに関する教育、保育等の総合的な提供の推進に関する法律）　※幼稚園型を除く</v>
      </c>
      <c r="D425" s="27" t="str">
        <f t="shared" si="47"/>
        <v>子どもの育ち支援課</v>
      </c>
      <c r="E425" s="27" t="str">
        <f t="shared" si="48"/>
        <v>認定こども園</v>
      </c>
      <c r="F425" s="25" t="s">
        <v>2064</v>
      </c>
      <c r="G425" s="34" t="s">
        <v>2065</v>
      </c>
      <c r="H425" s="25" t="s">
        <v>2066</v>
      </c>
      <c r="I425" s="34" t="s">
        <v>2067</v>
      </c>
      <c r="J425" s="34" t="s">
        <v>2068</v>
      </c>
      <c r="K425" s="25" t="s">
        <v>2069</v>
      </c>
      <c r="L425" s="25" t="s">
        <v>25</v>
      </c>
      <c r="M425" s="35">
        <v>120</v>
      </c>
      <c r="N425" s="37">
        <v>43556</v>
      </c>
      <c r="O425" s="69" t="str">
        <f>IFERROR(VLOOKUP(IF($L425="―",$K425,$L425),法人一覧!$D$4:$E$333,2,FALSE),"―")</f>
        <v>4190005007803</v>
      </c>
    </row>
    <row r="426" spans="1:24" ht="27" customHeight="1" x14ac:dyDescent="0.15">
      <c r="A426" s="31">
        <f>IF($B$422="","",COUNTA($B$422:B426))</f>
        <v>5</v>
      </c>
      <c r="B426" s="33">
        <f t="shared" si="45"/>
        <v>426</v>
      </c>
      <c r="C426" s="33" t="str">
        <f t="shared" si="46"/>
        <v>（１２）　認定こども園　（就学前の子どもに関する教育、保育等の総合的な提供の推進に関する法律）　※幼稚園型を除く</v>
      </c>
      <c r="D426" s="27" t="str">
        <f t="shared" si="47"/>
        <v>子どもの育ち支援課</v>
      </c>
      <c r="E426" s="27" t="str">
        <f t="shared" si="48"/>
        <v>認定こども園</v>
      </c>
      <c r="F426" s="25" t="s">
        <v>2070</v>
      </c>
      <c r="G426" s="34" t="s">
        <v>2071</v>
      </c>
      <c r="H426" s="25" t="s">
        <v>2072</v>
      </c>
      <c r="I426" s="34" t="s">
        <v>2073</v>
      </c>
      <c r="J426" s="34" t="s">
        <v>2074</v>
      </c>
      <c r="K426" s="25" t="s">
        <v>2052</v>
      </c>
      <c r="L426" s="25" t="s">
        <v>25</v>
      </c>
      <c r="M426" s="35">
        <v>130</v>
      </c>
      <c r="N426" s="37">
        <v>43922</v>
      </c>
      <c r="O426" s="69" t="str">
        <f>IFERROR(VLOOKUP(IF($L426="―",$K426,$L426),法人一覧!$D$4:$E$333,2,FALSE),"―")</f>
        <v>5190005007703</v>
      </c>
    </row>
    <row r="427" spans="1:24" ht="27" customHeight="1" x14ac:dyDescent="0.15">
      <c r="A427" s="31">
        <f>IF($B$422="","",COUNTA($B$422:B427))</f>
        <v>6</v>
      </c>
      <c r="B427" s="33">
        <f t="shared" si="45"/>
        <v>427</v>
      </c>
      <c r="C427" s="33" t="str">
        <f t="shared" si="46"/>
        <v>（１２）　認定こども園　（就学前の子どもに関する教育、保育等の総合的な提供の推進に関する法律）　※幼稚園型を除く</v>
      </c>
      <c r="D427" s="27" t="str">
        <f t="shared" si="47"/>
        <v>子どもの育ち支援課</v>
      </c>
      <c r="E427" s="27" t="str">
        <f t="shared" si="48"/>
        <v>認定こども園</v>
      </c>
      <c r="F427" s="25" t="s">
        <v>2075</v>
      </c>
      <c r="G427" s="34" t="s">
        <v>2076</v>
      </c>
      <c r="H427" s="25" t="s">
        <v>2077</v>
      </c>
      <c r="I427" s="34" t="s">
        <v>2078</v>
      </c>
      <c r="J427" s="34" t="s">
        <v>2079</v>
      </c>
      <c r="K427" s="25" t="s">
        <v>2080</v>
      </c>
      <c r="L427" s="25" t="s">
        <v>25</v>
      </c>
      <c r="M427" s="35">
        <v>117</v>
      </c>
      <c r="N427" s="37">
        <v>43922</v>
      </c>
      <c r="O427" s="69" t="str">
        <f>IFERROR(VLOOKUP(IF($L427="―",$K427,$L427),法人一覧!$D$4:$E$333,2,FALSE),"―")</f>
        <v>―</v>
      </c>
    </row>
    <row r="428" spans="1:24" ht="27" customHeight="1" x14ac:dyDescent="0.15">
      <c r="A428" s="31">
        <f>IF($B$422="","",COUNTA($B$422:B428))</f>
        <v>7</v>
      </c>
      <c r="B428" s="33">
        <f t="shared" si="45"/>
        <v>428</v>
      </c>
      <c r="C428" s="33" t="str">
        <f t="shared" si="46"/>
        <v>（１２）　認定こども園　（就学前の子どもに関する教育、保育等の総合的な提供の推進に関する法律）　※幼稚園型を除く</v>
      </c>
      <c r="D428" s="27" t="str">
        <f t="shared" si="47"/>
        <v>子どもの育ち支援課</v>
      </c>
      <c r="E428" s="27" t="str">
        <f t="shared" si="48"/>
        <v>認定こども園</v>
      </c>
      <c r="F428" s="25" t="s">
        <v>2081</v>
      </c>
      <c r="G428" s="34" t="s">
        <v>2082</v>
      </c>
      <c r="H428" s="25" t="s">
        <v>2083</v>
      </c>
      <c r="I428" s="34" t="s">
        <v>2084</v>
      </c>
      <c r="J428" s="34" t="s">
        <v>2085</v>
      </c>
      <c r="K428" s="25" t="s">
        <v>643</v>
      </c>
      <c r="L428" s="25" t="s">
        <v>25</v>
      </c>
      <c r="M428" s="35">
        <v>170</v>
      </c>
      <c r="N428" s="37">
        <v>44652</v>
      </c>
      <c r="O428" s="69" t="str">
        <f>IFERROR(VLOOKUP(IF($L428="―",$K428,$L428),法人一覧!$D$4:$E$333,2,FALSE),"―")</f>
        <v>5190005007703</v>
      </c>
    </row>
    <row r="429" spans="1:24" s="78" customFormat="1" ht="27" customHeight="1" x14ac:dyDescent="0.15">
      <c r="A429" s="31">
        <f>IF($B$422="","",COUNTA($B$422:B429))</f>
        <v>8</v>
      </c>
      <c r="B429" s="33">
        <f t="shared" si="45"/>
        <v>429</v>
      </c>
      <c r="C429" s="33" t="str">
        <f t="shared" si="46"/>
        <v>（１２）　認定こども園　（就学前の子どもに関する教育、保育等の総合的な提供の推進に関する法律）　※幼稚園型を除く</v>
      </c>
      <c r="D429" s="27" t="str">
        <f t="shared" si="47"/>
        <v>子どもの育ち支援課</v>
      </c>
      <c r="E429" s="27" t="str">
        <f t="shared" si="48"/>
        <v>認定こども園</v>
      </c>
      <c r="F429" s="25" t="s">
        <v>2086</v>
      </c>
      <c r="G429" s="34" t="s">
        <v>2087</v>
      </c>
      <c r="H429" s="25" t="s">
        <v>2088</v>
      </c>
      <c r="I429" s="34" t="s">
        <v>2089</v>
      </c>
      <c r="J429" s="34" t="s">
        <v>2090</v>
      </c>
      <c r="K429" s="25" t="s">
        <v>2091</v>
      </c>
      <c r="L429" s="25" t="s">
        <v>25</v>
      </c>
      <c r="M429" s="35">
        <v>120</v>
      </c>
      <c r="N429" s="37">
        <v>45383</v>
      </c>
      <c r="O429" s="69" t="str">
        <f>IFERROR(VLOOKUP(IF($L429="―",$K429,$L429),法人一覧!$D$4:$E$333,2,FALSE),"―")</f>
        <v>9180305003515</v>
      </c>
      <c r="P429" s="63"/>
      <c r="Q429" s="63"/>
      <c r="R429" s="63"/>
      <c r="S429" s="63"/>
      <c r="T429" s="63"/>
      <c r="U429" s="63"/>
      <c r="V429" s="63"/>
    </row>
    <row r="430" spans="1:24" s="78" customFormat="1" ht="27" customHeight="1" x14ac:dyDescent="0.15">
      <c r="A430" s="31">
        <f>IF($B$422="","",COUNTA($B$422:B430))</f>
        <v>9</v>
      </c>
      <c r="B430" s="33">
        <f t="shared" si="45"/>
        <v>430</v>
      </c>
      <c r="C430" s="33" t="str">
        <f t="shared" si="46"/>
        <v>（１２）　認定こども園　（就学前の子どもに関する教育、保育等の総合的な提供の推進に関する法律）　※幼稚園型を除く</v>
      </c>
      <c r="D430" s="27" t="str">
        <f t="shared" si="47"/>
        <v>子どもの育ち支援課</v>
      </c>
      <c r="E430" s="27" t="str">
        <f t="shared" si="48"/>
        <v>認定こども園</v>
      </c>
      <c r="F430" s="25" t="s">
        <v>2092</v>
      </c>
      <c r="G430" s="34" t="s">
        <v>2093</v>
      </c>
      <c r="H430" s="25" t="s">
        <v>2094</v>
      </c>
      <c r="I430" s="34" t="s">
        <v>16096</v>
      </c>
      <c r="J430" s="34" t="s">
        <v>2095</v>
      </c>
      <c r="K430" s="25" t="s">
        <v>2096</v>
      </c>
      <c r="L430" s="25" t="s">
        <v>25</v>
      </c>
      <c r="M430" s="35">
        <v>99</v>
      </c>
      <c r="N430" s="37">
        <v>45383</v>
      </c>
      <c r="O430" s="101" t="str">
        <f>IFERROR(VLOOKUP(IF($L430="―",$K430,$L430),法人一覧!$D$4:$E$333,2,FALSE),"―")</f>
        <v>1190005011394</v>
      </c>
      <c r="P430" s="63"/>
      <c r="Q430" s="63"/>
      <c r="R430" s="63"/>
      <c r="S430" s="63"/>
      <c r="T430" s="63"/>
      <c r="U430" s="63"/>
      <c r="V430" s="63"/>
    </row>
    <row r="431" spans="1:24" ht="27" customHeight="1" x14ac:dyDescent="0.15">
      <c r="A431" s="31">
        <f>IF($B$422="","",COUNTA($B$422:B431))</f>
        <v>10</v>
      </c>
      <c r="B431" s="33">
        <f t="shared" si="45"/>
        <v>431</v>
      </c>
      <c r="C431" s="33" t="str">
        <f t="shared" si="46"/>
        <v>（１２）　認定こども園　（就学前の子どもに関する教育、保育等の総合的な提供の推進に関する法律）　※幼稚園型を除く</v>
      </c>
      <c r="D431" s="27" t="str">
        <f t="shared" si="47"/>
        <v>子どもの育ち支援課</v>
      </c>
      <c r="E431" s="27" t="str">
        <f t="shared" si="48"/>
        <v>認定こども園</v>
      </c>
      <c r="F431" s="25" t="s">
        <v>15065</v>
      </c>
      <c r="G431" s="34" t="s">
        <v>15066</v>
      </c>
      <c r="H431" s="25" t="s">
        <v>15067</v>
      </c>
      <c r="I431" s="34" t="s">
        <v>15068</v>
      </c>
      <c r="J431" s="34" t="s">
        <v>296</v>
      </c>
      <c r="K431" s="25" t="s">
        <v>297</v>
      </c>
      <c r="L431" s="25" t="s">
        <v>25</v>
      </c>
      <c r="M431" s="35">
        <v>90</v>
      </c>
      <c r="N431" s="37">
        <v>46113</v>
      </c>
      <c r="O431" s="81"/>
    </row>
    <row r="432" spans="1:24" ht="27" customHeight="1" x14ac:dyDescent="0.15">
      <c r="A432" s="31">
        <f>IF($B$422="","",COUNTA($B$422:B432))</f>
        <v>11</v>
      </c>
      <c r="B432" s="33">
        <f t="shared" si="45"/>
        <v>432</v>
      </c>
      <c r="C432" s="33" t="str">
        <f t="shared" si="46"/>
        <v>（１２）　認定こども園　（就学前の子どもに関する教育、保育等の総合的な提供の推進に関する法律）　※幼稚園型を除く</v>
      </c>
      <c r="D432" s="27" t="str">
        <f t="shared" si="47"/>
        <v>子どもの育ち支援課</v>
      </c>
      <c r="E432" s="27" t="str">
        <f t="shared" si="48"/>
        <v>認定こども園</v>
      </c>
      <c r="F432" s="25" t="s">
        <v>2097</v>
      </c>
      <c r="G432" s="34" t="s">
        <v>2098</v>
      </c>
      <c r="H432" s="25" t="s">
        <v>2099</v>
      </c>
      <c r="I432" s="34" t="s">
        <v>2100</v>
      </c>
      <c r="J432" s="34" t="s">
        <v>2101</v>
      </c>
      <c r="K432" s="25" t="s">
        <v>2102</v>
      </c>
      <c r="L432" s="25" t="s">
        <v>25</v>
      </c>
      <c r="M432" s="35">
        <v>140</v>
      </c>
      <c r="N432" s="37" t="s">
        <v>2103</v>
      </c>
      <c r="O432" s="81" t="str">
        <f>IFERROR(VLOOKUP(IF($L432="―",$K432,$L432),法人一覧!$D$4:$E$333,2,FALSE),"―")</f>
        <v>―</v>
      </c>
    </row>
    <row r="433" spans="1:22" ht="27" customHeight="1" x14ac:dyDescent="0.15">
      <c r="A433" s="31">
        <f>IF($B$422="","",COUNTA($B$422:B433))</f>
        <v>12</v>
      </c>
      <c r="B433" s="33">
        <f t="shared" si="45"/>
        <v>433</v>
      </c>
      <c r="C433" s="33" t="str">
        <f t="shared" si="46"/>
        <v>（１２）　認定こども園　（就学前の子どもに関する教育、保育等の総合的な提供の推進に関する法律）　※幼稚園型を除く</v>
      </c>
      <c r="D433" s="27" t="str">
        <f t="shared" si="47"/>
        <v>子どもの育ち支援課</v>
      </c>
      <c r="E433" s="27" t="str">
        <f t="shared" si="48"/>
        <v>認定こども園</v>
      </c>
      <c r="F433" s="25" t="s">
        <v>2104</v>
      </c>
      <c r="G433" s="34" t="s">
        <v>2105</v>
      </c>
      <c r="H433" s="25" t="s">
        <v>2106</v>
      </c>
      <c r="I433" s="34" t="s">
        <v>2107</v>
      </c>
      <c r="J433" s="34" t="s">
        <v>2108</v>
      </c>
      <c r="K433" s="25" t="s">
        <v>2109</v>
      </c>
      <c r="L433" s="25" t="s">
        <v>25</v>
      </c>
      <c r="M433" s="35">
        <v>95</v>
      </c>
      <c r="N433" s="37" t="s">
        <v>768</v>
      </c>
      <c r="O433" s="81" t="str">
        <f>IFERROR(VLOOKUP(IF($L433="―",$K433,$L433),法人一覧!$D$4:$E$333,2,FALSE),"―")</f>
        <v>9190005009456</v>
      </c>
    </row>
    <row r="434" spans="1:22" ht="27" customHeight="1" x14ac:dyDescent="0.15">
      <c r="A434" s="31">
        <f>IF($B$422="","",COUNTA($B$422:B434))</f>
        <v>13</v>
      </c>
      <c r="B434" s="33">
        <f t="shared" si="45"/>
        <v>434</v>
      </c>
      <c r="C434" s="33" t="str">
        <f t="shared" si="46"/>
        <v>（１２）　認定こども園　（就学前の子どもに関する教育、保育等の総合的な提供の推進に関する法律）　※幼稚園型を除く</v>
      </c>
      <c r="D434" s="27" t="str">
        <f t="shared" si="47"/>
        <v>子どもの育ち支援課</v>
      </c>
      <c r="E434" s="27" t="str">
        <f t="shared" si="48"/>
        <v>認定こども園</v>
      </c>
      <c r="F434" s="25" t="s">
        <v>2110</v>
      </c>
      <c r="G434" s="34" t="s">
        <v>2111</v>
      </c>
      <c r="H434" s="25" t="s">
        <v>2112</v>
      </c>
      <c r="I434" s="34" t="s">
        <v>2113</v>
      </c>
      <c r="J434" s="34" t="s">
        <v>15064</v>
      </c>
      <c r="K434" s="25" t="s">
        <v>14816</v>
      </c>
      <c r="L434" s="25" t="s">
        <v>25</v>
      </c>
      <c r="M434" s="35">
        <v>63</v>
      </c>
      <c r="N434" s="37">
        <v>44287</v>
      </c>
      <c r="O434" s="81" t="str">
        <f>IFERROR(VLOOKUP(IF($L434="―",$K434,$L434),法人一覧!$D$4:$E$333,2,FALSE),"―")</f>
        <v>2190005011435</v>
      </c>
    </row>
    <row r="435" spans="1:22" ht="27" customHeight="1" x14ac:dyDescent="0.15">
      <c r="A435" s="31">
        <f>IF($B$422="","",COUNTA($B$422:B435))</f>
        <v>14</v>
      </c>
      <c r="B435" s="33">
        <f t="shared" si="45"/>
        <v>435</v>
      </c>
      <c r="C435" s="33" t="str">
        <f t="shared" si="46"/>
        <v>（１２）　認定こども園　（就学前の子どもに関する教育、保育等の総合的な提供の推進に関する法律）　※幼稚園型を除く</v>
      </c>
      <c r="D435" s="27" t="str">
        <f t="shared" si="47"/>
        <v>子どもの育ち支援課</v>
      </c>
      <c r="E435" s="27" t="str">
        <f t="shared" si="48"/>
        <v>認定こども園</v>
      </c>
      <c r="F435" s="25" t="s">
        <v>2114</v>
      </c>
      <c r="G435" s="34" t="s">
        <v>2115</v>
      </c>
      <c r="H435" s="25" t="s">
        <v>2116</v>
      </c>
      <c r="I435" s="34" t="s">
        <v>2117</v>
      </c>
      <c r="J435" s="34" t="s">
        <v>2117</v>
      </c>
      <c r="K435" s="25" t="s">
        <v>864</v>
      </c>
      <c r="L435" s="25" t="s">
        <v>25</v>
      </c>
      <c r="M435" s="35">
        <v>230</v>
      </c>
      <c r="N435" s="37">
        <v>44652</v>
      </c>
      <c r="O435" s="81" t="str">
        <f>IFERROR(VLOOKUP(IF($L435="―",$K435,$L435),法人一覧!$D$4:$E$333,2,FALSE),"―")</f>
        <v>―</v>
      </c>
    </row>
    <row r="436" spans="1:22" ht="27" customHeight="1" x14ac:dyDescent="0.15">
      <c r="A436" s="31">
        <f>IF($B$422="","",COUNTA($B$422:B436))</f>
        <v>15</v>
      </c>
      <c r="B436" s="33">
        <f t="shared" si="45"/>
        <v>436</v>
      </c>
      <c r="C436" s="33" t="str">
        <f t="shared" si="46"/>
        <v>（１２）　認定こども園　（就学前の子どもに関する教育、保育等の総合的な提供の推進に関する法律）　※幼稚園型を除く</v>
      </c>
      <c r="D436" s="27" t="str">
        <f t="shared" si="47"/>
        <v>子どもの育ち支援課</v>
      </c>
      <c r="E436" s="27" t="str">
        <f t="shared" si="48"/>
        <v>認定こども園</v>
      </c>
      <c r="F436" s="25" t="s">
        <v>2118</v>
      </c>
      <c r="G436" s="34" t="s">
        <v>2115</v>
      </c>
      <c r="H436" s="25" t="s">
        <v>2119</v>
      </c>
      <c r="I436" s="34" t="s">
        <v>2120</v>
      </c>
      <c r="J436" s="34" t="s">
        <v>2120</v>
      </c>
      <c r="K436" s="25" t="s">
        <v>864</v>
      </c>
      <c r="L436" s="25" t="s">
        <v>25</v>
      </c>
      <c r="M436" s="35">
        <v>270</v>
      </c>
      <c r="N436" s="37">
        <v>44652</v>
      </c>
      <c r="O436" s="81" t="str">
        <f>IFERROR(VLOOKUP(IF($L436="―",$K436,$L436),法人一覧!$D$4:$E$333,2,FALSE),"―")</f>
        <v>―</v>
      </c>
    </row>
    <row r="437" spans="1:22" s="78" customFormat="1" ht="27" customHeight="1" x14ac:dyDescent="0.15">
      <c r="A437" s="31">
        <f>IF($B$422="","",COUNTA($B$422:B437))</f>
        <v>16</v>
      </c>
      <c r="B437" s="33">
        <f t="shared" si="45"/>
        <v>437</v>
      </c>
      <c r="C437" s="33" t="str">
        <f t="shared" si="46"/>
        <v>（１２）　認定こども園　（就学前の子どもに関する教育、保育等の総合的な提供の推進に関する法律）　※幼稚園型を除く</v>
      </c>
      <c r="D437" s="27" t="str">
        <f t="shared" si="47"/>
        <v>子どもの育ち支援課</v>
      </c>
      <c r="E437" s="27" t="str">
        <f t="shared" si="48"/>
        <v>認定こども園</v>
      </c>
      <c r="F437" s="25" t="s">
        <v>2121</v>
      </c>
      <c r="G437" s="34" t="s">
        <v>2122</v>
      </c>
      <c r="H437" s="25" t="s">
        <v>2123</v>
      </c>
      <c r="I437" s="34" t="s">
        <v>2124</v>
      </c>
      <c r="J437" s="34" t="s">
        <v>2124</v>
      </c>
      <c r="K437" s="25" t="s">
        <v>864</v>
      </c>
      <c r="L437" s="25" t="s">
        <v>25</v>
      </c>
      <c r="M437" s="35">
        <v>230</v>
      </c>
      <c r="N437" s="37">
        <v>45748</v>
      </c>
      <c r="O437" s="81" t="str">
        <f>IFERROR(VLOOKUP(IF($L437="―",$K437,$L437),法人一覧!$D$4:$E$333,2,FALSE),"―")</f>
        <v>―</v>
      </c>
      <c r="P437" s="63"/>
      <c r="Q437" s="63"/>
      <c r="R437" s="63"/>
      <c r="S437" s="63"/>
      <c r="T437" s="63"/>
      <c r="U437" s="63"/>
      <c r="V437" s="63"/>
    </row>
    <row r="438" spans="1:22" s="78" customFormat="1" ht="27" customHeight="1" x14ac:dyDescent="0.15">
      <c r="A438" s="31">
        <f>IF($B$422="","",COUNTA($B$422:B438))</f>
        <v>17</v>
      </c>
      <c r="B438" s="33">
        <f t="shared" si="45"/>
        <v>438</v>
      </c>
      <c r="C438" s="33" t="str">
        <f t="shared" si="46"/>
        <v>（１２）　認定こども園　（就学前の子どもに関する教育、保育等の総合的な提供の推進に関する法律）　※幼稚園型を除く</v>
      </c>
      <c r="D438" s="27" t="str">
        <f t="shared" si="47"/>
        <v>子どもの育ち支援課</v>
      </c>
      <c r="E438" s="27" t="str">
        <f t="shared" si="48"/>
        <v>認定こども園</v>
      </c>
      <c r="F438" s="25" t="s">
        <v>2125</v>
      </c>
      <c r="G438" s="34" t="s">
        <v>2126</v>
      </c>
      <c r="H438" s="25" t="s">
        <v>2127</v>
      </c>
      <c r="I438" s="34" t="s">
        <v>2128</v>
      </c>
      <c r="J438" s="34" t="s">
        <v>2128</v>
      </c>
      <c r="K438" s="25" t="s">
        <v>864</v>
      </c>
      <c r="L438" s="25" t="s">
        <v>25</v>
      </c>
      <c r="M438" s="35">
        <v>140</v>
      </c>
      <c r="N438" s="37">
        <v>45748</v>
      </c>
      <c r="O438" s="81" t="str">
        <f>IFERROR(VLOOKUP(IF($L438="―",$K438,$L438),法人一覧!$D$4:$E$333,2,FALSE),"―")</f>
        <v>―</v>
      </c>
      <c r="P438" s="63"/>
      <c r="Q438" s="63"/>
      <c r="R438" s="63"/>
      <c r="S438" s="63"/>
      <c r="T438" s="63"/>
      <c r="U438" s="63"/>
      <c r="V438" s="63"/>
    </row>
    <row r="439" spans="1:22" s="78" customFormat="1" ht="27" customHeight="1" x14ac:dyDescent="0.15">
      <c r="A439" s="31">
        <f>IF($B$422="","",COUNTA($B$422:B439))</f>
        <v>18</v>
      </c>
      <c r="B439" s="33">
        <f t="shared" si="45"/>
        <v>439</v>
      </c>
      <c r="C439" s="33" t="str">
        <f t="shared" si="46"/>
        <v>（１２）　認定こども園　（就学前の子どもに関する教育、保育等の総合的な提供の推進に関する法律）　※幼稚園型を除く</v>
      </c>
      <c r="D439" s="27" t="str">
        <f t="shared" si="47"/>
        <v>子どもの育ち支援課</v>
      </c>
      <c r="E439" s="27" t="str">
        <f t="shared" si="48"/>
        <v>認定こども園</v>
      </c>
      <c r="F439" s="25" t="s">
        <v>2129</v>
      </c>
      <c r="G439" s="34" t="s">
        <v>2115</v>
      </c>
      <c r="H439" s="25" t="s">
        <v>2130</v>
      </c>
      <c r="I439" s="34" t="s">
        <v>2131</v>
      </c>
      <c r="J439" s="34" t="s">
        <v>2131</v>
      </c>
      <c r="K439" s="25" t="s">
        <v>864</v>
      </c>
      <c r="L439" s="25" t="s">
        <v>25</v>
      </c>
      <c r="M439" s="35">
        <v>100</v>
      </c>
      <c r="N439" s="37">
        <v>45748</v>
      </c>
      <c r="O439" s="69" t="str">
        <f>IFERROR(VLOOKUP(IF($L439="―",$K439,$L439),法人一覧!$D$4:$E$333,2,FALSE),"―")</f>
        <v>―</v>
      </c>
      <c r="P439" s="63"/>
      <c r="Q439" s="63"/>
      <c r="R439" s="63"/>
      <c r="S439" s="63"/>
      <c r="T439" s="63"/>
      <c r="U439" s="63"/>
      <c r="V439" s="63"/>
    </row>
    <row r="440" spans="1:22" s="78" customFormat="1" ht="27" customHeight="1" x14ac:dyDescent="0.15">
      <c r="A440" s="31">
        <f>IF($B$422="","",COUNTA($B$422:B440))</f>
        <v>19</v>
      </c>
      <c r="B440" s="33">
        <f t="shared" si="45"/>
        <v>440</v>
      </c>
      <c r="C440" s="33" t="str">
        <f t="shared" si="46"/>
        <v>（１２）　認定こども園　（就学前の子どもに関する教育、保育等の総合的な提供の推進に関する法律）　※幼稚園型を除く</v>
      </c>
      <c r="D440" s="27" t="str">
        <f t="shared" si="47"/>
        <v>子どもの育ち支援課</v>
      </c>
      <c r="E440" s="27" t="str">
        <f t="shared" si="48"/>
        <v>認定こども園</v>
      </c>
      <c r="F440" s="25" t="s">
        <v>15059</v>
      </c>
      <c r="G440" s="34" t="s">
        <v>15060</v>
      </c>
      <c r="H440" s="25" t="s">
        <v>15061</v>
      </c>
      <c r="I440" s="34" t="s">
        <v>15062</v>
      </c>
      <c r="J440" s="34" t="s">
        <v>15063</v>
      </c>
      <c r="K440" s="25" t="s">
        <v>14092</v>
      </c>
      <c r="L440" s="25" t="s">
        <v>25</v>
      </c>
      <c r="M440" s="35">
        <v>80</v>
      </c>
      <c r="N440" s="37">
        <v>46113</v>
      </c>
      <c r="O440" s="81"/>
      <c r="P440" s="63"/>
      <c r="Q440" s="63"/>
      <c r="R440" s="63"/>
      <c r="S440" s="63"/>
      <c r="T440" s="63"/>
      <c r="U440" s="63"/>
      <c r="V440" s="63"/>
    </row>
    <row r="441" spans="1:22" s="78" customFormat="1" ht="27" customHeight="1" x14ac:dyDescent="0.15">
      <c r="A441" s="31">
        <f>IF($B$422="","",COUNTA($B$422:B441))</f>
        <v>20</v>
      </c>
      <c r="B441" s="33">
        <f t="shared" si="45"/>
        <v>441</v>
      </c>
      <c r="C441" s="33" t="str">
        <f t="shared" si="46"/>
        <v>（１２）　認定こども園　（就学前の子どもに関する教育、保育等の総合的な提供の推進に関する法律）　※幼稚園型を除く</v>
      </c>
      <c r="D441" s="27" t="str">
        <f t="shared" si="47"/>
        <v>子どもの育ち支援課</v>
      </c>
      <c r="E441" s="27" t="str">
        <f t="shared" si="48"/>
        <v>認定こども園</v>
      </c>
      <c r="F441" s="25" t="s">
        <v>2132</v>
      </c>
      <c r="G441" s="34" t="s">
        <v>2133</v>
      </c>
      <c r="H441" s="25" t="s">
        <v>2134</v>
      </c>
      <c r="I441" s="34" t="s">
        <v>2135</v>
      </c>
      <c r="J441" s="34" t="s">
        <v>2136</v>
      </c>
      <c r="K441" s="25" t="s">
        <v>2137</v>
      </c>
      <c r="L441" s="25" t="s">
        <v>25</v>
      </c>
      <c r="M441" s="35">
        <v>111</v>
      </c>
      <c r="N441" s="36" t="s">
        <v>2138</v>
      </c>
      <c r="O441" s="69" t="str">
        <f>IFERROR(VLOOKUP(IF($L441="―",$K441,$L441),法人一覧!$D$4:$E$333,2,FALSE),"―")</f>
        <v>7190005008848</v>
      </c>
      <c r="P441" s="63"/>
      <c r="Q441" s="63"/>
      <c r="R441" s="63"/>
      <c r="S441" s="63"/>
      <c r="T441" s="63"/>
      <c r="U441" s="63"/>
      <c r="V441" s="63"/>
    </row>
    <row r="442" spans="1:22" s="78" customFormat="1" ht="27" customHeight="1" x14ac:dyDescent="0.15">
      <c r="A442" s="31">
        <f>IF($B$422="","",COUNTA($B$422:B442))</f>
        <v>21</v>
      </c>
      <c r="B442" s="33">
        <f t="shared" si="45"/>
        <v>442</v>
      </c>
      <c r="C442" s="33" t="str">
        <f t="shared" si="46"/>
        <v>（１２）　認定こども園　（就学前の子どもに関する教育、保育等の総合的な提供の推進に関する法律）　※幼稚園型を除く</v>
      </c>
      <c r="D442" s="27" t="str">
        <f t="shared" si="47"/>
        <v>子どもの育ち支援課</v>
      </c>
      <c r="E442" s="27" t="str">
        <f t="shared" si="48"/>
        <v>認定こども園</v>
      </c>
      <c r="F442" s="25" t="s">
        <v>2139</v>
      </c>
      <c r="G442" s="34" t="s">
        <v>2140</v>
      </c>
      <c r="H442" s="25" t="s">
        <v>2141</v>
      </c>
      <c r="I442" s="34" t="s">
        <v>2142</v>
      </c>
      <c r="J442" s="34" t="s">
        <v>2143</v>
      </c>
      <c r="K442" s="25" t="s">
        <v>2144</v>
      </c>
      <c r="L442" s="25" t="s">
        <v>25</v>
      </c>
      <c r="M442" s="35">
        <v>150</v>
      </c>
      <c r="N442" s="36" t="s">
        <v>2145</v>
      </c>
      <c r="O442" s="69" t="str">
        <f>IFERROR(VLOOKUP(IF($L442="―",$K442,$L442),法人一覧!$D$4:$E$333,2,FALSE),"―")</f>
        <v>3190005008422</v>
      </c>
      <c r="P442" s="63"/>
      <c r="Q442" s="63"/>
      <c r="R442" s="63"/>
      <c r="S442" s="63"/>
      <c r="T442" s="63"/>
      <c r="U442" s="63"/>
      <c r="V442" s="63"/>
    </row>
    <row r="443" spans="1:22" s="78" customFormat="1" ht="27" customHeight="1" x14ac:dyDescent="0.15">
      <c r="A443" s="31">
        <f>IF($B$422="","",COUNTA($B$422:B443))</f>
        <v>22</v>
      </c>
      <c r="B443" s="33">
        <f t="shared" si="45"/>
        <v>443</v>
      </c>
      <c r="C443" s="33" t="str">
        <f t="shared" si="46"/>
        <v>（１２）　認定こども園　（就学前の子どもに関する教育、保育等の総合的な提供の推進に関する法律）　※幼稚園型を除く</v>
      </c>
      <c r="D443" s="27" t="str">
        <f t="shared" si="47"/>
        <v>子どもの育ち支援課</v>
      </c>
      <c r="E443" s="27" t="str">
        <f t="shared" si="48"/>
        <v>認定こども園</v>
      </c>
      <c r="F443" s="25" t="s">
        <v>2146</v>
      </c>
      <c r="G443" s="34" t="s">
        <v>2147</v>
      </c>
      <c r="H443" s="25" t="s">
        <v>2148</v>
      </c>
      <c r="I443" s="34" t="s">
        <v>2149</v>
      </c>
      <c r="J443" s="34" t="s">
        <v>2149</v>
      </c>
      <c r="K443" s="25" t="s">
        <v>2144</v>
      </c>
      <c r="L443" s="25" t="s">
        <v>25</v>
      </c>
      <c r="M443" s="35">
        <v>120</v>
      </c>
      <c r="N443" s="37" t="s">
        <v>1411</v>
      </c>
      <c r="O443" s="81" t="str">
        <f>IFERROR(VLOOKUP(IF($L443="―",$K443,$L443),法人一覧!$D$4:$E$333,2,FALSE),"―")</f>
        <v>3190005008422</v>
      </c>
      <c r="P443" s="63"/>
      <c r="Q443" s="63"/>
      <c r="R443" s="63"/>
      <c r="S443" s="63"/>
      <c r="T443" s="63"/>
      <c r="U443" s="63"/>
      <c r="V443" s="63"/>
    </row>
    <row r="444" spans="1:22" s="78" customFormat="1" ht="27" customHeight="1" x14ac:dyDescent="0.15">
      <c r="A444" s="31">
        <f>IF($B$422="","",COUNTA($B$422:B444))</f>
        <v>23</v>
      </c>
      <c r="B444" s="33">
        <f t="shared" si="45"/>
        <v>444</v>
      </c>
      <c r="C444" s="33" t="str">
        <f t="shared" si="46"/>
        <v>（１２）　認定こども園　（就学前の子どもに関する教育、保育等の総合的な提供の推進に関する法律）　※幼稚園型を除く</v>
      </c>
      <c r="D444" s="27" t="str">
        <f t="shared" si="47"/>
        <v>子どもの育ち支援課</v>
      </c>
      <c r="E444" s="27" t="str">
        <f t="shared" si="48"/>
        <v>認定こども園</v>
      </c>
      <c r="F444" s="25" t="s">
        <v>2150</v>
      </c>
      <c r="G444" s="34" t="s">
        <v>2151</v>
      </c>
      <c r="H444" s="25" t="s">
        <v>2152</v>
      </c>
      <c r="I444" s="34" t="s">
        <v>2153</v>
      </c>
      <c r="J444" s="34" t="s">
        <v>2153</v>
      </c>
      <c r="K444" s="25" t="s">
        <v>2154</v>
      </c>
      <c r="L444" s="25" t="s">
        <v>25</v>
      </c>
      <c r="M444" s="35">
        <v>90</v>
      </c>
      <c r="N444" s="37" t="s">
        <v>606</v>
      </c>
      <c r="O444" s="81" t="str">
        <f>IFERROR(VLOOKUP(IF($L444="―",$K444,$L444),法人一覧!$D$4:$E$333,2,FALSE),"―")</f>
        <v>―</v>
      </c>
      <c r="P444" s="63"/>
      <c r="Q444" s="63"/>
      <c r="R444" s="63"/>
      <c r="S444" s="63"/>
      <c r="T444" s="63"/>
      <c r="U444" s="63"/>
      <c r="V444" s="63"/>
    </row>
    <row r="445" spans="1:22" s="78" customFormat="1" ht="27" customHeight="1" x14ac:dyDescent="0.15">
      <c r="A445" s="31">
        <f>IF($B$422="","",COUNTA($B$422:B445))</f>
        <v>24</v>
      </c>
      <c r="B445" s="33">
        <f t="shared" si="45"/>
        <v>445</v>
      </c>
      <c r="C445" s="33" t="str">
        <f t="shared" si="46"/>
        <v>（１２）　認定こども園　（就学前の子どもに関する教育、保育等の総合的な提供の推進に関する法律）　※幼稚園型を除く</v>
      </c>
      <c r="D445" s="27" t="str">
        <f t="shared" si="47"/>
        <v>子どもの育ち支援課</v>
      </c>
      <c r="E445" s="27" t="str">
        <f t="shared" si="48"/>
        <v>認定こども園</v>
      </c>
      <c r="F445" s="25" t="s">
        <v>2155</v>
      </c>
      <c r="G445" s="34" t="s">
        <v>2156</v>
      </c>
      <c r="H445" s="25" t="s">
        <v>2157</v>
      </c>
      <c r="I445" s="34" t="s">
        <v>2158</v>
      </c>
      <c r="J445" s="34" t="s">
        <v>2159</v>
      </c>
      <c r="K445" s="25" t="s">
        <v>2144</v>
      </c>
      <c r="L445" s="25" t="s">
        <v>25</v>
      </c>
      <c r="M445" s="35">
        <v>200</v>
      </c>
      <c r="N445" s="37">
        <v>42461</v>
      </c>
      <c r="O445" s="81" t="str">
        <f>IFERROR(VLOOKUP(IF($L445="―",$K445,$L445),法人一覧!$D$4:$E$333,2,FALSE),"―")</f>
        <v>3190005008422</v>
      </c>
      <c r="P445" s="63"/>
      <c r="Q445" s="63"/>
      <c r="R445" s="63"/>
      <c r="S445" s="63"/>
      <c r="T445" s="63"/>
      <c r="U445" s="63"/>
      <c r="V445" s="63"/>
    </row>
    <row r="446" spans="1:22" s="78" customFormat="1" ht="27" customHeight="1" x14ac:dyDescent="0.15">
      <c r="A446" s="31">
        <f>IF($B$422="","",COUNTA($B$422:B446))</f>
        <v>25</v>
      </c>
      <c r="B446" s="33">
        <f t="shared" si="45"/>
        <v>446</v>
      </c>
      <c r="C446" s="33" t="str">
        <f t="shared" si="46"/>
        <v>（１２）　認定こども園　（就学前の子どもに関する教育、保育等の総合的な提供の推進に関する法律）　※幼稚園型を除く</v>
      </c>
      <c r="D446" s="27" t="str">
        <f t="shared" si="47"/>
        <v>子どもの育ち支援課</v>
      </c>
      <c r="E446" s="27" t="str">
        <f t="shared" si="48"/>
        <v>認定こども園</v>
      </c>
      <c r="F446" s="25" t="s">
        <v>2160</v>
      </c>
      <c r="G446" s="34" t="s">
        <v>2161</v>
      </c>
      <c r="H446" s="25" t="s">
        <v>2162</v>
      </c>
      <c r="I446" s="34" t="s">
        <v>2163</v>
      </c>
      <c r="J446" s="34" t="s">
        <v>2164</v>
      </c>
      <c r="K446" s="25" t="s">
        <v>2154</v>
      </c>
      <c r="L446" s="25" t="s">
        <v>25</v>
      </c>
      <c r="M446" s="35">
        <v>150</v>
      </c>
      <c r="N446" s="37" t="s">
        <v>919</v>
      </c>
      <c r="O446" s="81" t="str">
        <f>IFERROR(VLOOKUP(IF($L446="―",$K446,$L446),法人一覧!$D$4:$E$333,2,FALSE),"―")</f>
        <v>―</v>
      </c>
      <c r="P446" s="63"/>
      <c r="Q446" s="63"/>
      <c r="R446" s="63"/>
      <c r="S446" s="63"/>
      <c r="T446" s="63"/>
      <c r="U446" s="63"/>
      <c r="V446" s="63"/>
    </row>
    <row r="447" spans="1:22" s="78" customFormat="1" ht="27" customHeight="1" x14ac:dyDescent="0.15">
      <c r="A447" s="31">
        <f>IF($B$422="","",COUNTA($B$422:B447))</f>
        <v>26</v>
      </c>
      <c r="B447" s="33">
        <f t="shared" si="45"/>
        <v>447</v>
      </c>
      <c r="C447" s="33" t="str">
        <f t="shared" si="46"/>
        <v>（１２）　認定こども園　（就学前の子どもに関する教育、保育等の総合的な提供の推進に関する法律）　※幼稚園型を除く</v>
      </c>
      <c r="D447" s="27" t="str">
        <f t="shared" si="47"/>
        <v>子どもの育ち支援課</v>
      </c>
      <c r="E447" s="27" t="str">
        <f t="shared" si="48"/>
        <v>認定こども園</v>
      </c>
      <c r="F447" s="25" t="s">
        <v>2165</v>
      </c>
      <c r="G447" s="34" t="s">
        <v>15058</v>
      </c>
      <c r="H447" s="25" t="s">
        <v>2166</v>
      </c>
      <c r="I447" s="34" t="s">
        <v>2167</v>
      </c>
      <c r="J447" s="34" t="s">
        <v>2168</v>
      </c>
      <c r="K447" s="25" t="s">
        <v>2154</v>
      </c>
      <c r="L447" s="25" t="s">
        <v>25</v>
      </c>
      <c r="M447" s="35">
        <v>150</v>
      </c>
      <c r="N447" s="37" t="s">
        <v>1554</v>
      </c>
      <c r="O447" s="81" t="str">
        <f>IFERROR(VLOOKUP(IF($L447="―",$K447,$L447),法人一覧!$D$4:$E$333,2,FALSE),"―")</f>
        <v>―</v>
      </c>
      <c r="P447" s="63"/>
      <c r="Q447" s="63"/>
      <c r="R447" s="63"/>
      <c r="S447" s="63"/>
      <c r="T447" s="63"/>
      <c r="U447" s="63"/>
      <c r="V447" s="63"/>
    </row>
    <row r="448" spans="1:22" s="78" customFormat="1" ht="27" customHeight="1" x14ac:dyDescent="0.15">
      <c r="A448" s="31">
        <f>IF($B$422="","",COUNTA($B$422:B448))</f>
        <v>27</v>
      </c>
      <c r="B448" s="33">
        <f t="shared" si="45"/>
        <v>448</v>
      </c>
      <c r="C448" s="33" t="str">
        <f t="shared" si="46"/>
        <v>（１２）　認定こども園　（就学前の子どもに関する教育、保育等の総合的な提供の推進に関する法律）　※幼稚園型を除く</v>
      </c>
      <c r="D448" s="27" t="str">
        <f t="shared" si="47"/>
        <v>子どもの育ち支援課</v>
      </c>
      <c r="E448" s="27" t="str">
        <f t="shared" si="48"/>
        <v>認定こども園</v>
      </c>
      <c r="F448" s="25" t="s">
        <v>2169</v>
      </c>
      <c r="G448" s="34" t="s">
        <v>2170</v>
      </c>
      <c r="H448" s="25" t="s">
        <v>2171</v>
      </c>
      <c r="I448" s="34" t="s">
        <v>2172</v>
      </c>
      <c r="J448" s="34" t="s">
        <v>2172</v>
      </c>
      <c r="K448" s="25" t="s">
        <v>2144</v>
      </c>
      <c r="L448" s="25" t="s">
        <v>25</v>
      </c>
      <c r="M448" s="35">
        <v>90</v>
      </c>
      <c r="N448" s="37" t="s">
        <v>2173</v>
      </c>
      <c r="O448" s="81" t="str">
        <f>IFERROR(VLOOKUP(IF($L448="―",$K448,$L448),法人一覧!$D$4:$E$333,2,FALSE),"―")</f>
        <v>3190005008422</v>
      </c>
      <c r="P448" s="63"/>
      <c r="Q448" s="63"/>
      <c r="R448" s="63"/>
      <c r="S448" s="63"/>
      <c r="T448" s="63"/>
      <c r="U448" s="63"/>
      <c r="V448" s="63"/>
    </row>
    <row r="449" spans="1:22" ht="27" customHeight="1" x14ac:dyDescent="0.15">
      <c r="A449" s="31">
        <f>IF($B$422="","",COUNTA($B$422:B449))</f>
        <v>28</v>
      </c>
      <c r="B449" s="33">
        <f t="shared" si="45"/>
        <v>449</v>
      </c>
      <c r="C449" s="33" t="str">
        <f t="shared" si="46"/>
        <v>（１２）　認定こども園　（就学前の子どもに関する教育、保育等の総合的な提供の推進に関する法律）　※幼稚園型を除く</v>
      </c>
      <c r="D449" s="27" t="str">
        <f t="shared" si="47"/>
        <v>子どもの育ち支援課</v>
      </c>
      <c r="E449" s="27" t="str">
        <f t="shared" si="48"/>
        <v>認定こども園</v>
      </c>
      <c r="F449" s="25" t="s">
        <v>2174</v>
      </c>
      <c r="G449" s="34" t="s">
        <v>15057</v>
      </c>
      <c r="H449" s="25" t="s">
        <v>2175</v>
      </c>
      <c r="I449" s="34" t="s">
        <v>2176</v>
      </c>
      <c r="J449" s="34" t="s">
        <v>2176</v>
      </c>
      <c r="K449" s="25" t="s">
        <v>2144</v>
      </c>
      <c r="L449" s="25" t="s">
        <v>25</v>
      </c>
      <c r="M449" s="35">
        <v>50</v>
      </c>
      <c r="N449" s="37" t="s">
        <v>1411</v>
      </c>
      <c r="O449" s="81" t="str">
        <f>IFERROR(VLOOKUP(IF($L449="―",$K449,$L449),法人一覧!$D$4:$E$333,2,FALSE),"―")</f>
        <v>3190005008422</v>
      </c>
    </row>
    <row r="450" spans="1:22" ht="27" customHeight="1" x14ac:dyDescent="0.15">
      <c r="A450" s="31">
        <f>IF($B$422="","",COUNTA($B$422:B450))</f>
        <v>29</v>
      </c>
      <c r="B450" s="33">
        <f t="shared" si="45"/>
        <v>450</v>
      </c>
      <c r="C450" s="33" t="str">
        <f t="shared" si="46"/>
        <v>（１２）　認定こども園　（就学前の子どもに関する教育、保育等の総合的な提供の推進に関する法律）　※幼稚園型を除く</v>
      </c>
      <c r="D450" s="27" t="str">
        <f t="shared" si="47"/>
        <v>子どもの育ち支援課</v>
      </c>
      <c r="E450" s="27" t="str">
        <f t="shared" si="48"/>
        <v>認定こども園</v>
      </c>
      <c r="F450" s="25" t="s">
        <v>2177</v>
      </c>
      <c r="G450" s="34" t="s">
        <v>2178</v>
      </c>
      <c r="H450" s="25" t="s">
        <v>2179</v>
      </c>
      <c r="I450" s="34" t="s">
        <v>2180</v>
      </c>
      <c r="J450" s="34" t="s">
        <v>2181</v>
      </c>
      <c r="K450" s="25" t="s">
        <v>2154</v>
      </c>
      <c r="L450" s="25" t="s">
        <v>25</v>
      </c>
      <c r="M450" s="35">
        <v>140</v>
      </c>
      <c r="N450" s="37" t="s">
        <v>841</v>
      </c>
      <c r="O450" s="81" t="str">
        <f>IFERROR(VLOOKUP(IF($L450="―",$K450,$L450),法人一覧!$D$4:$E$333,2,FALSE),"―")</f>
        <v>―</v>
      </c>
    </row>
    <row r="451" spans="1:22" ht="30.75" customHeight="1" x14ac:dyDescent="0.15">
      <c r="A451" s="31">
        <f>IF($B$422="","",COUNTA($B$422:B451))</f>
        <v>30</v>
      </c>
      <c r="B451" s="33">
        <f t="shared" si="45"/>
        <v>451</v>
      </c>
      <c r="C451" s="33" t="str">
        <f t="shared" si="46"/>
        <v>（１２）　認定こども園　（就学前の子どもに関する教育、保育等の総合的な提供の推進に関する法律）　※幼稚園型を除く</v>
      </c>
      <c r="D451" s="27" t="str">
        <f t="shared" si="47"/>
        <v>子どもの育ち支援課</v>
      </c>
      <c r="E451" s="27" t="str">
        <f t="shared" si="48"/>
        <v>認定こども園</v>
      </c>
      <c r="F451" s="25" t="s">
        <v>2182</v>
      </c>
      <c r="G451" s="34" t="s">
        <v>2183</v>
      </c>
      <c r="H451" s="25" t="s">
        <v>2184</v>
      </c>
      <c r="I451" s="34" t="s">
        <v>2185</v>
      </c>
      <c r="J451" s="34" t="s">
        <v>2185</v>
      </c>
      <c r="K451" s="25" t="s">
        <v>2144</v>
      </c>
      <c r="L451" s="25" t="s">
        <v>25</v>
      </c>
      <c r="M451" s="35">
        <v>140</v>
      </c>
      <c r="N451" s="37" t="s">
        <v>1109</v>
      </c>
      <c r="O451" s="81" t="str">
        <f>IFERROR(VLOOKUP(IF($L451="―",$K451,$L451),法人一覧!$D$4:$E$333,2,FALSE),"―")</f>
        <v>3190005008422</v>
      </c>
    </row>
    <row r="452" spans="1:22" s="78" customFormat="1" ht="27" customHeight="1" x14ac:dyDescent="0.15">
      <c r="A452" s="31">
        <f>IF($B$422="","",COUNTA($B$422:B452))</f>
        <v>31</v>
      </c>
      <c r="B452" s="33">
        <f t="shared" si="45"/>
        <v>452</v>
      </c>
      <c r="C452" s="33" t="str">
        <f t="shared" si="46"/>
        <v>（１２）　認定こども園　（就学前の子どもに関する教育、保育等の総合的な提供の推進に関する法律）　※幼稚園型を除く</v>
      </c>
      <c r="D452" s="27" t="str">
        <f t="shared" si="47"/>
        <v>子どもの育ち支援課</v>
      </c>
      <c r="E452" s="27" t="str">
        <f t="shared" si="48"/>
        <v>認定こども園</v>
      </c>
      <c r="F452" s="25" t="s">
        <v>2186</v>
      </c>
      <c r="G452" s="34" t="s">
        <v>655</v>
      </c>
      <c r="H452" s="25" t="s">
        <v>2187</v>
      </c>
      <c r="I452" s="34" t="s">
        <v>2188</v>
      </c>
      <c r="J452" s="34" t="s">
        <v>2189</v>
      </c>
      <c r="K452" s="25" t="s">
        <v>659</v>
      </c>
      <c r="L452" s="25" t="s">
        <v>25</v>
      </c>
      <c r="M452" s="35">
        <v>90</v>
      </c>
      <c r="N452" s="37" t="s">
        <v>594</v>
      </c>
      <c r="O452" s="81" t="str">
        <f>IFERROR(VLOOKUP(IF($L452="―",$K452,$L452),法人一覧!$D$4:$E$333,2,FALSE),"―")</f>
        <v>6190005007867</v>
      </c>
      <c r="P452" s="63"/>
      <c r="Q452" s="63"/>
      <c r="R452" s="63"/>
      <c r="S452" s="63"/>
      <c r="T452" s="63"/>
      <c r="U452" s="63"/>
      <c r="V452" s="63"/>
    </row>
    <row r="453" spans="1:22" s="78" customFormat="1" ht="27" customHeight="1" x14ac:dyDescent="0.15">
      <c r="A453" s="31">
        <f>IF($B$422="","",COUNTA($B$422:B453))</f>
        <v>32</v>
      </c>
      <c r="B453" s="33">
        <f t="shared" si="45"/>
        <v>453</v>
      </c>
      <c r="C453" s="33" t="str">
        <f t="shared" si="46"/>
        <v>（１２）　認定こども園　（就学前の子どもに関する教育、保育等の総合的な提供の推進に関する法律）　※幼稚園型を除く</v>
      </c>
      <c r="D453" s="27" t="str">
        <f t="shared" si="47"/>
        <v>子どもの育ち支援課</v>
      </c>
      <c r="E453" s="27" t="str">
        <f t="shared" si="48"/>
        <v>認定こども園</v>
      </c>
      <c r="F453" s="25" t="s">
        <v>2190</v>
      </c>
      <c r="G453" s="34" t="s">
        <v>2191</v>
      </c>
      <c r="H453" s="25" t="s">
        <v>2192</v>
      </c>
      <c r="I453" s="34" t="s">
        <v>2193</v>
      </c>
      <c r="J453" s="34" t="s">
        <v>2193</v>
      </c>
      <c r="K453" s="25" t="s">
        <v>303</v>
      </c>
      <c r="L453" s="25" t="s">
        <v>25</v>
      </c>
      <c r="M453" s="35">
        <v>200</v>
      </c>
      <c r="N453" s="37">
        <v>42826</v>
      </c>
      <c r="O453" s="69" t="str">
        <f>IFERROR(VLOOKUP(IF($L453="―",$K453,$L453),法人一覧!$D$4:$E$333,2,FALSE),"―")</f>
        <v>―</v>
      </c>
      <c r="P453" s="63"/>
      <c r="Q453" s="63"/>
      <c r="R453" s="63"/>
      <c r="S453" s="63"/>
      <c r="T453" s="63"/>
      <c r="U453" s="63"/>
      <c r="V453" s="63"/>
    </row>
    <row r="454" spans="1:22" s="78" customFormat="1" ht="27" customHeight="1" x14ac:dyDescent="0.15">
      <c r="A454" s="31">
        <f>IF($B$422="","",COUNTA($B$422:B454))</f>
        <v>33</v>
      </c>
      <c r="B454" s="33">
        <f t="shared" si="45"/>
        <v>454</v>
      </c>
      <c r="C454" s="33" t="str">
        <f t="shared" ref="C454:C485" si="49">$F$420</f>
        <v>（１２）　認定こども園　（就学前の子どもに関する教育、保育等の総合的な提供の推進に関する法律）　※幼稚園型を除く</v>
      </c>
      <c r="D454" s="27" t="str">
        <f t="shared" si="47"/>
        <v>子どもの育ち支援課</v>
      </c>
      <c r="E454" s="27" t="str">
        <f t="shared" ref="E454:E485" si="50">MID(category2_12,SEARCH("）",category2_12,1)+2,SEARCH("（",category2_12,SEARCH("）",category2_12,1)+2)-SEARCH("）",category2_12,1)-3)</f>
        <v>認定こども園</v>
      </c>
      <c r="F454" s="25" t="s">
        <v>2194</v>
      </c>
      <c r="G454" s="34" t="s">
        <v>2195</v>
      </c>
      <c r="H454" s="25" t="s">
        <v>2196</v>
      </c>
      <c r="I454" s="34" t="s">
        <v>2197</v>
      </c>
      <c r="J454" s="34" t="s">
        <v>2197</v>
      </c>
      <c r="K454" s="25" t="s">
        <v>303</v>
      </c>
      <c r="L454" s="25" t="s">
        <v>25</v>
      </c>
      <c r="M454" s="35">
        <v>90</v>
      </c>
      <c r="N454" s="37">
        <v>42826</v>
      </c>
      <c r="O454" s="69" t="str">
        <f>IFERROR(VLOOKUP(IF($L454="―",$K454,$L454),法人一覧!$D$4:$E$333,2,FALSE),"―")</f>
        <v>―</v>
      </c>
      <c r="P454" s="63"/>
      <c r="Q454" s="63"/>
      <c r="R454" s="63"/>
      <c r="S454" s="63"/>
      <c r="T454" s="63"/>
      <c r="U454" s="63"/>
      <c r="V454" s="63"/>
    </row>
    <row r="455" spans="1:22" ht="27" customHeight="1" x14ac:dyDescent="0.15">
      <c r="A455" s="31">
        <f>IF($B$422="","",COUNTA($B$422:B455))</f>
        <v>34</v>
      </c>
      <c r="B455" s="33">
        <f t="shared" si="45"/>
        <v>455</v>
      </c>
      <c r="C455" s="33" t="str">
        <f t="shared" si="49"/>
        <v>（１２）　認定こども園　（就学前の子どもに関する教育、保育等の総合的な提供の推進に関する法律）　※幼稚園型を除く</v>
      </c>
      <c r="D455" s="27" t="str">
        <f t="shared" si="47"/>
        <v>子どもの育ち支援課</v>
      </c>
      <c r="E455" s="27" t="str">
        <f t="shared" si="50"/>
        <v>認定こども園</v>
      </c>
      <c r="F455" s="25" t="s">
        <v>2198</v>
      </c>
      <c r="G455" s="34" t="s">
        <v>2199</v>
      </c>
      <c r="H455" s="25" t="s">
        <v>2200</v>
      </c>
      <c r="I455" s="34" t="s">
        <v>2201</v>
      </c>
      <c r="J455" s="34" t="s">
        <v>2201</v>
      </c>
      <c r="K455" s="25" t="s">
        <v>2202</v>
      </c>
      <c r="L455" s="25" t="s">
        <v>25</v>
      </c>
      <c r="M455" s="35">
        <v>190</v>
      </c>
      <c r="N455" s="37">
        <v>43922</v>
      </c>
      <c r="O455" s="81" t="str">
        <f>IFERROR(VLOOKUP(IF($L455="―",$K455,$L455),法人一覧!$D$4:$E$333,2,FALSE),"―")</f>
        <v>―</v>
      </c>
    </row>
    <row r="456" spans="1:22" s="78" customFormat="1" ht="30" customHeight="1" x14ac:dyDescent="0.15">
      <c r="A456" s="31">
        <f>IF($B$422="","",COUNTA($B$422:B456))</f>
        <v>35</v>
      </c>
      <c r="B456" s="33">
        <f t="shared" si="45"/>
        <v>456</v>
      </c>
      <c r="C456" s="33" t="str">
        <f t="shared" si="49"/>
        <v>（１２）　認定こども園　（就学前の子どもに関する教育、保育等の総合的な提供の推進に関する法律）　※幼稚園型を除く</v>
      </c>
      <c r="D456" s="27" t="str">
        <f t="shared" si="47"/>
        <v>子どもの育ち支援課</v>
      </c>
      <c r="E456" s="27" t="str">
        <f t="shared" si="50"/>
        <v>認定こども園</v>
      </c>
      <c r="F456" s="25" t="s">
        <v>2203</v>
      </c>
      <c r="G456" s="34" t="s">
        <v>2204</v>
      </c>
      <c r="H456" s="25" t="s">
        <v>2205</v>
      </c>
      <c r="I456" s="34" t="s">
        <v>2206</v>
      </c>
      <c r="J456" s="34" t="s">
        <v>2207</v>
      </c>
      <c r="K456" s="25" t="s">
        <v>2202</v>
      </c>
      <c r="L456" s="25" t="s">
        <v>25</v>
      </c>
      <c r="M456" s="35">
        <v>280</v>
      </c>
      <c r="N456" s="37">
        <v>44287</v>
      </c>
      <c r="O456" s="81" t="str">
        <f>IFERROR(VLOOKUP(IF($L456="―",$K456,$L456),法人一覧!$D$4:$E$333,2,FALSE),"―")</f>
        <v>―</v>
      </c>
      <c r="P456" s="63"/>
      <c r="Q456" s="63"/>
      <c r="R456" s="63"/>
      <c r="S456" s="63"/>
      <c r="T456" s="63"/>
      <c r="U456" s="63"/>
      <c r="V456" s="63"/>
    </row>
    <row r="457" spans="1:22" ht="27" customHeight="1" x14ac:dyDescent="0.15">
      <c r="A457" s="31">
        <f>IF($B$422="","",COUNTA($B$422:B457))</f>
        <v>36</v>
      </c>
      <c r="B457" s="33">
        <f t="shared" si="45"/>
        <v>457</v>
      </c>
      <c r="C457" s="33" t="str">
        <f t="shared" si="49"/>
        <v>（１２）　認定こども園　（就学前の子どもに関する教育、保育等の総合的な提供の推進に関する法律）　※幼稚園型を除く</v>
      </c>
      <c r="D457" s="27" t="str">
        <f t="shared" si="47"/>
        <v>子どもの育ち支援課</v>
      </c>
      <c r="E457" s="27" t="str">
        <f t="shared" si="50"/>
        <v>認定こども園</v>
      </c>
      <c r="F457" s="25" t="s">
        <v>2208</v>
      </c>
      <c r="G457" s="34" t="s">
        <v>2209</v>
      </c>
      <c r="H457" s="25" t="s">
        <v>2210</v>
      </c>
      <c r="I457" s="34" t="s">
        <v>2211</v>
      </c>
      <c r="J457" s="34" t="s">
        <v>2212</v>
      </c>
      <c r="K457" s="25" t="s">
        <v>2202</v>
      </c>
      <c r="L457" s="25" t="s">
        <v>25</v>
      </c>
      <c r="M457" s="35">
        <v>150</v>
      </c>
      <c r="N457" s="37">
        <v>44652</v>
      </c>
      <c r="O457" s="81" t="str">
        <f>IFERROR(VLOOKUP(IF($L457="―",$K457,$L457),法人一覧!$D$4:$E$333,2,FALSE),"―")</f>
        <v>―</v>
      </c>
    </row>
    <row r="458" spans="1:22" ht="27" customHeight="1" x14ac:dyDescent="0.15">
      <c r="A458" s="31">
        <f>IF($B$422="","",COUNTA($B$422:B458))</f>
        <v>37</v>
      </c>
      <c r="B458" s="33">
        <f t="shared" si="45"/>
        <v>458</v>
      </c>
      <c r="C458" s="33" t="str">
        <f t="shared" si="49"/>
        <v>（１２）　認定こども園　（就学前の子どもに関する教育、保育等の総合的な提供の推進に関する法律）　※幼稚園型を除く</v>
      </c>
      <c r="D458" s="27" t="str">
        <f t="shared" si="47"/>
        <v>子どもの育ち支援課</v>
      </c>
      <c r="E458" s="27" t="str">
        <f t="shared" si="50"/>
        <v>認定こども園</v>
      </c>
      <c r="F458" s="25" t="s">
        <v>2213</v>
      </c>
      <c r="G458" s="34" t="s">
        <v>2214</v>
      </c>
      <c r="H458" s="25" t="s">
        <v>2215</v>
      </c>
      <c r="I458" s="34" t="s">
        <v>2216</v>
      </c>
      <c r="J458" s="34" t="s">
        <v>2216</v>
      </c>
      <c r="K458" s="25" t="s">
        <v>303</v>
      </c>
      <c r="L458" s="25" t="s">
        <v>25</v>
      </c>
      <c r="M458" s="35">
        <v>100</v>
      </c>
      <c r="N458" s="37">
        <v>45017</v>
      </c>
      <c r="O458" s="81" t="str">
        <f>IFERROR(VLOOKUP(IF($L458="―",$K458,$L458),法人一覧!$D$4:$E$333,2,FALSE),"―")</f>
        <v>―</v>
      </c>
    </row>
    <row r="459" spans="1:22" ht="27" customHeight="1" x14ac:dyDescent="0.15">
      <c r="A459" s="31">
        <f>IF($B$422="","",COUNTA($B$422:B459))</f>
        <v>38</v>
      </c>
      <c r="B459" s="33">
        <f t="shared" si="45"/>
        <v>459</v>
      </c>
      <c r="C459" s="33" t="str">
        <f t="shared" si="49"/>
        <v>（１２）　認定こども園　（就学前の子どもに関する教育、保育等の総合的な提供の推進に関する法律）　※幼稚園型を除く</v>
      </c>
      <c r="D459" s="27" t="str">
        <f t="shared" si="47"/>
        <v>子どもの育ち支援課</v>
      </c>
      <c r="E459" s="27" t="str">
        <f t="shared" si="50"/>
        <v>認定こども園</v>
      </c>
      <c r="F459" s="25" t="s">
        <v>2217</v>
      </c>
      <c r="G459" s="34" t="s">
        <v>2218</v>
      </c>
      <c r="H459" s="25" t="s">
        <v>2219</v>
      </c>
      <c r="I459" s="34" t="s">
        <v>2220</v>
      </c>
      <c r="J459" s="34" t="s">
        <v>2220</v>
      </c>
      <c r="K459" s="25" t="s">
        <v>303</v>
      </c>
      <c r="L459" s="25" t="s">
        <v>25</v>
      </c>
      <c r="M459" s="35">
        <v>100</v>
      </c>
      <c r="N459" s="37">
        <v>45017</v>
      </c>
      <c r="O459" s="81" t="str">
        <f>IFERROR(VLOOKUP(IF($L459="―",$K459,$L459),法人一覧!$D$4:$E$333,2,FALSE),"―")</f>
        <v>―</v>
      </c>
    </row>
    <row r="460" spans="1:22" ht="27" customHeight="1" x14ac:dyDescent="0.15">
      <c r="A460" s="31">
        <f>IF($B$422="","",COUNTA($B$422:B460))</f>
        <v>39</v>
      </c>
      <c r="B460" s="33">
        <f t="shared" si="45"/>
        <v>460</v>
      </c>
      <c r="C460" s="33" t="str">
        <f t="shared" si="49"/>
        <v>（１２）　認定こども園　（就学前の子どもに関する教育、保育等の総合的な提供の推進に関する法律）　※幼稚園型を除く</v>
      </c>
      <c r="D460" s="27" t="str">
        <f t="shared" si="47"/>
        <v>子どもの育ち支援課</v>
      </c>
      <c r="E460" s="27" t="str">
        <f t="shared" si="50"/>
        <v>認定こども園</v>
      </c>
      <c r="F460" s="25" t="s">
        <v>2221</v>
      </c>
      <c r="G460" s="34" t="s">
        <v>300</v>
      </c>
      <c r="H460" s="25" t="s">
        <v>2222</v>
      </c>
      <c r="I460" s="34" t="s">
        <v>2223</v>
      </c>
      <c r="J460" s="34" t="s">
        <v>2223</v>
      </c>
      <c r="K460" s="25" t="s">
        <v>303</v>
      </c>
      <c r="L460" s="25" t="s">
        <v>25</v>
      </c>
      <c r="M460" s="35">
        <v>121</v>
      </c>
      <c r="N460" s="37">
        <v>45383</v>
      </c>
      <c r="O460" s="81" t="str">
        <f>IFERROR(VLOOKUP(IF($L460="―",$K460,$L460),法人一覧!$D$4:$E$333,2,FALSE),"―")</f>
        <v>―</v>
      </c>
    </row>
    <row r="461" spans="1:22" ht="27" customHeight="1" x14ac:dyDescent="0.15">
      <c r="A461" s="31">
        <f>IF($B$422="","",COUNTA($B$422:B461))</f>
        <v>40</v>
      </c>
      <c r="B461" s="33">
        <f t="shared" si="45"/>
        <v>461</v>
      </c>
      <c r="C461" s="33" t="str">
        <f t="shared" si="49"/>
        <v>（１２）　認定こども園　（就学前の子どもに関する教育、保育等の総合的な提供の推進に関する法律）　※幼稚園型を除く</v>
      </c>
      <c r="D461" s="27" t="str">
        <f t="shared" si="47"/>
        <v>子どもの育ち支援課</v>
      </c>
      <c r="E461" s="27" t="str">
        <f t="shared" si="50"/>
        <v>認定こども園</v>
      </c>
      <c r="F461" s="25" t="s">
        <v>2224</v>
      </c>
      <c r="G461" s="34" t="s">
        <v>2225</v>
      </c>
      <c r="H461" s="25" t="s">
        <v>2226</v>
      </c>
      <c r="I461" s="34" t="s">
        <v>2227</v>
      </c>
      <c r="J461" s="34" t="s">
        <v>2227</v>
      </c>
      <c r="K461" s="25" t="s">
        <v>303</v>
      </c>
      <c r="L461" s="25" t="s">
        <v>25</v>
      </c>
      <c r="M461" s="35">
        <v>100</v>
      </c>
      <c r="N461" s="37">
        <v>45383</v>
      </c>
      <c r="O461" s="81" t="str">
        <f>IFERROR(VLOOKUP(IF($L461="―",$K461,$L461),法人一覧!$D$4:$E$333,2,FALSE),"―")</f>
        <v>―</v>
      </c>
    </row>
    <row r="462" spans="1:22" ht="27" customHeight="1" x14ac:dyDescent="0.15">
      <c r="A462" s="31">
        <f>IF($B$422="","",COUNTA($B$422:B462))</f>
        <v>41</v>
      </c>
      <c r="B462" s="33">
        <f t="shared" si="45"/>
        <v>462</v>
      </c>
      <c r="C462" s="33" t="str">
        <f t="shared" si="49"/>
        <v>（１２）　認定こども園　（就学前の子どもに関する教育、保育等の総合的な提供の推進に関する法律）　※幼稚園型を除く</v>
      </c>
      <c r="D462" s="27" t="str">
        <f t="shared" si="47"/>
        <v>子どもの育ち支援課</v>
      </c>
      <c r="E462" s="27" t="str">
        <f t="shared" si="50"/>
        <v>認定こども園</v>
      </c>
      <c r="F462" s="25" t="s">
        <v>2228</v>
      </c>
      <c r="G462" s="34" t="s">
        <v>2229</v>
      </c>
      <c r="H462" s="25" t="s">
        <v>2230</v>
      </c>
      <c r="I462" s="34" t="s">
        <v>2231</v>
      </c>
      <c r="J462" s="34" t="s">
        <v>2231</v>
      </c>
      <c r="K462" s="25" t="s">
        <v>303</v>
      </c>
      <c r="L462" s="25" t="s">
        <v>25</v>
      </c>
      <c r="M462" s="35">
        <v>80</v>
      </c>
      <c r="N462" s="37">
        <v>45383</v>
      </c>
      <c r="O462" s="81" t="str">
        <f>IFERROR(VLOOKUP(IF($L462="―",$K462,$L462),法人一覧!$D$4:$E$333,2,FALSE),"―")</f>
        <v>―</v>
      </c>
    </row>
    <row r="463" spans="1:22" s="78" customFormat="1" ht="27" customHeight="1" x14ac:dyDescent="0.15">
      <c r="A463" s="31">
        <f>IF($B$422="","",COUNTA($B$422:B463))</f>
        <v>42</v>
      </c>
      <c r="B463" s="33">
        <f t="shared" si="45"/>
        <v>463</v>
      </c>
      <c r="C463" s="33" t="str">
        <f t="shared" si="49"/>
        <v>（１２）　認定こども園　（就学前の子どもに関する教育、保育等の総合的な提供の推進に関する法律）　※幼稚園型を除く</v>
      </c>
      <c r="D463" s="27" t="str">
        <f t="shared" si="47"/>
        <v>子どもの育ち支援課</v>
      </c>
      <c r="E463" s="27" t="str">
        <f t="shared" si="50"/>
        <v>認定こども園</v>
      </c>
      <c r="F463" s="25" t="s">
        <v>2232</v>
      </c>
      <c r="G463" s="34" t="s">
        <v>2233</v>
      </c>
      <c r="H463" s="25" t="s">
        <v>2234</v>
      </c>
      <c r="I463" s="34" t="s">
        <v>2235</v>
      </c>
      <c r="J463" s="34" t="s">
        <v>2235</v>
      </c>
      <c r="K463" s="25" t="s">
        <v>303</v>
      </c>
      <c r="L463" s="25" t="s">
        <v>25</v>
      </c>
      <c r="M463" s="35">
        <v>118</v>
      </c>
      <c r="N463" s="37">
        <v>45748</v>
      </c>
      <c r="O463" s="81" t="str">
        <f>IFERROR(VLOOKUP(IF($L463="―",$K463,$L463),法人一覧!$D$4:$E$333,2,FALSE),"―")</f>
        <v>―</v>
      </c>
      <c r="P463" s="63"/>
      <c r="Q463" s="63"/>
      <c r="R463" s="63"/>
      <c r="S463" s="63"/>
      <c r="T463" s="63"/>
      <c r="U463" s="63"/>
      <c r="V463" s="63"/>
    </row>
    <row r="464" spans="1:22" s="78" customFormat="1" ht="27" customHeight="1" x14ac:dyDescent="0.15">
      <c r="A464" s="31">
        <f>IF($B$422="","",COUNTA($B$422:B464))</f>
        <v>43</v>
      </c>
      <c r="B464" s="33">
        <f t="shared" si="45"/>
        <v>464</v>
      </c>
      <c r="C464" s="33" t="str">
        <f t="shared" si="49"/>
        <v>（１２）　認定こども園　（就学前の子どもに関する教育、保育等の総合的な提供の推進に関する法律）　※幼稚園型を除く</v>
      </c>
      <c r="D464" s="27" t="str">
        <f t="shared" si="47"/>
        <v>子どもの育ち支援課</v>
      </c>
      <c r="E464" s="27" t="str">
        <f t="shared" si="50"/>
        <v>認定こども園</v>
      </c>
      <c r="F464" s="25" t="s">
        <v>2236</v>
      </c>
      <c r="G464" s="34" t="s">
        <v>2237</v>
      </c>
      <c r="H464" s="25" t="s">
        <v>2238</v>
      </c>
      <c r="I464" s="34" t="s">
        <v>2239</v>
      </c>
      <c r="J464" s="34" t="s">
        <v>2240</v>
      </c>
      <c r="K464" s="25" t="s">
        <v>2241</v>
      </c>
      <c r="L464" s="25" t="s">
        <v>25</v>
      </c>
      <c r="M464" s="35">
        <v>95</v>
      </c>
      <c r="N464" s="37">
        <v>44287</v>
      </c>
      <c r="O464" s="81" t="str">
        <f>IFERROR(VLOOKUP(IF($L464="―",$K464,$L464),法人一覧!$D$4:$E$333,2,FALSE),"―")</f>
        <v>2190005004439</v>
      </c>
      <c r="P464" s="63"/>
      <c r="Q464" s="63"/>
      <c r="R464" s="63"/>
      <c r="S464" s="63"/>
      <c r="T464" s="63"/>
      <c r="U464" s="63"/>
      <c r="V464" s="63"/>
    </row>
    <row r="465" spans="1:22" s="78" customFormat="1" ht="27" customHeight="1" x14ac:dyDescent="0.15">
      <c r="A465" s="31">
        <f>IF($B$422="","",COUNTA($B$422:B465))</f>
        <v>44</v>
      </c>
      <c r="B465" s="33">
        <f t="shared" si="45"/>
        <v>465</v>
      </c>
      <c r="C465" s="33" t="str">
        <f t="shared" si="49"/>
        <v>（１２）　認定こども園　（就学前の子どもに関する教育、保育等の総合的な提供の推進に関する法律）　※幼稚園型を除く</v>
      </c>
      <c r="D465" s="27" t="str">
        <f t="shared" si="47"/>
        <v>子どもの育ち支援課</v>
      </c>
      <c r="E465" s="27" t="str">
        <f t="shared" si="50"/>
        <v>認定こども園</v>
      </c>
      <c r="F465" s="25" t="s">
        <v>2242</v>
      </c>
      <c r="G465" s="34" t="s">
        <v>2243</v>
      </c>
      <c r="H465" s="25" t="s">
        <v>2244</v>
      </c>
      <c r="I465" s="34" t="s">
        <v>2245</v>
      </c>
      <c r="J465" s="34" t="s">
        <v>2246</v>
      </c>
      <c r="K465" s="25" t="s">
        <v>2247</v>
      </c>
      <c r="L465" s="25" t="s">
        <v>25</v>
      </c>
      <c r="M465" s="35">
        <v>110</v>
      </c>
      <c r="N465" s="37">
        <v>45017</v>
      </c>
      <c r="O465" s="81" t="str">
        <f>IFERROR(VLOOKUP(IF($L465="―",$K465,$L465),法人一覧!$D$4:$E$333,2,FALSE),"―")</f>
        <v>6190005008857</v>
      </c>
      <c r="P465" s="63"/>
      <c r="Q465" s="63"/>
      <c r="R465" s="63"/>
      <c r="S465" s="63"/>
      <c r="T465" s="63"/>
      <c r="U465" s="63"/>
      <c r="V465" s="63"/>
    </row>
    <row r="466" spans="1:22" s="78" customFormat="1" ht="27" customHeight="1" x14ac:dyDescent="0.15">
      <c r="A466" s="31">
        <f>IF($B$422="","",COUNTA($B$422:B466))</f>
        <v>45</v>
      </c>
      <c r="B466" s="33">
        <f t="shared" si="45"/>
        <v>466</v>
      </c>
      <c r="C466" s="33" t="str">
        <f t="shared" si="49"/>
        <v>（１２）　認定こども園　（就学前の子どもに関する教育、保育等の総合的な提供の推進に関する法律）　※幼稚園型を除く</v>
      </c>
      <c r="D466" s="27" t="str">
        <f t="shared" si="47"/>
        <v>子どもの育ち支援課</v>
      </c>
      <c r="E466" s="27" t="str">
        <f t="shared" si="50"/>
        <v>認定こども園</v>
      </c>
      <c r="F466" s="25" t="s">
        <v>2248</v>
      </c>
      <c r="G466" s="34" t="s">
        <v>2249</v>
      </c>
      <c r="H466" s="25" t="s">
        <v>2250</v>
      </c>
      <c r="I466" s="34" t="s">
        <v>2251</v>
      </c>
      <c r="J466" s="34" t="s">
        <v>2252</v>
      </c>
      <c r="K466" s="25" t="s">
        <v>781</v>
      </c>
      <c r="L466" s="25" t="s">
        <v>25</v>
      </c>
      <c r="M466" s="35">
        <v>150</v>
      </c>
      <c r="N466" s="37">
        <v>45017</v>
      </c>
      <c r="O466" s="81" t="str">
        <f>IFERROR(VLOOKUP(IF($L466="―",$K466,$L466),法人一覧!$D$4:$E$333,2,FALSE),"―")</f>
        <v>2190005008844</v>
      </c>
      <c r="P466" s="63"/>
      <c r="Q466" s="63"/>
      <c r="R466" s="63"/>
      <c r="S466" s="63"/>
      <c r="T466" s="63"/>
      <c r="U466" s="63"/>
      <c r="V466" s="63"/>
    </row>
    <row r="467" spans="1:22" s="78" customFormat="1" ht="27" customHeight="1" x14ac:dyDescent="0.15">
      <c r="A467" s="31">
        <f>IF($B$422="","",COUNTA($B$422:B467))</f>
        <v>46</v>
      </c>
      <c r="B467" s="33">
        <f t="shared" si="45"/>
        <v>467</v>
      </c>
      <c r="C467" s="33" t="str">
        <f t="shared" si="49"/>
        <v>（１２）　認定こども園　（就学前の子どもに関する教育、保育等の総合的な提供の推進に関する法律）　※幼稚園型を除く</v>
      </c>
      <c r="D467" s="27" t="str">
        <f t="shared" si="47"/>
        <v>子どもの育ち支援課</v>
      </c>
      <c r="E467" s="27" t="str">
        <f t="shared" si="50"/>
        <v>認定こども園</v>
      </c>
      <c r="F467" s="25" t="s">
        <v>2253</v>
      </c>
      <c r="G467" s="34" t="s">
        <v>2254</v>
      </c>
      <c r="H467" s="25" t="s">
        <v>2255</v>
      </c>
      <c r="I467" s="34" t="s">
        <v>2256</v>
      </c>
      <c r="J467" s="34" t="s">
        <v>2257</v>
      </c>
      <c r="K467" s="25" t="s">
        <v>2258</v>
      </c>
      <c r="L467" s="25" t="s">
        <v>25</v>
      </c>
      <c r="M467" s="35">
        <v>115</v>
      </c>
      <c r="N467" s="93">
        <v>45383</v>
      </c>
      <c r="O467" s="69" t="str">
        <f>IFERROR(VLOOKUP(IF($L467="―",$K467,$L467),法人一覧!$D$4:$E$333,2,FALSE),"―")</f>
        <v>2190005008836</v>
      </c>
      <c r="P467" s="63"/>
      <c r="Q467" s="63"/>
      <c r="R467" s="63"/>
      <c r="S467" s="63"/>
      <c r="T467" s="63"/>
      <c r="U467" s="63"/>
      <c r="V467" s="63"/>
    </row>
    <row r="468" spans="1:22" s="78" customFormat="1" ht="27" customHeight="1" x14ac:dyDescent="0.15">
      <c r="A468" s="31">
        <f>IF($B$422="","",COUNTA($B$422:B468))</f>
        <v>47</v>
      </c>
      <c r="B468" s="33">
        <f t="shared" si="45"/>
        <v>468</v>
      </c>
      <c r="C468" s="33" t="str">
        <f t="shared" si="49"/>
        <v>（１２）　認定こども園　（就学前の子どもに関する教育、保育等の総合的な提供の推進に関する法律）　※幼稚園型を除く</v>
      </c>
      <c r="D468" s="27" t="str">
        <f t="shared" si="47"/>
        <v>子どもの育ち支援課</v>
      </c>
      <c r="E468" s="27" t="str">
        <f t="shared" si="50"/>
        <v>認定こども園</v>
      </c>
      <c r="F468" s="25" t="s">
        <v>2259</v>
      </c>
      <c r="G468" s="34" t="s">
        <v>2260</v>
      </c>
      <c r="H468" s="25" t="s">
        <v>2261</v>
      </c>
      <c r="I468" s="34" t="s">
        <v>2262</v>
      </c>
      <c r="J468" s="34" t="s">
        <v>2263</v>
      </c>
      <c r="K468" s="25" t="s">
        <v>2258</v>
      </c>
      <c r="L468" s="25" t="s">
        <v>25</v>
      </c>
      <c r="M468" s="35">
        <v>169</v>
      </c>
      <c r="N468" s="93">
        <v>45383</v>
      </c>
      <c r="O468" s="101" t="str">
        <f>IFERROR(VLOOKUP(IF($L468="―",$K468,$L468),法人一覧!$D$4:$E$333,2,FALSE),"―")</f>
        <v>2190005008836</v>
      </c>
      <c r="P468" s="63"/>
      <c r="Q468" s="63"/>
      <c r="R468" s="63"/>
      <c r="S468" s="63"/>
      <c r="T468" s="63"/>
      <c r="U468" s="63"/>
      <c r="V468" s="63"/>
    </row>
    <row r="469" spans="1:22" s="78" customFormat="1" ht="27" customHeight="1" x14ac:dyDescent="0.15">
      <c r="A469" s="31">
        <f>IF($B$422="","",COUNTA($B$422:B469))</f>
        <v>48</v>
      </c>
      <c r="B469" s="33">
        <f t="shared" si="45"/>
        <v>469</v>
      </c>
      <c r="C469" s="33" t="str">
        <f t="shared" si="49"/>
        <v>（１２）　認定こども園　（就学前の子どもに関する教育、保育等の総合的な提供の推進に関する法律）　※幼稚園型を除く</v>
      </c>
      <c r="D469" s="27" t="str">
        <f t="shared" si="47"/>
        <v>子どもの育ち支援課</v>
      </c>
      <c r="E469" s="27" t="str">
        <f t="shared" si="50"/>
        <v>認定こども園</v>
      </c>
      <c r="F469" s="25" t="s">
        <v>2264</v>
      </c>
      <c r="G469" s="34" t="s">
        <v>2265</v>
      </c>
      <c r="H469" s="25" t="s">
        <v>2266</v>
      </c>
      <c r="I469" s="34" t="s">
        <v>2267</v>
      </c>
      <c r="J469" s="34" t="s">
        <v>2268</v>
      </c>
      <c r="K469" s="25" t="s">
        <v>2269</v>
      </c>
      <c r="L469" s="25" t="s">
        <v>25</v>
      </c>
      <c r="M469" s="35">
        <v>99</v>
      </c>
      <c r="N469" s="37">
        <v>45383</v>
      </c>
      <c r="O469" s="81" t="str">
        <f>IFERROR(VLOOKUP(IF($L469="―",$K469,$L469),法人一覧!$D$4:$E$333,2,FALSE),"―")</f>
        <v>1190005008861</v>
      </c>
      <c r="P469" s="63"/>
      <c r="Q469" s="63"/>
      <c r="R469" s="63"/>
      <c r="S469" s="63"/>
      <c r="T469" s="63"/>
      <c r="U469" s="63"/>
      <c r="V469" s="63"/>
    </row>
    <row r="470" spans="1:22" s="78" customFormat="1" ht="27" customHeight="1" x14ac:dyDescent="0.15">
      <c r="A470" s="31">
        <f>IF($B$422="","",COUNTA($B$422:B470))</f>
        <v>49</v>
      </c>
      <c r="B470" s="33">
        <f t="shared" si="45"/>
        <v>470</v>
      </c>
      <c r="C470" s="33" t="str">
        <f t="shared" si="49"/>
        <v>（１２）　認定こども園　（就学前の子どもに関する教育、保育等の総合的な提供の推進に関する法律）　※幼稚園型を除く</v>
      </c>
      <c r="D470" s="27" t="str">
        <f t="shared" si="47"/>
        <v>子どもの育ち支援課</v>
      </c>
      <c r="E470" s="27" t="str">
        <f t="shared" si="50"/>
        <v>認定こども園</v>
      </c>
      <c r="F470" s="25" t="s">
        <v>2270</v>
      </c>
      <c r="G470" s="34" t="s">
        <v>2271</v>
      </c>
      <c r="H470" s="25" t="s">
        <v>2272</v>
      </c>
      <c r="I470" s="34" t="s">
        <v>2273</v>
      </c>
      <c r="J470" s="34" t="s">
        <v>2274</v>
      </c>
      <c r="K470" s="25" t="s">
        <v>2275</v>
      </c>
      <c r="L470" s="25" t="s">
        <v>25</v>
      </c>
      <c r="M470" s="35">
        <v>109</v>
      </c>
      <c r="N470" s="37">
        <v>45383</v>
      </c>
      <c r="O470" s="81" t="str">
        <f>IFERROR(VLOOKUP(IF($L470="―",$K470,$L470),法人一覧!$D$4:$E$333,2,FALSE),"―")</f>
        <v>2190005008860</v>
      </c>
      <c r="P470" s="63"/>
      <c r="Q470" s="63"/>
      <c r="R470" s="63"/>
      <c r="S470" s="63"/>
      <c r="T470" s="63"/>
      <c r="U470" s="63"/>
      <c r="V470" s="63"/>
    </row>
    <row r="471" spans="1:22" s="78" customFormat="1" ht="27" customHeight="1" x14ac:dyDescent="0.15">
      <c r="A471" s="31">
        <f>IF($B$422="","",COUNTA($B$422:B471))</f>
        <v>50</v>
      </c>
      <c r="B471" s="33">
        <f t="shared" si="45"/>
        <v>471</v>
      </c>
      <c r="C471" s="33" t="str">
        <f t="shared" si="49"/>
        <v>（１２）　認定こども園　（就学前の子どもに関する教育、保育等の総合的な提供の推進に関する法律）　※幼稚園型を除く</v>
      </c>
      <c r="D471" s="27" t="str">
        <f t="shared" si="47"/>
        <v>子どもの育ち支援課</v>
      </c>
      <c r="E471" s="27" t="str">
        <f t="shared" si="50"/>
        <v>認定こども園</v>
      </c>
      <c r="F471" s="25" t="s">
        <v>2276</v>
      </c>
      <c r="G471" s="34" t="s">
        <v>2277</v>
      </c>
      <c r="H471" s="25" t="s">
        <v>2278</v>
      </c>
      <c r="I471" s="34" t="s">
        <v>2279</v>
      </c>
      <c r="J471" s="34" t="s">
        <v>2280</v>
      </c>
      <c r="K471" s="25" t="s">
        <v>2281</v>
      </c>
      <c r="L471" s="25" t="s">
        <v>25</v>
      </c>
      <c r="M471" s="35">
        <v>130</v>
      </c>
      <c r="N471" s="37">
        <v>45383</v>
      </c>
      <c r="O471" s="81" t="str">
        <f>IFERROR(VLOOKUP(IF($L471="―",$K471,$L471),法人一覧!$D$4:$E$333,2,FALSE),"―")</f>
        <v>5190005009559</v>
      </c>
      <c r="P471" s="63"/>
      <c r="Q471" s="63"/>
      <c r="R471" s="63"/>
      <c r="S471" s="63"/>
      <c r="T471" s="63"/>
      <c r="U471" s="63"/>
      <c r="V471" s="63"/>
    </row>
    <row r="472" spans="1:22" s="78" customFormat="1" ht="27" customHeight="1" x14ac:dyDescent="0.15">
      <c r="A472" s="31">
        <f>IF($B$422="","",COUNTA($B$422:B472))</f>
        <v>51</v>
      </c>
      <c r="B472" s="33">
        <f t="shared" si="45"/>
        <v>472</v>
      </c>
      <c r="C472" s="33" t="str">
        <f t="shared" si="49"/>
        <v>（１２）　認定こども園　（就学前の子どもに関する教育、保育等の総合的な提供の推進に関する法律）　※幼稚園型を除く</v>
      </c>
      <c r="D472" s="27" t="str">
        <f t="shared" si="47"/>
        <v>子どもの育ち支援課</v>
      </c>
      <c r="E472" s="27" t="str">
        <f t="shared" si="50"/>
        <v>認定こども園</v>
      </c>
      <c r="F472" s="25" t="s">
        <v>2282</v>
      </c>
      <c r="G472" s="34" t="s">
        <v>2283</v>
      </c>
      <c r="H472" s="25" t="s">
        <v>2284</v>
      </c>
      <c r="I472" s="34" t="s">
        <v>2285</v>
      </c>
      <c r="J472" s="34" t="s">
        <v>2286</v>
      </c>
      <c r="K472" s="25" t="s">
        <v>2287</v>
      </c>
      <c r="L472" s="25" t="s">
        <v>25</v>
      </c>
      <c r="M472" s="35">
        <v>60</v>
      </c>
      <c r="N472" s="37">
        <v>45383</v>
      </c>
      <c r="O472" s="81" t="str">
        <f>IFERROR(VLOOKUP(IF($L472="―",$K472,$L472),法人一覧!$D$4:$E$333,2,FALSE),"―")</f>
        <v>6190005004063</v>
      </c>
      <c r="P472" s="63"/>
      <c r="Q472" s="63"/>
      <c r="R472" s="63"/>
      <c r="S472" s="63"/>
      <c r="T472" s="63"/>
      <c r="U472" s="63"/>
      <c r="V472" s="63"/>
    </row>
    <row r="473" spans="1:22" s="78" customFormat="1" ht="27" customHeight="1" x14ac:dyDescent="0.15">
      <c r="A473" s="31">
        <f>IF($B$422="","",COUNTA($B$422:B473))</f>
        <v>52</v>
      </c>
      <c r="B473" s="33">
        <f t="shared" si="45"/>
        <v>473</v>
      </c>
      <c r="C473" s="33" t="str">
        <f t="shared" si="49"/>
        <v>（１２）　認定こども園　（就学前の子どもに関する教育、保育等の総合的な提供の推進に関する法律）　※幼稚園型を除く</v>
      </c>
      <c r="D473" s="27" t="str">
        <f t="shared" si="47"/>
        <v>子どもの育ち支援課</v>
      </c>
      <c r="E473" s="27" t="str">
        <f t="shared" si="50"/>
        <v>認定こども園</v>
      </c>
      <c r="F473" s="25" t="s">
        <v>2288</v>
      </c>
      <c r="G473" s="34" t="s">
        <v>2243</v>
      </c>
      <c r="H473" s="25" t="s">
        <v>2289</v>
      </c>
      <c r="I473" s="34" t="s">
        <v>2290</v>
      </c>
      <c r="J473" s="34" t="s">
        <v>2291</v>
      </c>
      <c r="K473" s="25" t="s">
        <v>2247</v>
      </c>
      <c r="L473" s="25" t="s">
        <v>25</v>
      </c>
      <c r="M473" s="35">
        <v>70</v>
      </c>
      <c r="N473" s="37">
        <v>45383</v>
      </c>
      <c r="O473" s="81" t="str">
        <f>IFERROR(VLOOKUP(IF($L473="―",$K473,$L473),法人一覧!$D$4:$E$333,2,FALSE),"―")</f>
        <v>6190005008857</v>
      </c>
      <c r="P473" s="63"/>
      <c r="Q473" s="63"/>
      <c r="R473" s="63"/>
      <c r="S473" s="63"/>
      <c r="T473" s="63"/>
      <c r="U473" s="63"/>
      <c r="V473" s="63"/>
    </row>
    <row r="474" spans="1:22" s="78" customFormat="1" ht="27" customHeight="1" x14ac:dyDescent="0.15">
      <c r="A474" s="31">
        <f>IF($B$422="","",COUNTA($B$422:B474))</f>
        <v>53</v>
      </c>
      <c r="B474" s="33">
        <f t="shared" si="45"/>
        <v>474</v>
      </c>
      <c r="C474" s="33" t="str">
        <f t="shared" si="49"/>
        <v>（１２）　認定こども園　（就学前の子どもに関する教育、保育等の総合的な提供の推進に関する法律）　※幼稚園型を除く</v>
      </c>
      <c r="D474" s="27" t="str">
        <f t="shared" si="47"/>
        <v>子どもの育ち支援課</v>
      </c>
      <c r="E474" s="27" t="str">
        <f t="shared" si="50"/>
        <v>認定こども園</v>
      </c>
      <c r="F474" s="25" t="s">
        <v>2292</v>
      </c>
      <c r="G474" s="34" t="s">
        <v>799</v>
      </c>
      <c r="H474" s="25" t="s">
        <v>2293</v>
      </c>
      <c r="I474" s="34" t="s">
        <v>2294</v>
      </c>
      <c r="J474" s="34" t="s">
        <v>2295</v>
      </c>
      <c r="K474" s="25" t="s">
        <v>803</v>
      </c>
      <c r="L474" s="25" t="s">
        <v>25</v>
      </c>
      <c r="M474" s="35">
        <v>90</v>
      </c>
      <c r="N474" s="37">
        <v>45383</v>
      </c>
      <c r="O474" s="81" t="str">
        <f>IFERROR(VLOOKUP(IF($L474="―",$K474,$L474),法人一覧!$D$4:$E$333,2,FALSE),"―")</f>
        <v>3190005009759</v>
      </c>
      <c r="P474" s="63"/>
      <c r="Q474" s="63"/>
      <c r="R474" s="63"/>
      <c r="S474" s="63"/>
      <c r="T474" s="63"/>
      <c r="U474" s="63"/>
      <c r="V474" s="63"/>
    </row>
    <row r="475" spans="1:22" s="78" customFormat="1" ht="27" customHeight="1" x14ac:dyDescent="0.15">
      <c r="A475" s="31">
        <f>IF($B$422="","",COUNTA($B$422:B475))</f>
        <v>54</v>
      </c>
      <c r="B475" s="33">
        <f t="shared" si="45"/>
        <v>475</v>
      </c>
      <c r="C475" s="33" t="str">
        <f t="shared" si="49"/>
        <v>（１２）　認定こども園　（就学前の子どもに関する教育、保育等の総合的な提供の推進に関する法律）　※幼稚園型を除く</v>
      </c>
      <c r="D475" s="27" t="str">
        <f t="shared" si="47"/>
        <v>子どもの育ち支援課</v>
      </c>
      <c r="E475" s="27" t="str">
        <f t="shared" si="50"/>
        <v>認定こども園</v>
      </c>
      <c r="F475" s="25" t="s">
        <v>2296</v>
      </c>
      <c r="G475" s="34" t="s">
        <v>2297</v>
      </c>
      <c r="H475" s="25" t="s">
        <v>2298</v>
      </c>
      <c r="I475" s="34" t="s">
        <v>2299</v>
      </c>
      <c r="J475" s="34" t="s">
        <v>2300</v>
      </c>
      <c r="K475" s="25" t="s">
        <v>2137</v>
      </c>
      <c r="L475" s="25" t="s">
        <v>25</v>
      </c>
      <c r="M475" s="35">
        <v>100</v>
      </c>
      <c r="N475" s="37">
        <v>45383</v>
      </c>
      <c r="O475" s="81" t="str">
        <f>IFERROR(VLOOKUP(IF($L475="―",$K475,$L475),法人一覧!$D$4:$E$333,2,FALSE),"―")</f>
        <v>7190005008848</v>
      </c>
      <c r="P475" s="63"/>
      <c r="Q475" s="63"/>
      <c r="R475" s="63"/>
      <c r="S475" s="63"/>
      <c r="T475" s="63"/>
      <c r="U475" s="63"/>
      <c r="V475" s="63"/>
    </row>
    <row r="476" spans="1:22" s="78" customFormat="1" ht="27" customHeight="1" x14ac:dyDescent="0.15">
      <c r="A476" s="31">
        <f>IF($B$422="","",COUNTA($B$422:B476))</f>
        <v>55</v>
      </c>
      <c r="B476" s="33">
        <f t="shared" si="45"/>
        <v>476</v>
      </c>
      <c r="C476" s="33" t="str">
        <f t="shared" si="49"/>
        <v>（１２）　認定こども園　（就学前の子どもに関する教育、保育等の総合的な提供の推進に関する法律）　※幼稚園型を除く</v>
      </c>
      <c r="D476" s="27" t="str">
        <f t="shared" si="47"/>
        <v>子どもの育ち支援課</v>
      </c>
      <c r="E476" s="27" t="str">
        <f t="shared" si="50"/>
        <v>認定こども園</v>
      </c>
      <c r="F476" s="25" t="s">
        <v>2301</v>
      </c>
      <c r="G476" s="34" t="s">
        <v>2302</v>
      </c>
      <c r="H476" s="25" t="s">
        <v>2303</v>
      </c>
      <c r="I476" s="34" t="s">
        <v>2304</v>
      </c>
      <c r="J476" s="34" t="s">
        <v>2305</v>
      </c>
      <c r="K476" s="25" t="s">
        <v>2281</v>
      </c>
      <c r="L476" s="25" t="s">
        <v>25</v>
      </c>
      <c r="M476" s="35">
        <v>99</v>
      </c>
      <c r="N476" s="93">
        <v>45748</v>
      </c>
      <c r="O476" s="69" t="str">
        <f>IFERROR(VLOOKUP(IF($L476="―",$K476,$L476),法人一覧!$D$4:$E$333,2,FALSE),"―")</f>
        <v>5190005009559</v>
      </c>
      <c r="P476" s="63"/>
      <c r="Q476" s="63"/>
      <c r="R476" s="63"/>
      <c r="S476" s="63"/>
      <c r="T476" s="63"/>
      <c r="U476" s="63"/>
      <c r="V476" s="63"/>
    </row>
    <row r="477" spans="1:22" s="78" customFormat="1" ht="27" customHeight="1" x14ac:dyDescent="0.15">
      <c r="A477" s="31">
        <f>IF($B$422="","",COUNTA($B$422:B477))</f>
        <v>56</v>
      </c>
      <c r="B477" s="33">
        <f t="shared" si="45"/>
        <v>477</v>
      </c>
      <c r="C477" s="33" t="str">
        <f t="shared" si="49"/>
        <v>（１２）　認定こども園　（就学前の子どもに関する教育、保育等の総合的な提供の推進に関する法律）　※幼稚園型を除く</v>
      </c>
      <c r="D477" s="27" t="str">
        <f t="shared" si="47"/>
        <v>子どもの育ち支援課</v>
      </c>
      <c r="E477" s="27" t="str">
        <f t="shared" si="50"/>
        <v>認定こども園</v>
      </c>
      <c r="F477" s="25" t="s">
        <v>2306</v>
      </c>
      <c r="G477" s="34" t="s">
        <v>2307</v>
      </c>
      <c r="H477" s="25" t="s">
        <v>2308</v>
      </c>
      <c r="I477" s="34" t="s">
        <v>2309</v>
      </c>
      <c r="J477" s="34" t="s">
        <v>2310</v>
      </c>
      <c r="K477" s="25" t="s">
        <v>2281</v>
      </c>
      <c r="L477" s="25" t="s">
        <v>25</v>
      </c>
      <c r="M477" s="35">
        <v>120</v>
      </c>
      <c r="N477" s="93">
        <v>45748</v>
      </c>
      <c r="O477" s="69" t="str">
        <f>IFERROR(VLOOKUP(IF($L477="―",$K477,$L477),法人一覧!$D$4:$E$333,2,FALSE),"―")</f>
        <v>5190005009559</v>
      </c>
      <c r="P477" s="63"/>
      <c r="Q477" s="63"/>
      <c r="R477" s="63"/>
      <c r="S477" s="63"/>
      <c r="T477" s="63"/>
      <c r="U477" s="63"/>
      <c r="V477" s="63"/>
    </row>
    <row r="478" spans="1:22" s="78" customFormat="1" ht="27" customHeight="1" x14ac:dyDescent="0.15">
      <c r="A478" s="31">
        <f>IF($B$422="","",COUNTA($B$422:B478))</f>
        <v>57</v>
      </c>
      <c r="B478" s="33">
        <f t="shared" si="45"/>
        <v>478</v>
      </c>
      <c r="C478" s="33" t="str">
        <f t="shared" si="49"/>
        <v>（１２）　認定こども園　（就学前の子どもに関する教育、保育等の総合的な提供の推進に関する法律）　※幼稚園型を除く</v>
      </c>
      <c r="D478" s="27" t="str">
        <f t="shared" si="47"/>
        <v>子どもの育ち支援課</v>
      </c>
      <c r="E478" s="27" t="str">
        <f t="shared" si="50"/>
        <v>認定こども園</v>
      </c>
      <c r="F478" s="25" t="s">
        <v>15052</v>
      </c>
      <c r="G478" s="34" t="s">
        <v>805</v>
      </c>
      <c r="H478" s="25" t="s">
        <v>15053</v>
      </c>
      <c r="I478" s="34" t="s">
        <v>15054</v>
      </c>
      <c r="J478" s="34" t="s">
        <v>15055</v>
      </c>
      <c r="K478" s="25" t="s">
        <v>15056</v>
      </c>
      <c r="L478" s="25" t="s">
        <v>25</v>
      </c>
      <c r="M478" s="35">
        <v>109</v>
      </c>
      <c r="N478" s="37">
        <v>46113</v>
      </c>
      <c r="O478" s="81"/>
      <c r="P478" s="63"/>
      <c r="Q478" s="63"/>
      <c r="R478" s="63"/>
      <c r="S478" s="63"/>
      <c r="T478" s="63"/>
      <c r="U478" s="63"/>
      <c r="V478" s="63"/>
    </row>
    <row r="479" spans="1:22" s="78" customFormat="1" ht="27" customHeight="1" x14ac:dyDescent="0.15">
      <c r="A479" s="31">
        <f>IF($B$422="","",COUNTA($B$422:B479))</f>
        <v>58</v>
      </c>
      <c r="B479" s="33">
        <f t="shared" si="45"/>
        <v>479</v>
      </c>
      <c r="C479" s="33" t="str">
        <f t="shared" si="49"/>
        <v>（１２）　認定こども園　（就学前の子どもに関する教育、保育等の総合的な提供の推進に関する法律）　※幼稚園型を除く</v>
      </c>
      <c r="D479" s="27" t="str">
        <f t="shared" si="47"/>
        <v>子どもの育ち支援課</v>
      </c>
      <c r="E479" s="27" t="str">
        <f t="shared" si="50"/>
        <v>認定こども園</v>
      </c>
      <c r="F479" s="25" t="s">
        <v>2311</v>
      </c>
      <c r="G479" s="34" t="s">
        <v>2312</v>
      </c>
      <c r="H479" s="25" t="s">
        <v>2313</v>
      </c>
      <c r="I479" s="34" t="s">
        <v>2314</v>
      </c>
      <c r="J479" s="34" t="s">
        <v>2315</v>
      </c>
      <c r="K479" s="25" t="s">
        <v>2316</v>
      </c>
      <c r="L479" s="25" t="s">
        <v>25</v>
      </c>
      <c r="M479" s="35">
        <v>150</v>
      </c>
      <c r="N479" s="36" t="s">
        <v>1432</v>
      </c>
      <c r="O479" s="69" t="str">
        <f>IFERROR(VLOOKUP(IF($L479="―",$K479,$L479),法人一覧!$D$4:$E$333,2,FALSE),"―")</f>
        <v>―</v>
      </c>
      <c r="P479" s="63"/>
      <c r="Q479" s="63"/>
      <c r="R479" s="63"/>
      <c r="S479" s="63"/>
      <c r="T479" s="63"/>
      <c r="U479" s="63"/>
      <c r="V479" s="63"/>
    </row>
    <row r="480" spans="1:22" s="78" customFormat="1" ht="27" customHeight="1" x14ac:dyDescent="0.15">
      <c r="A480" s="31">
        <f>IF($B$422="","",COUNTA($B$422:B480))</f>
        <v>59</v>
      </c>
      <c r="B480" s="33">
        <f t="shared" si="45"/>
        <v>480</v>
      </c>
      <c r="C480" s="33" t="str">
        <f t="shared" si="49"/>
        <v>（１２）　認定こども園　（就学前の子どもに関する教育、保育等の総合的な提供の推進に関する法律）　※幼稚園型を除く</v>
      </c>
      <c r="D480" s="27" t="str">
        <f t="shared" si="47"/>
        <v>子どもの育ち支援課</v>
      </c>
      <c r="E480" s="27" t="str">
        <f t="shared" si="50"/>
        <v>認定こども園</v>
      </c>
      <c r="F480" s="25" t="s">
        <v>2317</v>
      </c>
      <c r="G480" s="34" t="s">
        <v>2318</v>
      </c>
      <c r="H480" s="25" t="s">
        <v>2319</v>
      </c>
      <c r="I480" s="34" t="s">
        <v>2320</v>
      </c>
      <c r="J480" s="34" t="s">
        <v>2321</v>
      </c>
      <c r="K480" s="25" t="s">
        <v>2322</v>
      </c>
      <c r="L480" s="25" t="s">
        <v>25</v>
      </c>
      <c r="M480" s="35">
        <v>260</v>
      </c>
      <c r="N480" s="36" t="s">
        <v>2323</v>
      </c>
      <c r="O480" s="69" t="str">
        <f>IFERROR(VLOOKUP(IF($L480="―",$K480,$L480),法人一覧!$D$4:$E$333,2,FALSE),"―")</f>
        <v>―</v>
      </c>
      <c r="P480" s="63"/>
      <c r="Q480" s="63"/>
      <c r="R480" s="63"/>
      <c r="S480" s="63"/>
      <c r="T480" s="63"/>
      <c r="U480" s="63"/>
      <c r="V480" s="63"/>
    </row>
    <row r="481" spans="1:22" s="78" customFormat="1" ht="27" customHeight="1" x14ac:dyDescent="0.15">
      <c r="A481" s="31">
        <f>IF($B$422="","",COUNTA($B$422:B481))</f>
        <v>60</v>
      </c>
      <c r="B481" s="33">
        <f t="shared" si="45"/>
        <v>481</v>
      </c>
      <c r="C481" s="33" t="str">
        <f t="shared" si="49"/>
        <v>（１２）　認定こども園　（就学前の子どもに関する教育、保育等の総合的な提供の推進に関する法律）　※幼稚園型を除く</v>
      </c>
      <c r="D481" s="27" t="str">
        <f t="shared" si="47"/>
        <v>子どもの育ち支援課</v>
      </c>
      <c r="E481" s="27" t="str">
        <f t="shared" si="50"/>
        <v>認定こども園</v>
      </c>
      <c r="F481" s="25" t="s">
        <v>2324</v>
      </c>
      <c r="G481" s="34" t="s">
        <v>2325</v>
      </c>
      <c r="H481" s="25" t="s">
        <v>2326</v>
      </c>
      <c r="I481" s="34" t="s">
        <v>2327</v>
      </c>
      <c r="J481" s="34" t="s">
        <v>2328</v>
      </c>
      <c r="K481" s="25" t="s">
        <v>2329</v>
      </c>
      <c r="L481" s="25" t="s">
        <v>25</v>
      </c>
      <c r="M481" s="35">
        <v>129</v>
      </c>
      <c r="N481" s="36" t="s">
        <v>2323</v>
      </c>
      <c r="O481" s="69" t="str">
        <f>IFERROR(VLOOKUP(IF($L481="―",$K481,$L481),法人一覧!$D$4:$E$333,2,FALSE),"―")</f>
        <v>9190005004069</v>
      </c>
      <c r="P481" s="63"/>
      <c r="Q481" s="63"/>
      <c r="R481" s="63"/>
      <c r="S481" s="63"/>
      <c r="T481" s="63"/>
      <c r="U481" s="63"/>
      <c r="V481" s="63"/>
    </row>
    <row r="482" spans="1:22" s="78" customFormat="1" ht="27" customHeight="1" x14ac:dyDescent="0.15">
      <c r="A482" s="31">
        <f>IF($B$422="","",COUNTA($B$422:B482))</f>
        <v>61</v>
      </c>
      <c r="B482" s="33">
        <f t="shared" si="45"/>
        <v>482</v>
      </c>
      <c r="C482" s="33" t="str">
        <f t="shared" si="49"/>
        <v>（１２）　認定こども園　（就学前の子どもに関する教育、保育等の総合的な提供の推進に関する法律）　※幼稚園型を除く</v>
      </c>
      <c r="D482" s="27" t="str">
        <f t="shared" si="47"/>
        <v>子どもの育ち支援課</v>
      </c>
      <c r="E482" s="27" t="str">
        <f t="shared" si="50"/>
        <v>認定こども園</v>
      </c>
      <c r="F482" s="25" t="s">
        <v>2330</v>
      </c>
      <c r="G482" s="34" t="s">
        <v>2331</v>
      </c>
      <c r="H482" s="25" t="s">
        <v>15049</v>
      </c>
      <c r="I482" s="34" t="s">
        <v>15050</v>
      </c>
      <c r="J482" s="34" t="s">
        <v>15051</v>
      </c>
      <c r="K482" s="25" t="s">
        <v>986</v>
      </c>
      <c r="L482" s="25" t="s">
        <v>25</v>
      </c>
      <c r="M482" s="35">
        <v>96</v>
      </c>
      <c r="N482" s="37" t="s">
        <v>2332</v>
      </c>
      <c r="O482" s="81" t="str">
        <f>IFERROR(VLOOKUP(IF($L482="―",$K482,$L482),法人一覧!$D$4:$E$333,2,FALSE),"―")</f>
        <v>9190005004060</v>
      </c>
      <c r="P482" s="63"/>
      <c r="Q482" s="63"/>
      <c r="R482" s="63"/>
      <c r="S482" s="63"/>
      <c r="T482" s="63"/>
      <c r="U482" s="63"/>
      <c r="V482" s="63"/>
    </row>
    <row r="483" spans="1:22" s="78" customFormat="1" ht="27" customHeight="1" x14ac:dyDescent="0.15">
      <c r="A483" s="31">
        <f>IF($B$422="","",COUNTA($B$422:B483))</f>
        <v>62</v>
      </c>
      <c r="B483" s="33">
        <f t="shared" si="45"/>
        <v>483</v>
      </c>
      <c r="C483" s="33" t="str">
        <f t="shared" si="49"/>
        <v>（１２）　認定こども園　（就学前の子どもに関する教育、保育等の総合的な提供の推進に関する法律）　※幼稚園型を除く</v>
      </c>
      <c r="D483" s="27" t="str">
        <f t="shared" si="47"/>
        <v>子どもの育ち支援課</v>
      </c>
      <c r="E483" s="27" t="str">
        <f t="shared" si="50"/>
        <v>認定こども園</v>
      </c>
      <c r="F483" s="25" t="s">
        <v>2333</v>
      </c>
      <c r="G483" s="34" t="s">
        <v>2334</v>
      </c>
      <c r="H483" s="25" t="s">
        <v>2335</v>
      </c>
      <c r="I483" s="34" t="s">
        <v>2336</v>
      </c>
      <c r="J483" s="34" t="s">
        <v>2337</v>
      </c>
      <c r="K483" s="25" t="s">
        <v>2329</v>
      </c>
      <c r="L483" s="25" t="s">
        <v>25</v>
      </c>
      <c r="M483" s="35">
        <v>105</v>
      </c>
      <c r="N483" s="37" t="s">
        <v>2332</v>
      </c>
      <c r="O483" s="81" t="str">
        <f>IFERROR(VLOOKUP(IF($L483="―",$K483,$L483),法人一覧!$D$4:$E$333,2,FALSE),"―")</f>
        <v>9190005004069</v>
      </c>
      <c r="P483" s="63"/>
      <c r="Q483" s="63"/>
      <c r="R483" s="63"/>
      <c r="S483" s="63"/>
      <c r="T483" s="63"/>
      <c r="U483" s="63"/>
      <c r="V483" s="63"/>
    </row>
    <row r="484" spans="1:22" s="78" customFormat="1" ht="27" customHeight="1" x14ac:dyDescent="0.15">
      <c r="A484" s="31">
        <f>IF($B$422="","",COUNTA($B$422:B484))</f>
        <v>63</v>
      </c>
      <c r="B484" s="33">
        <f t="shared" si="45"/>
        <v>484</v>
      </c>
      <c r="C484" s="33" t="str">
        <f t="shared" si="49"/>
        <v>（１２）　認定こども園　（就学前の子どもに関する教育、保育等の総合的な提供の推進に関する法律）　※幼稚園型を除く</v>
      </c>
      <c r="D484" s="27" t="str">
        <f t="shared" si="47"/>
        <v>子どもの育ち支援課</v>
      </c>
      <c r="E484" s="27" t="str">
        <f t="shared" si="50"/>
        <v>認定こども園</v>
      </c>
      <c r="F484" s="25" t="s">
        <v>2338</v>
      </c>
      <c r="G484" s="34" t="s">
        <v>2339</v>
      </c>
      <c r="H484" s="25" t="s">
        <v>2340</v>
      </c>
      <c r="I484" s="34" t="s">
        <v>2341</v>
      </c>
      <c r="J484" s="34" t="s">
        <v>2342</v>
      </c>
      <c r="K484" s="25" t="s">
        <v>2241</v>
      </c>
      <c r="L484" s="25" t="s">
        <v>25</v>
      </c>
      <c r="M484" s="35">
        <v>86</v>
      </c>
      <c r="N484" s="37">
        <v>44287</v>
      </c>
      <c r="O484" s="81" t="str">
        <f>IFERROR(VLOOKUP(IF($L484="―",$K484,$L484),法人一覧!$D$4:$E$333,2,FALSE),"―")</f>
        <v>2190005004439</v>
      </c>
      <c r="P484" s="63"/>
      <c r="Q484" s="63"/>
      <c r="R484" s="63"/>
      <c r="S484" s="63"/>
      <c r="T484" s="63"/>
      <c r="U484" s="63"/>
      <c r="V484" s="63"/>
    </row>
    <row r="485" spans="1:22" s="78" customFormat="1" ht="27" customHeight="1" x14ac:dyDescent="0.15">
      <c r="A485" s="31">
        <f>IF($B$422="","",COUNTA($B$422:B485))</f>
        <v>64</v>
      </c>
      <c r="B485" s="33">
        <f t="shared" si="45"/>
        <v>485</v>
      </c>
      <c r="C485" s="33" t="str">
        <f t="shared" si="49"/>
        <v>（１２）　認定こども園　（就学前の子どもに関する教育、保育等の総合的な提供の推進に関する法律）　※幼稚園型を除く</v>
      </c>
      <c r="D485" s="27" t="str">
        <f t="shared" si="47"/>
        <v>子どもの育ち支援課</v>
      </c>
      <c r="E485" s="27" t="str">
        <f t="shared" si="50"/>
        <v>認定こども園</v>
      </c>
      <c r="F485" s="25" t="s">
        <v>2343</v>
      </c>
      <c r="G485" s="34" t="s">
        <v>2344</v>
      </c>
      <c r="H485" s="25" t="s">
        <v>2345</v>
      </c>
      <c r="I485" s="34" t="s">
        <v>2346</v>
      </c>
      <c r="J485" s="34" t="s">
        <v>2347</v>
      </c>
      <c r="K485" s="25" t="s">
        <v>2348</v>
      </c>
      <c r="L485" s="25" t="s">
        <v>25</v>
      </c>
      <c r="M485" s="35">
        <v>139</v>
      </c>
      <c r="N485" s="36" t="s">
        <v>2349</v>
      </c>
      <c r="O485" s="69" t="str">
        <f>IFERROR(VLOOKUP(IF($L485="―",$K485,$L485),法人一覧!$D$4:$E$333,2,FALSE),"―")</f>
        <v>7190005004062</v>
      </c>
      <c r="P485" s="63"/>
      <c r="Q485" s="63"/>
      <c r="R485" s="63"/>
      <c r="S485" s="63"/>
      <c r="T485" s="63"/>
      <c r="U485" s="63"/>
      <c r="V485" s="63"/>
    </row>
    <row r="486" spans="1:22" s="78" customFormat="1" ht="27" customHeight="1" x14ac:dyDescent="0.15">
      <c r="A486" s="31">
        <f>IF($B$422="","",COUNTA($B$422:B486))</f>
        <v>65</v>
      </c>
      <c r="B486" s="33">
        <f t="shared" ref="B486:B549" si="51">IF(D486="","",ROW())</f>
        <v>486</v>
      </c>
      <c r="C486" s="33" t="str">
        <f t="shared" ref="C486:C517" si="52">$F$420</f>
        <v>（１２）　認定こども園　（就学前の子どもに関する教育、保育等の総合的な提供の推進に関する法律）　※幼稚園型を除く</v>
      </c>
      <c r="D486" s="27" t="str">
        <f t="shared" ref="D486:D549" si="53">$O$420</f>
        <v>子どもの育ち支援課</v>
      </c>
      <c r="E486" s="27" t="str">
        <f t="shared" ref="E486:E517" si="54">MID(category2_12,SEARCH("）",category2_12,1)+2,SEARCH("（",category2_12,SEARCH("）",category2_12,1)+2)-SEARCH("）",category2_12,1)-3)</f>
        <v>認定こども園</v>
      </c>
      <c r="F486" s="25" t="s">
        <v>2350</v>
      </c>
      <c r="G486" s="34" t="s">
        <v>2351</v>
      </c>
      <c r="H486" s="25" t="s">
        <v>2352</v>
      </c>
      <c r="I486" s="34" t="s">
        <v>2353</v>
      </c>
      <c r="J486" s="34" t="s">
        <v>2354</v>
      </c>
      <c r="K486" s="25" t="s">
        <v>2287</v>
      </c>
      <c r="L486" s="25" t="s">
        <v>25</v>
      </c>
      <c r="M486" s="35">
        <v>100</v>
      </c>
      <c r="N486" s="37">
        <v>45017</v>
      </c>
      <c r="O486" s="69" t="str">
        <f>IFERROR(VLOOKUP(IF($L486="―",$K486,$L486),法人一覧!$D$4:$E$333,2,FALSE),"―")</f>
        <v>6190005004063</v>
      </c>
      <c r="P486" s="63"/>
      <c r="Q486" s="63"/>
      <c r="R486" s="63"/>
      <c r="S486" s="63"/>
      <c r="T486" s="63"/>
      <c r="U486" s="63"/>
      <c r="V486" s="63"/>
    </row>
    <row r="487" spans="1:22" s="78" customFormat="1" ht="27" customHeight="1" x14ac:dyDescent="0.15">
      <c r="A487" s="31">
        <f>IF($B$422="","",COUNTA($B$422:B487))</f>
        <v>66</v>
      </c>
      <c r="B487" s="33">
        <f t="shared" si="51"/>
        <v>487</v>
      </c>
      <c r="C487" s="33" t="str">
        <f t="shared" si="52"/>
        <v>（１２）　認定こども園　（就学前の子どもに関する教育、保育等の総合的な提供の推進に関する法律）　※幼稚園型を除く</v>
      </c>
      <c r="D487" s="27" t="str">
        <f t="shared" si="53"/>
        <v>子どもの育ち支援課</v>
      </c>
      <c r="E487" s="27" t="str">
        <f t="shared" si="54"/>
        <v>認定こども園</v>
      </c>
      <c r="F487" s="25" t="s">
        <v>2355</v>
      </c>
      <c r="G487" s="34" t="s">
        <v>2356</v>
      </c>
      <c r="H487" s="25" t="s">
        <v>2357</v>
      </c>
      <c r="I487" s="34" t="s">
        <v>2358</v>
      </c>
      <c r="J487" s="34" t="s">
        <v>2359</v>
      </c>
      <c r="K487" s="25" t="s">
        <v>2360</v>
      </c>
      <c r="L487" s="25" t="s">
        <v>25</v>
      </c>
      <c r="M487" s="35">
        <v>129</v>
      </c>
      <c r="N487" s="37">
        <v>45748</v>
      </c>
      <c r="O487" s="69" t="str">
        <f>IFERROR(VLOOKUP(IF($L487="―",$K487,$L487),法人一覧!$D$4:$E$333,2,FALSE),"―")</f>
        <v>―</v>
      </c>
      <c r="P487" s="63"/>
      <c r="Q487" s="63"/>
      <c r="R487" s="63"/>
      <c r="S487" s="63"/>
      <c r="T487" s="63"/>
      <c r="U487" s="63"/>
      <c r="V487" s="63"/>
    </row>
    <row r="488" spans="1:22" s="78" customFormat="1" ht="27" customHeight="1" x14ac:dyDescent="0.15">
      <c r="A488" s="31">
        <f>IF($B$422="","",COUNTA($B$422:B488))</f>
        <v>67</v>
      </c>
      <c r="B488" s="33">
        <f t="shared" si="51"/>
        <v>488</v>
      </c>
      <c r="C488" s="33" t="str">
        <f t="shared" si="52"/>
        <v>（１２）　認定こども園　（就学前の子どもに関する教育、保育等の総合的な提供の推進に関する法律）　※幼稚園型を除く</v>
      </c>
      <c r="D488" s="27" t="str">
        <f t="shared" si="53"/>
        <v>子どもの育ち支援課</v>
      </c>
      <c r="E488" s="27" t="str">
        <f t="shared" si="54"/>
        <v>認定こども園</v>
      </c>
      <c r="F488" s="25" t="s">
        <v>15044</v>
      </c>
      <c r="G488" s="34" t="s">
        <v>15045</v>
      </c>
      <c r="H488" s="25" t="s">
        <v>15046</v>
      </c>
      <c r="I488" s="34" t="s">
        <v>15047</v>
      </c>
      <c r="J488" s="34" t="s">
        <v>15048</v>
      </c>
      <c r="K488" s="25" t="s">
        <v>981</v>
      </c>
      <c r="L488" s="25" t="s">
        <v>25</v>
      </c>
      <c r="M488" s="35">
        <v>119</v>
      </c>
      <c r="N488" s="37">
        <v>46113</v>
      </c>
      <c r="O488" s="81"/>
      <c r="P488" s="63"/>
      <c r="Q488" s="63"/>
      <c r="R488" s="63"/>
      <c r="S488" s="63"/>
      <c r="T488" s="63"/>
      <c r="U488" s="63"/>
      <c r="V488" s="63"/>
    </row>
    <row r="489" spans="1:22" s="78" customFormat="1" ht="27" customHeight="1" x14ac:dyDescent="0.15">
      <c r="A489" s="31">
        <f>IF($B$422="","",COUNTA($B$422:B489))</f>
        <v>68</v>
      </c>
      <c r="B489" s="33">
        <f t="shared" si="51"/>
        <v>489</v>
      </c>
      <c r="C489" s="33" t="str">
        <f t="shared" si="52"/>
        <v>（１２）　認定こども園　（就学前の子どもに関する教育、保育等の総合的な提供の推進に関する法律）　※幼稚園型を除く</v>
      </c>
      <c r="D489" s="27" t="str">
        <f t="shared" si="53"/>
        <v>子どもの育ち支援課</v>
      </c>
      <c r="E489" s="27" t="str">
        <f t="shared" si="54"/>
        <v>認定こども園</v>
      </c>
      <c r="F489" s="25" t="s">
        <v>2361</v>
      </c>
      <c r="G489" s="34" t="s">
        <v>2362</v>
      </c>
      <c r="H489" s="25" t="s">
        <v>2363</v>
      </c>
      <c r="I489" s="34" t="s">
        <v>2364</v>
      </c>
      <c r="J489" s="34" t="s">
        <v>2365</v>
      </c>
      <c r="K489" s="25" t="s">
        <v>357</v>
      </c>
      <c r="L489" s="25" t="s">
        <v>25</v>
      </c>
      <c r="M489" s="35">
        <v>210</v>
      </c>
      <c r="N489" s="37">
        <v>42461</v>
      </c>
      <c r="O489" s="81" t="str">
        <f>IFERROR(VLOOKUP(IF($L489="―",$K489,$L489),法人一覧!$D$4:$E$333,2,FALSE),"―")</f>
        <v>―</v>
      </c>
      <c r="P489" s="63"/>
      <c r="Q489" s="63"/>
      <c r="R489" s="63"/>
      <c r="S489" s="63"/>
      <c r="T489" s="63"/>
      <c r="U489" s="63"/>
      <c r="V489" s="63"/>
    </row>
    <row r="490" spans="1:22" s="78" customFormat="1" ht="27" customHeight="1" x14ac:dyDescent="0.15">
      <c r="A490" s="31">
        <f>IF($B$422="","",COUNTA($B$422:B490))</f>
        <v>69</v>
      </c>
      <c r="B490" s="33">
        <f t="shared" si="51"/>
        <v>490</v>
      </c>
      <c r="C490" s="33" t="str">
        <f t="shared" si="52"/>
        <v>（１２）　認定こども園　（就学前の子どもに関する教育、保育等の総合的な提供の推進に関する法律）　※幼稚園型を除く</v>
      </c>
      <c r="D490" s="27" t="str">
        <f t="shared" si="53"/>
        <v>子どもの育ち支援課</v>
      </c>
      <c r="E490" s="27" t="str">
        <f t="shared" si="54"/>
        <v>認定こども園</v>
      </c>
      <c r="F490" s="25" t="s">
        <v>2366</v>
      </c>
      <c r="G490" s="34" t="s">
        <v>2367</v>
      </c>
      <c r="H490" s="25" t="s">
        <v>2368</v>
      </c>
      <c r="I490" s="34" t="s">
        <v>2369</v>
      </c>
      <c r="J490" s="34" t="s">
        <v>2370</v>
      </c>
      <c r="K490" s="25" t="s">
        <v>2371</v>
      </c>
      <c r="L490" s="25" t="s">
        <v>25</v>
      </c>
      <c r="M490" s="35">
        <v>125</v>
      </c>
      <c r="N490" s="37" t="s">
        <v>195</v>
      </c>
      <c r="O490" s="81" t="str">
        <f>IFERROR(VLOOKUP(IF($L490="―",$K490,$L490),法人一覧!$D$4:$E$333,2,FALSE),"―")</f>
        <v>9190005003384</v>
      </c>
      <c r="P490" s="63"/>
      <c r="Q490" s="63"/>
      <c r="R490" s="63"/>
      <c r="S490" s="63"/>
      <c r="T490" s="63"/>
      <c r="U490" s="63"/>
      <c r="V490" s="63"/>
    </row>
    <row r="491" spans="1:22" s="78" customFormat="1" ht="27" customHeight="1" x14ac:dyDescent="0.15">
      <c r="A491" s="31">
        <f>IF($B$422="","",COUNTA($B$422:B491))</f>
        <v>70</v>
      </c>
      <c r="B491" s="33">
        <f t="shared" si="51"/>
        <v>491</v>
      </c>
      <c r="C491" s="33" t="str">
        <f t="shared" si="52"/>
        <v>（１２）　認定こども園　（就学前の子どもに関する教育、保育等の総合的な提供の推進に関する法律）　※幼稚園型を除く</v>
      </c>
      <c r="D491" s="27" t="str">
        <f t="shared" si="53"/>
        <v>子どもの育ち支援課</v>
      </c>
      <c r="E491" s="27" t="str">
        <f t="shared" si="54"/>
        <v>認定こども園</v>
      </c>
      <c r="F491" s="25" t="s">
        <v>2372</v>
      </c>
      <c r="G491" s="34" t="s">
        <v>2373</v>
      </c>
      <c r="H491" s="25" t="s">
        <v>2374</v>
      </c>
      <c r="I491" s="34" t="s">
        <v>2375</v>
      </c>
      <c r="J491" s="34" t="s">
        <v>2376</v>
      </c>
      <c r="K491" s="25" t="s">
        <v>2377</v>
      </c>
      <c r="L491" s="25" t="s">
        <v>25</v>
      </c>
      <c r="M491" s="35">
        <v>78</v>
      </c>
      <c r="N491" s="37">
        <v>45748</v>
      </c>
      <c r="O491" s="81" t="str">
        <f>IFERROR(VLOOKUP(IF($L491="―",$K491,$L491),法人一覧!$D$4:$E$333,2,FALSE),"―")</f>
        <v>4190005003158</v>
      </c>
      <c r="P491" s="63"/>
      <c r="Q491" s="63"/>
      <c r="R491" s="63"/>
      <c r="S491" s="63"/>
      <c r="T491" s="63"/>
      <c r="U491" s="63"/>
      <c r="V491" s="63"/>
    </row>
    <row r="492" spans="1:22" s="78" customFormat="1" ht="27" customHeight="1" x14ac:dyDescent="0.15">
      <c r="A492" s="31">
        <f>IF($B$422="","",COUNTA($B$422:B492))</f>
        <v>71</v>
      </c>
      <c r="B492" s="33">
        <f t="shared" si="51"/>
        <v>492</v>
      </c>
      <c r="C492" s="33" t="str">
        <f t="shared" si="52"/>
        <v>（１２）　認定こども園　（就学前の子どもに関する教育、保育等の総合的な提供の推進に関する法律）　※幼稚園型を除く</v>
      </c>
      <c r="D492" s="27" t="str">
        <f t="shared" si="53"/>
        <v>子どもの育ち支援課</v>
      </c>
      <c r="E492" s="27" t="str">
        <f t="shared" si="54"/>
        <v>認定こども園</v>
      </c>
      <c r="F492" s="25" t="s">
        <v>2378</v>
      </c>
      <c r="G492" s="34" t="s">
        <v>2379</v>
      </c>
      <c r="H492" s="25" t="s">
        <v>2380</v>
      </c>
      <c r="I492" s="34" t="s">
        <v>2381</v>
      </c>
      <c r="J492" s="34" t="s">
        <v>2382</v>
      </c>
      <c r="K492" s="25" t="s">
        <v>2383</v>
      </c>
      <c r="L492" s="25" t="s">
        <v>25</v>
      </c>
      <c r="M492" s="35">
        <v>270</v>
      </c>
      <c r="N492" s="37">
        <v>45748</v>
      </c>
      <c r="O492" s="81" t="str">
        <f>IFERROR(VLOOKUP(IF($L492="―",$K492,$L492),法人一覧!$D$4:$E$333,2,FALSE),"―")</f>
        <v>―</v>
      </c>
      <c r="P492" s="63"/>
      <c r="Q492" s="63"/>
      <c r="R492" s="63"/>
      <c r="S492" s="63"/>
      <c r="T492" s="63"/>
      <c r="U492" s="63"/>
      <c r="V492" s="63"/>
    </row>
    <row r="493" spans="1:22" s="78" customFormat="1" ht="27" customHeight="1" x14ac:dyDescent="0.15">
      <c r="A493" s="31">
        <f>IF($B$422="","",COUNTA($B$422:B493))</f>
        <v>72</v>
      </c>
      <c r="B493" s="33">
        <f t="shared" si="51"/>
        <v>493</v>
      </c>
      <c r="C493" s="33" t="str">
        <f t="shared" si="52"/>
        <v>（１２）　認定こども園　（就学前の子どもに関する教育、保育等の総合的な提供の推進に関する法律）　※幼稚園型を除く</v>
      </c>
      <c r="D493" s="27" t="str">
        <f t="shared" si="53"/>
        <v>子どもの育ち支援課</v>
      </c>
      <c r="E493" s="27" t="str">
        <f t="shared" si="54"/>
        <v>認定こども園</v>
      </c>
      <c r="F493" s="25" t="s">
        <v>2384</v>
      </c>
      <c r="G493" s="34" t="s">
        <v>2385</v>
      </c>
      <c r="H493" s="25" t="s">
        <v>2386</v>
      </c>
      <c r="I493" s="34" t="s">
        <v>2387</v>
      </c>
      <c r="J493" s="34" t="s">
        <v>2388</v>
      </c>
      <c r="K493" s="25" t="s">
        <v>2389</v>
      </c>
      <c r="L493" s="25" t="s">
        <v>25</v>
      </c>
      <c r="M493" s="35">
        <v>275</v>
      </c>
      <c r="N493" s="37">
        <v>42095</v>
      </c>
      <c r="O493" s="81" t="str">
        <f>IFERROR(VLOOKUP(IF($L493="―",$K493,$L493),法人一覧!$D$4:$E$333,2,FALSE),"―")</f>
        <v>―</v>
      </c>
      <c r="P493" s="63"/>
      <c r="Q493" s="63"/>
      <c r="R493" s="63"/>
      <c r="S493" s="63"/>
      <c r="T493" s="63"/>
      <c r="U493" s="63"/>
      <c r="V493" s="63"/>
    </row>
    <row r="494" spans="1:22" s="78" customFormat="1" ht="27" customHeight="1" x14ac:dyDescent="0.15">
      <c r="A494" s="31">
        <f>IF($B$422="","",COUNTA($B$422:B494))</f>
        <v>73</v>
      </c>
      <c r="B494" s="33">
        <f t="shared" si="51"/>
        <v>494</v>
      </c>
      <c r="C494" s="33" t="str">
        <f t="shared" si="52"/>
        <v>（１２）　認定こども園　（就学前の子どもに関する教育、保育等の総合的な提供の推進に関する法律）　※幼稚園型を除く</v>
      </c>
      <c r="D494" s="27" t="str">
        <f t="shared" si="53"/>
        <v>子どもの育ち支援課</v>
      </c>
      <c r="E494" s="27" t="str">
        <f t="shared" si="54"/>
        <v>認定こども園</v>
      </c>
      <c r="F494" s="25" t="s">
        <v>2390</v>
      </c>
      <c r="G494" s="34" t="s">
        <v>2391</v>
      </c>
      <c r="H494" s="25" t="s">
        <v>2392</v>
      </c>
      <c r="I494" s="34" t="s">
        <v>2393</v>
      </c>
      <c r="J494" s="34" t="s">
        <v>2394</v>
      </c>
      <c r="K494" s="25" t="s">
        <v>2395</v>
      </c>
      <c r="L494" s="25" t="s">
        <v>25</v>
      </c>
      <c r="M494" s="35">
        <v>115</v>
      </c>
      <c r="N494" s="37">
        <v>42461</v>
      </c>
      <c r="O494" s="81" t="str">
        <f>IFERROR(VLOOKUP(IF($L494="―",$K494,$L494),法人一覧!$D$4:$E$333,2,FALSE),"―")</f>
        <v>4190005000139</v>
      </c>
      <c r="P494" s="63"/>
      <c r="Q494" s="63"/>
      <c r="R494" s="63"/>
      <c r="S494" s="63"/>
      <c r="T494" s="63"/>
      <c r="U494" s="63"/>
      <c r="V494" s="63"/>
    </row>
    <row r="495" spans="1:22" s="78" customFormat="1" ht="27" customHeight="1" x14ac:dyDescent="0.15">
      <c r="A495" s="31">
        <f>IF($B$422="","",COUNTA($B$422:B495))</f>
        <v>74</v>
      </c>
      <c r="B495" s="33">
        <f t="shared" si="51"/>
        <v>495</v>
      </c>
      <c r="C495" s="33" t="str">
        <f t="shared" si="52"/>
        <v>（１２）　認定こども園　（就学前の子どもに関する教育、保育等の総合的な提供の推進に関する法律）　※幼稚園型を除く</v>
      </c>
      <c r="D495" s="27" t="str">
        <f t="shared" si="53"/>
        <v>子どもの育ち支援課</v>
      </c>
      <c r="E495" s="27" t="str">
        <f t="shared" si="54"/>
        <v>認定こども園</v>
      </c>
      <c r="F495" s="25" t="s">
        <v>2396</v>
      </c>
      <c r="G495" s="34" t="s">
        <v>2397</v>
      </c>
      <c r="H495" s="25" t="s">
        <v>2398</v>
      </c>
      <c r="I495" s="34" t="s">
        <v>2399</v>
      </c>
      <c r="J495" s="34" t="s">
        <v>2400</v>
      </c>
      <c r="K495" s="25" t="s">
        <v>2395</v>
      </c>
      <c r="L495" s="25" t="s">
        <v>25</v>
      </c>
      <c r="M495" s="35">
        <v>95</v>
      </c>
      <c r="N495" s="37">
        <v>42461</v>
      </c>
      <c r="O495" s="81" t="str">
        <f>IFERROR(VLOOKUP(IF($L495="―",$K495,$L495),法人一覧!$D$4:$E$333,2,FALSE),"―")</f>
        <v>4190005000139</v>
      </c>
      <c r="P495" s="63"/>
      <c r="Q495" s="63"/>
      <c r="R495" s="63"/>
      <c r="S495" s="63"/>
      <c r="T495" s="63"/>
      <c r="U495" s="63"/>
      <c r="V495" s="63"/>
    </row>
    <row r="496" spans="1:22" s="78" customFormat="1" ht="27" customHeight="1" x14ac:dyDescent="0.15">
      <c r="A496" s="31">
        <f>IF($B$422="","",COUNTA($B$422:B496))</f>
        <v>75</v>
      </c>
      <c r="B496" s="33">
        <f t="shared" si="51"/>
        <v>496</v>
      </c>
      <c r="C496" s="33" t="str">
        <f t="shared" si="52"/>
        <v>（１２）　認定こども園　（就学前の子どもに関する教育、保育等の総合的な提供の推進に関する法律）　※幼稚園型を除く</v>
      </c>
      <c r="D496" s="27" t="str">
        <f t="shared" si="53"/>
        <v>子どもの育ち支援課</v>
      </c>
      <c r="E496" s="27" t="str">
        <f t="shared" si="54"/>
        <v>認定こども園</v>
      </c>
      <c r="F496" s="25" t="s">
        <v>2401</v>
      </c>
      <c r="G496" s="34" t="s">
        <v>2402</v>
      </c>
      <c r="H496" s="25" t="s">
        <v>2403</v>
      </c>
      <c r="I496" s="34" t="s">
        <v>2404</v>
      </c>
      <c r="J496" s="34" t="s">
        <v>2405</v>
      </c>
      <c r="K496" s="25" t="s">
        <v>2395</v>
      </c>
      <c r="L496" s="25" t="s">
        <v>25</v>
      </c>
      <c r="M496" s="35">
        <v>129</v>
      </c>
      <c r="N496" s="37">
        <v>42461</v>
      </c>
      <c r="O496" s="81" t="str">
        <f>IFERROR(VLOOKUP(IF($L496="―",$K496,$L496),法人一覧!$D$4:$E$333,2,FALSE),"―")</f>
        <v>4190005000139</v>
      </c>
      <c r="P496" s="63"/>
      <c r="Q496" s="63"/>
      <c r="R496" s="63"/>
      <c r="S496" s="63"/>
      <c r="T496" s="63"/>
      <c r="U496" s="63"/>
      <c r="V496" s="63"/>
    </row>
    <row r="497" spans="1:22" s="78" customFormat="1" ht="27" customHeight="1" x14ac:dyDescent="0.15">
      <c r="A497" s="31">
        <f>IF($B$422="","",COUNTA($B$422:B497))</f>
        <v>76</v>
      </c>
      <c r="B497" s="33">
        <f t="shared" si="51"/>
        <v>497</v>
      </c>
      <c r="C497" s="33" t="str">
        <f t="shared" si="52"/>
        <v>（１２）　認定こども園　（就学前の子どもに関する教育、保育等の総合的な提供の推進に関する法律）　※幼稚園型を除く</v>
      </c>
      <c r="D497" s="27" t="str">
        <f t="shared" si="53"/>
        <v>子どもの育ち支援課</v>
      </c>
      <c r="E497" s="27" t="str">
        <f t="shared" si="54"/>
        <v>認定こども園</v>
      </c>
      <c r="F497" s="25" t="s">
        <v>2406</v>
      </c>
      <c r="G497" s="34" t="s">
        <v>2407</v>
      </c>
      <c r="H497" s="25" t="s">
        <v>2408</v>
      </c>
      <c r="I497" s="34" t="s">
        <v>2409</v>
      </c>
      <c r="J497" s="34" t="s">
        <v>2410</v>
      </c>
      <c r="K497" s="25" t="s">
        <v>2411</v>
      </c>
      <c r="L497" s="25" t="s">
        <v>25</v>
      </c>
      <c r="M497" s="35">
        <v>105</v>
      </c>
      <c r="N497" s="37">
        <v>42826</v>
      </c>
      <c r="O497" s="81" t="str">
        <f>IFERROR(VLOOKUP(IF($L497="―",$K497,$L497),法人一覧!$D$4:$E$333,2,FALSE),"―")</f>
        <v>2190005007549</v>
      </c>
      <c r="P497" s="63"/>
      <c r="Q497" s="63"/>
      <c r="R497" s="63"/>
      <c r="S497" s="63"/>
      <c r="T497" s="63"/>
      <c r="U497" s="63"/>
      <c r="V497" s="63"/>
    </row>
    <row r="498" spans="1:22" ht="27" customHeight="1" x14ac:dyDescent="0.15">
      <c r="A498" s="31">
        <f>IF($B$422="","",COUNTA($B$422:B498))</f>
        <v>77</v>
      </c>
      <c r="B498" s="33">
        <f t="shared" si="51"/>
        <v>498</v>
      </c>
      <c r="C498" s="33" t="str">
        <f t="shared" si="52"/>
        <v>（１２）　認定こども園　（就学前の子どもに関する教育、保育等の総合的な提供の推進に関する法律）　※幼稚園型を除く</v>
      </c>
      <c r="D498" s="27" t="str">
        <f t="shared" si="53"/>
        <v>子どもの育ち支援課</v>
      </c>
      <c r="E498" s="27" t="str">
        <f t="shared" si="54"/>
        <v>認定こども園</v>
      </c>
      <c r="F498" s="25" t="s">
        <v>2412</v>
      </c>
      <c r="G498" s="34" t="s">
        <v>2413</v>
      </c>
      <c r="H498" s="25" t="s">
        <v>2414</v>
      </c>
      <c r="I498" s="34" t="s">
        <v>2415</v>
      </c>
      <c r="J498" s="34" t="s">
        <v>2416</v>
      </c>
      <c r="K498" s="25" t="s">
        <v>2417</v>
      </c>
      <c r="L498" s="25" t="s">
        <v>25</v>
      </c>
      <c r="M498" s="35">
        <v>136</v>
      </c>
      <c r="N498" s="37">
        <v>42826</v>
      </c>
      <c r="O498" s="81" t="str">
        <f>IFERROR(VLOOKUP(IF($L498="―",$K498,$L498),法人一覧!$D$4:$E$333,2,FALSE),"―")</f>
        <v>1190005000109</v>
      </c>
    </row>
    <row r="499" spans="1:22" ht="27" customHeight="1" x14ac:dyDescent="0.15">
      <c r="A499" s="31">
        <f>IF($B$422="","",COUNTA($B$422:B499))</f>
        <v>78</v>
      </c>
      <c r="B499" s="33">
        <f t="shared" si="51"/>
        <v>499</v>
      </c>
      <c r="C499" s="33" t="str">
        <f t="shared" si="52"/>
        <v>（１２）　認定こども園　（就学前の子どもに関する教育、保育等の総合的な提供の推進に関する法律）　※幼稚園型を除く</v>
      </c>
      <c r="D499" s="27" t="str">
        <f t="shared" si="53"/>
        <v>子どもの育ち支援課</v>
      </c>
      <c r="E499" s="27" t="str">
        <f t="shared" si="54"/>
        <v>認定こども園</v>
      </c>
      <c r="F499" s="25" t="s">
        <v>2418</v>
      </c>
      <c r="G499" s="34" t="s">
        <v>2419</v>
      </c>
      <c r="H499" s="25" t="s">
        <v>2420</v>
      </c>
      <c r="I499" s="34" t="s">
        <v>2421</v>
      </c>
      <c r="J499" s="34" t="s">
        <v>2421</v>
      </c>
      <c r="K499" s="25" t="s">
        <v>2422</v>
      </c>
      <c r="L499" s="25" t="s">
        <v>25</v>
      </c>
      <c r="M499" s="35">
        <v>225</v>
      </c>
      <c r="N499" s="37">
        <v>43191</v>
      </c>
      <c r="O499" s="81" t="str">
        <f>IFERROR(VLOOKUP(IF($L499="―",$K499,$L499),法人一覧!$D$4:$E$333,2,FALSE),"―")</f>
        <v>―</v>
      </c>
    </row>
    <row r="500" spans="1:22" ht="27" customHeight="1" x14ac:dyDescent="0.15">
      <c r="A500" s="31">
        <f>IF($B$422="","",COUNTA($B$422:B500))</f>
        <v>79</v>
      </c>
      <c r="B500" s="33">
        <f t="shared" si="51"/>
        <v>500</v>
      </c>
      <c r="C500" s="33" t="str">
        <f t="shared" si="52"/>
        <v>（１２）　認定こども園　（就学前の子どもに関する教育、保育等の総合的な提供の推進に関する法律）　※幼稚園型を除く</v>
      </c>
      <c r="D500" s="27" t="str">
        <f t="shared" si="53"/>
        <v>子どもの育ち支援課</v>
      </c>
      <c r="E500" s="27" t="str">
        <f t="shared" si="54"/>
        <v>認定こども園</v>
      </c>
      <c r="F500" s="25" t="s">
        <v>2423</v>
      </c>
      <c r="G500" s="34" t="s">
        <v>2424</v>
      </c>
      <c r="H500" s="25" t="s">
        <v>2425</v>
      </c>
      <c r="I500" s="34" t="s">
        <v>2426</v>
      </c>
      <c r="J500" s="34" t="s">
        <v>2427</v>
      </c>
      <c r="K500" s="25" t="s">
        <v>2422</v>
      </c>
      <c r="L500" s="25" t="s">
        <v>25</v>
      </c>
      <c r="M500" s="102">
        <v>192</v>
      </c>
      <c r="N500" s="37">
        <v>43191</v>
      </c>
      <c r="O500" s="69" t="str">
        <f>IFERROR(VLOOKUP(IF($L500="―",$K500,$L500),法人一覧!$D$4:$E$333,2,FALSE),"―")</f>
        <v>―</v>
      </c>
    </row>
    <row r="501" spans="1:22" ht="27" customHeight="1" x14ac:dyDescent="0.15">
      <c r="A501" s="31">
        <f>IF($B$422="","",COUNTA($B$422:B501))</f>
        <v>80</v>
      </c>
      <c r="B501" s="33">
        <f t="shared" si="51"/>
        <v>501</v>
      </c>
      <c r="C501" s="33" t="str">
        <f t="shared" si="52"/>
        <v>（１２）　認定こども園　（就学前の子どもに関する教育、保育等の総合的な提供の推進に関する法律）　※幼稚園型を除く</v>
      </c>
      <c r="D501" s="27" t="str">
        <f t="shared" si="53"/>
        <v>子どもの育ち支援課</v>
      </c>
      <c r="E501" s="27" t="str">
        <f t="shared" si="54"/>
        <v>認定こども園</v>
      </c>
      <c r="F501" s="25" t="s">
        <v>2428</v>
      </c>
      <c r="G501" s="34" t="s">
        <v>2429</v>
      </c>
      <c r="H501" s="25" t="s">
        <v>2430</v>
      </c>
      <c r="I501" s="34" t="s">
        <v>2431</v>
      </c>
      <c r="J501" s="34" t="s">
        <v>2432</v>
      </c>
      <c r="K501" s="25" t="s">
        <v>2422</v>
      </c>
      <c r="L501" s="25" t="s">
        <v>25</v>
      </c>
      <c r="M501" s="102">
        <v>300</v>
      </c>
      <c r="N501" s="37">
        <v>43191</v>
      </c>
      <c r="O501" s="101" t="str">
        <f>IFERROR(VLOOKUP(IF($L501="―",$K501,$L501),法人一覧!$D$4:$E$333,2,FALSE),"―")</f>
        <v>―</v>
      </c>
    </row>
    <row r="502" spans="1:22" s="78" customFormat="1" ht="27" customHeight="1" x14ac:dyDescent="0.15">
      <c r="A502" s="31">
        <f>IF($B$422="","",COUNTA($B$422:B502))</f>
        <v>81</v>
      </c>
      <c r="B502" s="33">
        <f t="shared" si="51"/>
        <v>502</v>
      </c>
      <c r="C502" s="33" t="str">
        <f t="shared" si="52"/>
        <v>（１２）　認定こども園　（就学前の子どもに関する教育、保育等の総合的な提供の推進に関する法律）　※幼稚園型を除く</v>
      </c>
      <c r="D502" s="27" t="str">
        <f t="shared" si="53"/>
        <v>子どもの育ち支援課</v>
      </c>
      <c r="E502" s="27" t="str">
        <f t="shared" si="54"/>
        <v>認定こども園</v>
      </c>
      <c r="F502" s="25" t="s">
        <v>2433</v>
      </c>
      <c r="G502" s="34" t="s">
        <v>2434</v>
      </c>
      <c r="H502" s="25" t="s">
        <v>2435</v>
      </c>
      <c r="I502" s="34" t="s">
        <v>2436</v>
      </c>
      <c r="J502" s="34" t="s">
        <v>2437</v>
      </c>
      <c r="K502" s="25" t="s">
        <v>2438</v>
      </c>
      <c r="L502" s="25" t="s">
        <v>25</v>
      </c>
      <c r="M502" s="102">
        <v>169</v>
      </c>
      <c r="N502" s="37">
        <v>43191</v>
      </c>
      <c r="O502" s="69" t="str">
        <f>IFERROR(VLOOKUP(IF($L502="―",$K502,$L502),法人一覧!$D$4:$E$333,2,FALSE),"―")</f>
        <v>―</v>
      </c>
      <c r="P502" s="63"/>
      <c r="Q502" s="63"/>
      <c r="R502" s="63"/>
      <c r="S502" s="63"/>
      <c r="T502" s="63"/>
      <c r="U502" s="63"/>
      <c r="V502" s="63"/>
    </row>
    <row r="503" spans="1:22" ht="27" customHeight="1" x14ac:dyDescent="0.15">
      <c r="A503" s="31">
        <f>IF($B$422="","",COUNTA($B$422:B503))</f>
        <v>82</v>
      </c>
      <c r="B503" s="33">
        <f t="shared" si="51"/>
        <v>503</v>
      </c>
      <c r="C503" s="33" t="str">
        <f t="shared" si="52"/>
        <v>（１２）　認定こども園　（就学前の子どもに関する教育、保育等の総合的な提供の推進に関する法律）　※幼稚園型を除く</v>
      </c>
      <c r="D503" s="27" t="str">
        <f t="shared" si="53"/>
        <v>子どもの育ち支援課</v>
      </c>
      <c r="E503" s="27" t="str">
        <f t="shared" si="54"/>
        <v>認定こども園</v>
      </c>
      <c r="F503" s="25" t="s">
        <v>2439</v>
      </c>
      <c r="G503" s="34" t="s">
        <v>2440</v>
      </c>
      <c r="H503" s="25" t="s">
        <v>2441</v>
      </c>
      <c r="I503" s="34" t="s">
        <v>2442</v>
      </c>
      <c r="J503" s="34" t="s">
        <v>2443</v>
      </c>
      <c r="K503" s="25" t="s">
        <v>2444</v>
      </c>
      <c r="L503" s="25" t="s">
        <v>25</v>
      </c>
      <c r="M503" s="102">
        <v>132</v>
      </c>
      <c r="N503" s="37">
        <v>43191</v>
      </c>
      <c r="O503" s="69" t="str">
        <f>IFERROR(VLOOKUP(IF($L503="―",$K503,$L503),法人一覧!$D$4:$E$333,2,FALSE),"―")</f>
        <v>―</v>
      </c>
    </row>
    <row r="504" spans="1:22" ht="27" customHeight="1" x14ac:dyDescent="0.15">
      <c r="A504" s="31">
        <f>IF($B$422="","",COUNTA($B$422:B504))</f>
        <v>83</v>
      </c>
      <c r="B504" s="33">
        <f t="shared" si="51"/>
        <v>504</v>
      </c>
      <c r="C504" s="33" t="str">
        <f t="shared" si="52"/>
        <v>（１２）　認定こども園　（就学前の子どもに関する教育、保育等の総合的な提供の推進に関する法律）　※幼稚園型を除く</v>
      </c>
      <c r="D504" s="27" t="str">
        <f t="shared" si="53"/>
        <v>子どもの育ち支援課</v>
      </c>
      <c r="E504" s="27" t="str">
        <f t="shared" si="54"/>
        <v>認定こども園</v>
      </c>
      <c r="F504" s="25" t="s">
        <v>2445</v>
      </c>
      <c r="G504" s="34" t="s">
        <v>2446</v>
      </c>
      <c r="H504" s="25" t="s">
        <v>2447</v>
      </c>
      <c r="I504" s="34" t="s">
        <v>2448</v>
      </c>
      <c r="J504" s="34" t="s">
        <v>2449</v>
      </c>
      <c r="K504" s="25" t="s">
        <v>2450</v>
      </c>
      <c r="L504" s="25" t="s">
        <v>25</v>
      </c>
      <c r="M504" s="35">
        <v>109</v>
      </c>
      <c r="N504" s="37">
        <v>43191</v>
      </c>
      <c r="O504" s="81" t="str">
        <f>IFERROR(VLOOKUP(IF($L504="―",$K504,$L504),法人一覧!$D$4:$E$333,2,FALSE),"―")</f>
        <v>―</v>
      </c>
    </row>
    <row r="505" spans="1:22" ht="27" customHeight="1" x14ac:dyDescent="0.15">
      <c r="A505" s="31">
        <f>IF($B$422="","",COUNTA($B$422:B505))</f>
        <v>84</v>
      </c>
      <c r="B505" s="33">
        <f t="shared" si="51"/>
        <v>505</v>
      </c>
      <c r="C505" s="33" t="str">
        <f t="shared" si="52"/>
        <v>（１２）　認定こども園　（就学前の子どもに関する教育、保育等の総合的な提供の推進に関する法律）　※幼稚園型を除く</v>
      </c>
      <c r="D505" s="27" t="str">
        <f t="shared" si="53"/>
        <v>子どもの育ち支援課</v>
      </c>
      <c r="E505" s="27" t="str">
        <f t="shared" si="54"/>
        <v>認定こども園</v>
      </c>
      <c r="F505" s="25" t="s">
        <v>2451</v>
      </c>
      <c r="G505" s="34" t="s">
        <v>2452</v>
      </c>
      <c r="H505" s="25" t="s">
        <v>2453</v>
      </c>
      <c r="I505" s="34" t="s">
        <v>2454</v>
      </c>
      <c r="J505" s="34" t="s">
        <v>2455</v>
      </c>
      <c r="K505" s="25" t="s">
        <v>2456</v>
      </c>
      <c r="L505" s="25" t="s">
        <v>25</v>
      </c>
      <c r="M505" s="35">
        <v>229</v>
      </c>
      <c r="N505" s="37">
        <v>43191</v>
      </c>
      <c r="O505" s="81" t="str">
        <f>IFERROR(VLOOKUP(IF($L505="―",$K505,$L505),法人一覧!$D$4:$E$333,2,FALSE),"―")</f>
        <v>3190005000123</v>
      </c>
    </row>
    <row r="506" spans="1:22" ht="27" customHeight="1" x14ac:dyDescent="0.15">
      <c r="A506" s="31">
        <f>IF($B$422="","",COUNTA($B$422:B506))</f>
        <v>85</v>
      </c>
      <c r="B506" s="33">
        <f t="shared" si="51"/>
        <v>506</v>
      </c>
      <c r="C506" s="33" t="str">
        <f t="shared" si="52"/>
        <v>（１２）　認定こども園　（就学前の子どもに関する教育、保育等の総合的な提供の推進に関する法律）　※幼稚園型を除く</v>
      </c>
      <c r="D506" s="27" t="str">
        <f t="shared" si="53"/>
        <v>子どもの育ち支援課</v>
      </c>
      <c r="E506" s="27" t="str">
        <f t="shared" si="54"/>
        <v>認定こども園</v>
      </c>
      <c r="F506" s="25" t="s">
        <v>2457</v>
      </c>
      <c r="G506" s="34" t="s">
        <v>2458</v>
      </c>
      <c r="H506" s="25" t="s">
        <v>2459</v>
      </c>
      <c r="I506" s="34" t="s">
        <v>2460</v>
      </c>
      <c r="J506" s="34" t="s">
        <v>2461</v>
      </c>
      <c r="K506" s="25" t="s">
        <v>2456</v>
      </c>
      <c r="L506" s="25" t="s">
        <v>25</v>
      </c>
      <c r="M506" s="35">
        <v>110</v>
      </c>
      <c r="N506" s="37">
        <v>43191</v>
      </c>
      <c r="O506" s="81" t="str">
        <f>IFERROR(VLOOKUP(IF($L506="―",$K506,$L506),法人一覧!$D$4:$E$333,2,FALSE),"―")</f>
        <v>3190005000123</v>
      </c>
    </row>
    <row r="507" spans="1:22" ht="27" customHeight="1" x14ac:dyDescent="0.15">
      <c r="A507" s="31">
        <f>IF($B$422="","",COUNTA($B$422:B507))</f>
        <v>86</v>
      </c>
      <c r="B507" s="33">
        <f t="shared" si="51"/>
        <v>507</v>
      </c>
      <c r="C507" s="33" t="str">
        <f t="shared" si="52"/>
        <v>（１２）　認定こども園　（就学前の子どもに関する教育、保育等の総合的な提供の推進に関する法律）　※幼稚園型を除く</v>
      </c>
      <c r="D507" s="27" t="str">
        <f t="shared" si="53"/>
        <v>子どもの育ち支援課</v>
      </c>
      <c r="E507" s="27" t="str">
        <f t="shared" si="54"/>
        <v>認定こども園</v>
      </c>
      <c r="F507" s="25" t="s">
        <v>2462</v>
      </c>
      <c r="G507" s="34" t="s">
        <v>2463</v>
      </c>
      <c r="H507" s="25" t="s">
        <v>2464</v>
      </c>
      <c r="I507" s="34" t="s">
        <v>2465</v>
      </c>
      <c r="J507" s="34" t="s">
        <v>2466</v>
      </c>
      <c r="K507" s="25" t="s">
        <v>2456</v>
      </c>
      <c r="L507" s="25" t="s">
        <v>25</v>
      </c>
      <c r="M507" s="35">
        <v>96</v>
      </c>
      <c r="N507" s="37">
        <v>43191</v>
      </c>
      <c r="O507" s="81" t="str">
        <f>IFERROR(VLOOKUP(IF($L507="―",$K507,$L507),法人一覧!$D$4:$E$333,2,FALSE),"―")</f>
        <v>3190005000123</v>
      </c>
    </row>
    <row r="508" spans="1:22" ht="27" customHeight="1" x14ac:dyDescent="0.15">
      <c r="A508" s="31">
        <f>IF($B$422="","",COUNTA($B$422:B508))</f>
        <v>87</v>
      </c>
      <c r="B508" s="33">
        <f t="shared" si="51"/>
        <v>508</v>
      </c>
      <c r="C508" s="33" t="str">
        <f t="shared" si="52"/>
        <v>（１２）　認定こども園　（就学前の子どもに関する教育、保育等の総合的な提供の推進に関する法律）　※幼稚園型を除く</v>
      </c>
      <c r="D508" s="27" t="str">
        <f t="shared" si="53"/>
        <v>子どもの育ち支援課</v>
      </c>
      <c r="E508" s="27" t="str">
        <f t="shared" si="54"/>
        <v>認定こども園</v>
      </c>
      <c r="F508" s="25" t="s">
        <v>2467</v>
      </c>
      <c r="G508" s="34" t="s">
        <v>384</v>
      </c>
      <c r="H508" s="25" t="s">
        <v>2468</v>
      </c>
      <c r="I508" s="34" t="s">
        <v>2469</v>
      </c>
      <c r="J508" s="34" t="s">
        <v>2470</v>
      </c>
      <c r="K508" s="25" t="s">
        <v>363</v>
      </c>
      <c r="L508" s="25" t="s">
        <v>25</v>
      </c>
      <c r="M508" s="35">
        <v>245</v>
      </c>
      <c r="N508" s="37">
        <v>43556</v>
      </c>
      <c r="O508" s="81" t="str">
        <f>IFERROR(VLOOKUP(IF($L508="―",$K508,$L508),法人一覧!$D$4:$E$333,2,FALSE),"―")</f>
        <v>―</v>
      </c>
    </row>
    <row r="509" spans="1:22" ht="27" customHeight="1" x14ac:dyDescent="0.15">
      <c r="A509" s="31">
        <f>IF($B$422="","",COUNTA($B$422:B509))</f>
        <v>88</v>
      </c>
      <c r="B509" s="33">
        <f t="shared" si="51"/>
        <v>509</v>
      </c>
      <c r="C509" s="33" t="str">
        <f t="shared" si="52"/>
        <v>（１２）　認定こども園　（就学前の子どもに関する教育、保育等の総合的な提供の推進に関する法律）　※幼稚園型を除く</v>
      </c>
      <c r="D509" s="27" t="str">
        <f t="shared" si="53"/>
        <v>子どもの育ち支援課</v>
      </c>
      <c r="E509" s="27" t="str">
        <f t="shared" si="54"/>
        <v>認定こども園</v>
      </c>
      <c r="F509" s="25" t="s">
        <v>2471</v>
      </c>
      <c r="G509" s="34" t="s">
        <v>2472</v>
      </c>
      <c r="H509" s="25" t="s">
        <v>2473</v>
      </c>
      <c r="I509" s="34" t="s">
        <v>2474</v>
      </c>
      <c r="J509" s="34" t="s">
        <v>2475</v>
      </c>
      <c r="K509" s="25" t="s">
        <v>2476</v>
      </c>
      <c r="L509" s="25" t="s">
        <v>25</v>
      </c>
      <c r="M509" s="35">
        <v>108</v>
      </c>
      <c r="N509" s="37">
        <v>43556</v>
      </c>
      <c r="O509" s="81" t="str">
        <f>IFERROR(VLOOKUP(IF($L509="―",$K509,$L509),法人一覧!$D$4:$E$333,2,FALSE),"―")</f>
        <v>9190005000134</v>
      </c>
    </row>
    <row r="510" spans="1:22" ht="27" customHeight="1" x14ac:dyDescent="0.15">
      <c r="A510" s="31">
        <f>IF($B$422="","",COUNTA($B$422:B510))</f>
        <v>89</v>
      </c>
      <c r="B510" s="33">
        <f t="shared" si="51"/>
        <v>510</v>
      </c>
      <c r="C510" s="33" t="str">
        <f t="shared" si="52"/>
        <v>（１２）　認定こども園　（就学前の子どもに関する教育、保育等の総合的な提供の推進に関する法律）　※幼稚園型を除く</v>
      </c>
      <c r="D510" s="27" t="str">
        <f t="shared" si="53"/>
        <v>子どもの育ち支援課</v>
      </c>
      <c r="E510" s="27" t="str">
        <f t="shared" si="54"/>
        <v>認定こども園</v>
      </c>
      <c r="F510" s="25" t="s">
        <v>2477</v>
      </c>
      <c r="G510" s="34" t="s">
        <v>2478</v>
      </c>
      <c r="H510" s="25" t="s">
        <v>2479</v>
      </c>
      <c r="I510" s="34" t="s">
        <v>2480</v>
      </c>
      <c r="J510" s="34" t="s">
        <v>2481</v>
      </c>
      <c r="K510" s="25" t="s">
        <v>2395</v>
      </c>
      <c r="L510" s="25" t="s">
        <v>25</v>
      </c>
      <c r="M510" s="35">
        <v>132</v>
      </c>
      <c r="N510" s="37">
        <v>43556</v>
      </c>
      <c r="O510" s="81" t="str">
        <f>IFERROR(VLOOKUP(IF($L510="―",$K510,$L510),法人一覧!$D$4:$E$333,2,FALSE),"―")</f>
        <v>4190005000139</v>
      </c>
    </row>
    <row r="511" spans="1:22" ht="27" customHeight="1" x14ac:dyDescent="0.15">
      <c r="A511" s="31">
        <f>IF($B$422="","",COUNTA($B$422:B511))</f>
        <v>90</v>
      </c>
      <c r="B511" s="33">
        <f t="shared" si="51"/>
        <v>511</v>
      </c>
      <c r="C511" s="33" t="str">
        <f t="shared" si="52"/>
        <v>（１２）　認定こども園　（就学前の子どもに関する教育、保育等の総合的な提供の推進に関する法律）　※幼稚園型を除く</v>
      </c>
      <c r="D511" s="27" t="str">
        <f t="shared" si="53"/>
        <v>子どもの育ち支援課</v>
      </c>
      <c r="E511" s="27" t="str">
        <f t="shared" si="54"/>
        <v>認定こども園</v>
      </c>
      <c r="F511" s="25" t="s">
        <v>2482</v>
      </c>
      <c r="G511" s="34" t="s">
        <v>2483</v>
      </c>
      <c r="H511" s="25" t="s">
        <v>2484</v>
      </c>
      <c r="I511" s="34" t="s">
        <v>2485</v>
      </c>
      <c r="J511" s="34" t="s">
        <v>2486</v>
      </c>
      <c r="K511" s="25" t="s">
        <v>363</v>
      </c>
      <c r="L511" s="25" t="s">
        <v>25</v>
      </c>
      <c r="M511" s="35">
        <v>240</v>
      </c>
      <c r="N511" s="37">
        <v>43922</v>
      </c>
      <c r="O511" s="81" t="str">
        <f>IFERROR(VLOOKUP(IF($L511="―",$K511,$L511),法人一覧!$D$4:$E$333,2,FALSE),"―")</f>
        <v>―</v>
      </c>
    </row>
    <row r="512" spans="1:22" ht="27" customHeight="1" x14ac:dyDescent="0.15">
      <c r="A512" s="31">
        <f>IF($B$422="","",COUNTA($B$422:B512))</f>
        <v>91</v>
      </c>
      <c r="B512" s="33">
        <f t="shared" si="51"/>
        <v>512</v>
      </c>
      <c r="C512" s="33" t="str">
        <f t="shared" si="52"/>
        <v>（１２）　認定こども園　（就学前の子どもに関する教育、保育等の総合的な提供の推進に関する法律）　※幼稚園型を除く</v>
      </c>
      <c r="D512" s="27" t="str">
        <f t="shared" si="53"/>
        <v>子どもの育ち支援課</v>
      </c>
      <c r="E512" s="27" t="str">
        <f t="shared" si="54"/>
        <v>認定こども園</v>
      </c>
      <c r="F512" s="25" t="s">
        <v>2487</v>
      </c>
      <c r="G512" s="34" t="s">
        <v>2488</v>
      </c>
      <c r="H512" s="25" t="s">
        <v>2489</v>
      </c>
      <c r="I512" s="34" t="s">
        <v>2490</v>
      </c>
      <c r="J512" s="34" t="s">
        <v>2491</v>
      </c>
      <c r="K512" s="25" t="s">
        <v>2492</v>
      </c>
      <c r="L512" s="25" t="s">
        <v>25</v>
      </c>
      <c r="M512" s="35">
        <v>283</v>
      </c>
      <c r="N512" s="37">
        <v>43556</v>
      </c>
      <c r="O512" s="81" t="str">
        <f>IFERROR(VLOOKUP(IF($L512="―",$K512,$L512),法人一覧!$D$4:$E$333,2,FALSE),"―")</f>
        <v>―</v>
      </c>
    </row>
    <row r="513" spans="1:15" ht="27" customHeight="1" x14ac:dyDescent="0.15">
      <c r="A513" s="31">
        <f>IF($B$422="","",COUNTA($B$422:B513))</f>
        <v>92</v>
      </c>
      <c r="B513" s="33">
        <f t="shared" si="51"/>
        <v>513</v>
      </c>
      <c r="C513" s="33" t="str">
        <f t="shared" si="52"/>
        <v>（１２）　認定こども園　（就学前の子どもに関する教育、保育等の総合的な提供の推進に関する法律）　※幼稚園型を除く</v>
      </c>
      <c r="D513" s="27" t="str">
        <f t="shared" si="53"/>
        <v>子どもの育ち支援課</v>
      </c>
      <c r="E513" s="27" t="str">
        <f t="shared" si="54"/>
        <v>認定こども園</v>
      </c>
      <c r="F513" s="25" t="s">
        <v>2493</v>
      </c>
      <c r="G513" s="34" t="s">
        <v>2494</v>
      </c>
      <c r="H513" s="25" t="s">
        <v>2495</v>
      </c>
      <c r="I513" s="34" t="s">
        <v>2496</v>
      </c>
      <c r="J513" s="34" t="s">
        <v>2496</v>
      </c>
      <c r="K513" s="25" t="s">
        <v>2422</v>
      </c>
      <c r="L513" s="25" t="s">
        <v>25</v>
      </c>
      <c r="M513" s="35">
        <v>118</v>
      </c>
      <c r="N513" s="37">
        <v>44652</v>
      </c>
      <c r="O513" s="81" t="str">
        <f>IFERROR(VLOOKUP(IF($L513="―",$K513,$L513),法人一覧!$D$4:$E$333,2,FALSE),"―")</f>
        <v>―</v>
      </c>
    </row>
    <row r="514" spans="1:15" ht="27" customHeight="1" x14ac:dyDescent="0.15">
      <c r="A514" s="31">
        <f>IF($B$422="","",COUNTA($B$422:B514))</f>
        <v>93</v>
      </c>
      <c r="B514" s="33">
        <f t="shared" si="51"/>
        <v>514</v>
      </c>
      <c r="C514" s="33" t="str">
        <f t="shared" si="52"/>
        <v>（１２）　認定こども園　（就学前の子どもに関する教育、保育等の総合的な提供の推進に関する法律）　※幼稚園型を除く</v>
      </c>
      <c r="D514" s="27" t="str">
        <f t="shared" si="53"/>
        <v>子どもの育ち支援課</v>
      </c>
      <c r="E514" s="27" t="str">
        <f t="shared" si="54"/>
        <v>認定こども園</v>
      </c>
      <c r="F514" s="25" t="s">
        <v>2497</v>
      </c>
      <c r="G514" s="34" t="s">
        <v>2498</v>
      </c>
      <c r="H514" s="25" t="s">
        <v>2499</v>
      </c>
      <c r="I514" s="34" t="s">
        <v>2500</v>
      </c>
      <c r="J514" s="34" t="s">
        <v>2501</v>
      </c>
      <c r="K514" s="25" t="s">
        <v>2502</v>
      </c>
      <c r="L514" s="25" t="s">
        <v>25</v>
      </c>
      <c r="M514" s="35">
        <v>169</v>
      </c>
      <c r="N514" s="37">
        <v>44652</v>
      </c>
      <c r="O514" s="81" t="str">
        <f>IFERROR(VLOOKUP(IF($L514="―",$K514,$L514),法人一覧!$D$4:$E$333,2,FALSE),"―")</f>
        <v>7190005000103</v>
      </c>
    </row>
    <row r="515" spans="1:15" ht="27" customHeight="1" x14ac:dyDescent="0.15">
      <c r="A515" s="31">
        <f>IF($B$422="","",COUNTA($B$422:B515))</f>
        <v>94</v>
      </c>
      <c r="B515" s="33">
        <f t="shared" si="51"/>
        <v>515</v>
      </c>
      <c r="C515" s="33" t="str">
        <f t="shared" si="52"/>
        <v>（１２）　認定こども園　（就学前の子どもに関する教育、保育等の総合的な提供の推進に関する法律）　※幼稚園型を除く</v>
      </c>
      <c r="D515" s="27" t="str">
        <f t="shared" si="53"/>
        <v>子どもの育ち支援課</v>
      </c>
      <c r="E515" s="27" t="str">
        <f t="shared" si="54"/>
        <v>認定こども園</v>
      </c>
      <c r="F515" s="25" t="s">
        <v>2503</v>
      </c>
      <c r="G515" s="34" t="s">
        <v>2504</v>
      </c>
      <c r="H515" s="25" t="s">
        <v>2505</v>
      </c>
      <c r="I515" s="34" t="s">
        <v>2506</v>
      </c>
      <c r="J515" s="34" t="s">
        <v>2507</v>
      </c>
      <c r="K515" s="25" t="s">
        <v>2508</v>
      </c>
      <c r="L515" s="25" t="s">
        <v>25</v>
      </c>
      <c r="M515" s="35">
        <v>96</v>
      </c>
      <c r="N515" s="37">
        <v>44652</v>
      </c>
      <c r="O515" s="81" t="str">
        <f>IFERROR(VLOOKUP(IF($L515="―",$K515,$L515),法人一覧!$D$4:$E$333,2,FALSE),"―")</f>
        <v>1190005000109</v>
      </c>
    </row>
    <row r="516" spans="1:15" ht="27" customHeight="1" x14ac:dyDescent="0.15">
      <c r="A516" s="31">
        <f>IF($B$422="","",COUNTA($B$422:B516))</f>
        <v>95</v>
      </c>
      <c r="B516" s="33">
        <f t="shared" si="51"/>
        <v>516</v>
      </c>
      <c r="C516" s="33" t="str">
        <f t="shared" si="52"/>
        <v>（１２）　認定こども園　（就学前の子どもに関する教育、保育等の総合的な提供の推進に関する法律）　※幼稚園型を除く</v>
      </c>
      <c r="D516" s="27" t="str">
        <f t="shared" si="53"/>
        <v>子どもの育ち支援課</v>
      </c>
      <c r="E516" s="27" t="str">
        <f t="shared" si="54"/>
        <v>認定こども園</v>
      </c>
      <c r="F516" s="25" t="s">
        <v>2509</v>
      </c>
      <c r="G516" s="34" t="s">
        <v>2510</v>
      </c>
      <c r="H516" s="25" t="s">
        <v>2511</v>
      </c>
      <c r="I516" s="34" t="s">
        <v>2512</v>
      </c>
      <c r="J516" s="34" t="s">
        <v>2513</v>
      </c>
      <c r="K516" s="25" t="s">
        <v>2514</v>
      </c>
      <c r="L516" s="25" t="s">
        <v>25</v>
      </c>
      <c r="M516" s="102">
        <v>155</v>
      </c>
      <c r="N516" s="37">
        <v>45748</v>
      </c>
      <c r="O516" s="69" t="str">
        <f>IFERROR(VLOOKUP(IF($L516="―",$K516,$L516),法人一覧!$D$4:$E$333,2,FALSE),"―")</f>
        <v>3190005000123</v>
      </c>
    </row>
    <row r="517" spans="1:15" ht="27" customHeight="1" x14ac:dyDescent="0.15">
      <c r="A517" s="31">
        <f>IF($B$422="","",COUNTA($B$422:B517))</f>
        <v>96</v>
      </c>
      <c r="B517" s="33">
        <f t="shared" si="51"/>
        <v>517</v>
      </c>
      <c r="C517" s="33" t="str">
        <f t="shared" si="52"/>
        <v>（１２）　認定こども園　（就学前の子どもに関する教育、保育等の総合的な提供の推進に関する法律）　※幼稚園型を除く</v>
      </c>
      <c r="D517" s="27" t="str">
        <f t="shared" si="53"/>
        <v>子どもの育ち支援課</v>
      </c>
      <c r="E517" s="27" t="str">
        <f t="shared" si="54"/>
        <v>認定こども園</v>
      </c>
      <c r="F517" s="25" t="s">
        <v>15043</v>
      </c>
      <c r="G517" s="34" t="s">
        <v>1283</v>
      </c>
      <c r="H517" s="25" t="s">
        <v>1284</v>
      </c>
      <c r="I517" s="34" t="s">
        <v>1285</v>
      </c>
      <c r="J517" s="34" t="s">
        <v>1286</v>
      </c>
      <c r="K517" s="25" t="s">
        <v>1287</v>
      </c>
      <c r="L517" s="25" t="s">
        <v>25</v>
      </c>
      <c r="M517" s="35">
        <v>148</v>
      </c>
      <c r="N517" s="37">
        <v>46113</v>
      </c>
      <c r="O517" s="81"/>
    </row>
    <row r="518" spans="1:15" ht="27" customHeight="1" x14ac:dyDescent="0.15">
      <c r="A518" s="31">
        <f>IF($B$422="","",COUNTA($B$422:B518))</f>
        <v>97</v>
      </c>
      <c r="B518" s="33">
        <f t="shared" si="51"/>
        <v>518</v>
      </c>
      <c r="C518" s="33" t="str">
        <f t="shared" ref="C518:C549" si="55">$F$420</f>
        <v>（１２）　認定こども園　（就学前の子どもに関する教育、保育等の総合的な提供の推進に関する法律）　※幼稚園型を除く</v>
      </c>
      <c r="D518" s="27" t="str">
        <f t="shared" si="53"/>
        <v>子どもの育ち支援課</v>
      </c>
      <c r="E518" s="27" t="str">
        <f t="shared" ref="E518:E549" si="56">MID(category2_12,SEARCH("）",category2_12,1)+2,SEARCH("（",category2_12,SEARCH("）",category2_12,1)+2)-SEARCH("）",category2_12,1)-3)</f>
        <v>認定こども園</v>
      </c>
      <c r="F518" s="25" t="s">
        <v>2515</v>
      </c>
      <c r="G518" s="34" t="s">
        <v>2516</v>
      </c>
      <c r="H518" s="25" t="s">
        <v>2517</v>
      </c>
      <c r="I518" s="34" t="s">
        <v>2518</v>
      </c>
      <c r="J518" s="34" t="s">
        <v>2519</v>
      </c>
      <c r="K518" s="25" t="s">
        <v>68</v>
      </c>
      <c r="L518" s="25" t="s">
        <v>25</v>
      </c>
      <c r="M518" s="35">
        <v>100</v>
      </c>
      <c r="N518" s="37" t="s">
        <v>1782</v>
      </c>
      <c r="O518" s="81" t="str">
        <f>IFERROR(VLOOKUP(IF($L518="―",$K518,$L518),法人一覧!$D$4:$E$333,2,FALSE),"―")</f>
        <v>―</v>
      </c>
    </row>
    <row r="519" spans="1:15" ht="27" customHeight="1" x14ac:dyDescent="0.15">
      <c r="A519" s="31">
        <f>IF($B$422="","",COUNTA($B$422:B519))</f>
        <v>98</v>
      </c>
      <c r="B519" s="33">
        <f t="shared" si="51"/>
        <v>519</v>
      </c>
      <c r="C519" s="33" t="str">
        <f t="shared" si="55"/>
        <v>（１２）　認定こども園　（就学前の子どもに関する教育、保育等の総合的な提供の推進に関する法律）　※幼稚園型を除く</v>
      </c>
      <c r="D519" s="27" t="str">
        <f t="shared" si="53"/>
        <v>子どもの育ち支援課</v>
      </c>
      <c r="E519" s="27" t="str">
        <f t="shared" si="56"/>
        <v>認定こども園</v>
      </c>
      <c r="F519" s="25" t="s">
        <v>2520</v>
      </c>
      <c r="G519" s="34" t="s">
        <v>2521</v>
      </c>
      <c r="H519" s="25" t="s">
        <v>2522</v>
      </c>
      <c r="I519" s="34" t="s">
        <v>2523</v>
      </c>
      <c r="J519" s="34" t="s">
        <v>2524</v>
      </c>
      <c r="K519" s="25" t="s">
        <v>68</v>
      </c>
      <c r="L519" s="25" t="s">
        <v>25</v>
      </c>
      <c r="M519" s="35">
        <v>100</v>
      </c>
      <c r="N519" s="36" t="s">
        <v>2525</v>
      </c>
      <c r="O519" s="69" t="str">
        <f>IFERROR(VLOOKUP(IF($L519="―",$K519,$L519),法人一覧!$D$4:$E$333,2,FALSE),"―")</f>
        <v>―</v>
      </c>
    </row>
    <row r="520" spans="1:15" ht="27" customHeight="1" x14ac:dyDescent="0.15">
      <c r="A520" s="31">
        <f>IF($B$422="","",COUNTA($B$422:B520))</f>
        <v>99</v>
      </c>
      <c r="B520" s="33">
        <f t="shared" si="51"/>
        <v>520</v>
      </c>
      <c r="C520" s="33" t="str">
        <f t="shared" si="55"/>
        <v>（１２）　認定こども園　（就学前の子どもに関する教育、保育等の総合的な提供の推進に関する法律）　※幼稚園型を除く</v>
      </c>
      <c r="D520" s="27" t="str">
        <f t="shared" si="53"/>
        <v>子どもの育ち支援課</v>
      </c>
      <c r="E520" s="27" t="str">
        <f t="shared" si="56"/>
        <v>認定こども園</v>
      </c>
      <c r="F520" s="25" t="s">
        <v>2526</v>
      </c>
      <c r="G520" s="34" t="s">
        <v>2527</v>
      </c>
      <c r="H520" s="25" t="s">
        <v>2528</v>
      </c>
      <c r="I520" s="34" t="s">
        <v>2529</v>
      </c>
      <c r="J520" s="34" t="s">
        <v>2530</v>
      </c>
      <c r="K520" s="25" t="s">
        <v>68</v>
      </c>
      <c r="L520" s="25" t="s">
        <v>25</v>
      </c>
      <c r="M520" s="35">
        <v>90</v>
      </c>
      <c r="N520" s="36" t="s">
        <v>1662</v>
      </c>
      <c r="O520" s="69" t="str">
        <f>IFERROR(VLOOKUP(IF($L520="―",$K520,$L520),法人一覧!$D$4:$E$333,2,FALSE),"―")</f>
        <v>―</v>
      </c>
    </row>
    <row r="521" spans="1:15" ht="27" customHeight="1" x14ac:dyDescent="0.15">
      <c r="A521" s="31">
        <f>IF($B$422="","",COUNTA($B$422:B521))</f>
        <v>100</v>
      </c>
      <c r="B521" s="33">
        <f t="shared" si="51"/>
        <v>521</v>
      </c>
      <c r="C521" s="33" t="str">
        <f t="shared" si="55"/>
        <v>（１２）　認定こども園　（就学前の子どもに関する教育、保育等の総合的な提供の推進に関する法律）　※幼稚園型を除く</v>
      </c>
      <c r="D521" s="27" t="str">
        <f t="shared" si="53"/>
        <v>子どもの育ち支援課</v>
      </c>
      <c r="E521" s="27" t="str">
        <f t="shared" si="56"/>
        <v>認定こども園</v>
      </c>
      <c r="F521" s="25" t="s">
        <v>2531</v>
      </c>
      <c r="G521" s="34" t="s">
        <v>2532</v>
      </c>
      <c r="H521" s="25" t="s">
        <v>2533</v>
      </c>
      <c r="I521" s="34" t="s">
        <v>2534</v>
      </c>
      <c r="J521" s="34" t="s">
        <v>2535</v>
      </c>
      <c r="K521" s="25" t="s">
        <v>68</v>
      </c>
      <c r="L521" s="25" t="s">
        <v>25</v>
      </c>
      <c r="M521" s="35">
        <v>40</v>
      </c>
      <c r="N521" s="37">
        <v>26785</v>
      </c>
      <c r="O521" s="69" t="str">
        <f>IFERROR(VLOOKUP(IF($L521="―",$K521,$L521),法人一覧!$D$4:$E$333,2,FALSE),"―")</f>
        <v>―</v>
      </c>
    </row>
    <row r="522" spans="1:15" ht="27" customHeight="1" x14ac:dyDescent="0.15">
      <c r="A522" s="31">
        <f>IF($B$422="","",COUNTA($B$422:B522))</f>
        <v>101</v>
      </c>
      <c r="B522" s="33">
        <f t="shared" si="51"/>
        <v>522</v>
      </c>
      <c r="C522" s="33" t="str">
        <f t="shared" si="55"/>
        <v>（１２）　認定こども園　（就学前の子どもに関する教育、保育等の総合的な提供の推進に関する法律）　※幼稚園型を除く</v>
      </c>
      <c r="D522" s="27" t="str">
        <f t="shared" si="53"/>
        <v>子どもの育ち支援課</v>
      </c>
      <c r="E522" s="27" t="str">
        <f t="shared" si="56"/>
        <v>認定こども園</v>
      </c>
      <c r="F522" s="25" t="s">
        <v>2536</v>
      </c>
      <c r="G522" s="34" t="s">
        <v>2537</v>
      </c>
      <c r="H522" s="25" t="s">
        <v>2538</v>
      </c>
      <c r="I522" s="34" t="s">
        <v>2539</v>
      </c>
      <c r="J522" s="34" t="s">
        <v>2540</v>
      </c>
      <c r="K522" s="25" t="s">
        <v>68</v>
      </c>
      <c r="L522" s="25" t="s">
        <v>25</v>
      </c>
      <c r="M522" s="35">
        <v>351</v>
      </c>
      <c r="N522" s="37">
        <v>45017</v>
      </c>
      <c r="O522" s="69" t="str">
        <f>IFERROR(VLOOKUP(IF($L522="―",$K522,$L522),法人一覧!$D$4:$E$333,2,FALSE),"―")</f>
        <v>―</v>
      </c>
    </row>
    <row r="523" spans="1:15" ht="27" customHeight="1" x14ac:dyDescent="0.15">
      <c r="A523" s="31">
        <f>IF($B$422="","",COUNTA($B$422:B523))</f>
        <v>102</v>
      </c>
      <c r="B523" s="33">
        <f t="shared" si="51"/>
        <v>523</v>
      </c>
      <c r="C523" s="33" t="str">
        <f t="shared" si="55"/>
        <v>（１２）　認定こども園　（就学前の子どもに関する教育、保育等の総合的な提供の推進に関する法律）　※幼稚園型を除く</v>
      </c>
      <c r="D523" s="27" t="str">
        <f t="shared" si="53"/>
        <v>子どもの育ち支援課</v>
      </c>
      <c r="E523" s="27" t="str">
        <f t="shared" si="56"/>
        <v>認定こども園</v>
      </c>
      <c r="F523" s="25" t="s">
        <v>2541</v>
      </c>
      <c r="G523" s="98" t="s">
        <v>2542</v>
      </c>
      <c r="H523" s="98" t="s">
        <v>2543</v>
      </c>
      <c r="I523" s="34" t="s">
        <v>2544</v>
      </c>
      <c r="J523" s="34" t="s">
        <v>2545</v>
      </c>
      <c r="K523" s="25" t="s">
        <v>68</v>
      </c>
      <c r="L523" s="25" t="s">
        <v>25</v>
      </c>
      <c r="M523" s="35">
        <v>422</v>
      </c>
      <c r="N523" s="37">
        <v>45017</v>
      </c>
      <c r="O523" s="69" t="str">
        <f>IFERROR(VLOOKUP(IF($L523="―",$K523,$L523),法人一覧!$D$4:$E$333,2,FALSE),"―")</f>
        <v>―</v>
      </c>
    </row>
    <row r="524" spans="1:15" ht="27" customHeight="1" x14ac:dyDescent="0.15">
      <c r="A524" s="31">
        <f>IF($B$422="","",COUNTA($B$422:B524))</f>
        <v>103</v>
      </c>
      <c r="B524" s="33">
        <f t="shared" si="51"/>
        <v>524</v>
      </c>
      <c r="C524" s="33" t="str">
        <f t="shared" si="55"/>
        <v>（１２）　認定こども園　（就学前の子どもに関する教育、保育等の総合的な提供の推進に関する法律）　※幼稚園型を除く</v>
      </c>
      <c r="D524" s="27" t="str">
        <f t="shared" si="53"/>
        <v>子どもの育ち支援課</v>
      </c>
      <c r="E524" s="27" t="str">
        <f t="shared" si="56"/>
        <v>認定こども園</v>
      </c>
      <c r="F524" s="25" t="s">
        <v>15031</v>
      </c>
      <c r="G524" s="98" t="s">
        <v>398</v>
      </c>
      <c r="H524" s="25" t="s">
        <v>1407</v>
      </c>
      <c r="I524" s="34" t="s">
        <v>1408</v>
      </c>
      <c r="J524" s="34" t="s">
        <v>1409</v>
      </c>
      <c r="K524" s="25" t="s">
        <v>1410</v>
      </c>
      <c r="L524" s="25" t="s">
        <v>25</v>
      </c>
      <c r="M524" s="35">
        <v>160</v>
      </c>
      <c r="N524" s="37" t="s">
        <v>2550</v>
      </c>
      <c r="O524" s="81"/>
    </row>
    <row r="525" spans="1:15" ht="27" customHeight="1" x14ac:dyDescent="0.15">
      <c r="A525" s="31">
        <f>IF($B$422="","",COUNTA($B$422:B525))</f>
        <v>104</v>
      </c>
      <c r="B525" s="33">
        <f t="shared" si="51"/>
        <v>525</v>
      </c>
      <c r="C525" s="33" t="str">
        <f t="shared" si="55"/>
        <v>（１２）　認定こども園　（就学前の子どもに関する教育、保育等の総合的な提供の推進に関する法律）　※幼稚園型を除く</v>
      </c>
      <c r="D525" s="27" t="str">
        <f t="shared" si="53"/>
        <v>子どもの育ち支援課</v>
      </c>
      <c r="E525" s="27" t="str">
        <f t="shared" si="56"/>
        <v>認定こども園</v>
      </c>
      <c r="F525" s="25" t="s">
        <v>15032</v>
      </c>
      <c r="G525" s="98" t="s">
        <v>1422</v>
      </c>
      <c r="H525" s="25" t="s">
        <v>15033</v>
      </c>
      <c r="I525" s="34" t="s">
        <v>1423</v>
      </c>
      <c r="J525" s="34" t="s">
        <v>15034</v>
      </c>
      <c r="K525" s="25" t="s">
        <v>1410</v>
      </c>
      <c r="L525" s="25" t="s">
        <v>25</v>
      </c>
      <c r="M525" s="35">
        <v>180</v>
      </c>
      <c r="N525" s="37" t="s">
        <v>382</v>
      </c>
      <c r="O525" s="81"/>
    </row>
    <row r="526" spans="1:15" ht="27" customHeight="1" x14ac:dyDescent="0.15">
      <c r="A526" s="31">
        <f>IF($B$422="","",COUNTA($B$422:B526))</f>
        <v>105</v>
      </c>
      <c r="B526" s="33">
        <f t="shared" si="51"/>
        <v>526</v>
      </c>
      <c r="C526" s="33" t="str">
        <f t="shared" si="55"/>
        <v>（１２）　認定こども園　（就学前の子どもに関する教育、保育等の総合的な提供の推進に関する法律）　※幼稚園型を除く</v>
      </c>
      <c r="D526" s="27" t="str">
        <f t="shared" si="53"/>
        <v>子どもの育ち支援課</v>
      </c>
      <c r="E526" s="27" t="str">
        <f t="shared" si="56"/>
        <v>認定こども園</v>
      </c>
      <c r="F526" s="25" t="s">
        <v>15035</v>
      </c>
      <c r="G526" s="98" t="s">
        <v>15036</v>
      </c>
      <c r="H526" s="25" t="s">
        <v>1430</v>
      </c>
      <c r="I526" s="34" t="s">
        <v>15037</v>
      </c>
      <c r="J526" s="34" t="s">
        <v>15038</v>
      </c>
      <c r="K526" s="25" t="s">
        <v>1431</v>
      </c>
      <c r="L526" s="25" t="s">
        <v>25</v>
      </c>
      <c r="M526" s="35">
        <v>180</v>
      </c>
      <c r="N526" s="37" t="s">
        <v>2323</v>
      </c>
      <c r="O526" s="81"/>
    </row>
    <row r="527" spans="1:15" ht="27" customHeight="1" x14ac:dyDescent="0.15">
      <c r="A527" s="31">
        <f>IF($B$422="","",COUNTA($B$422:B527))</f>
        <v>106</v>
      </c>
      <c r="B527" s="33">
        <f t="shared" si="51"/>
        <v>527</v>
      </c>
      <c r="C527" s="33" t="str">
        <f t="shared" si="55"/>
        <v>（１２）　認定こども園　（就学前の子どもに関する教育、保育等の総合的な提供の推進に関する法律）　※幼稚園型を除く</v>
      </c>
      <c r="D527" s="27" t="str">
        <f t="shared" si="53"/>
        <v>子どもの育ち支援課</v>
      </c>
      <c r="E527" s="27" t="str">
        <f t="shared" si="56"/>
        <v>認定こども園</v>
      </c>
      <c r="F527" s="25" t="s">
        <v>15039</v>
      </c>
      <c r="G527" s="98" t="s">
        <v>10023</v>
      </c>
      <c r="H527" s="25" t="s">
        <v>1434</v>
      </c>
      <c r="I527" s="34" t="s">
        <v>15040</v>
      </c>
      <c r="J527" s="34" t="s">
        <v>15041</v>
      </c>
      <c r="K527" s="25" t="s">
        <v>1435</v>
      </c>
      <c r="L527" s="25" t="s">
        <v>25</v>
      </c>
      <c r="M527" s="35">
        <v>180</v>
      </c>
      <c r="N527" s="37" t="s">
        <v>15042</v>
      </c>
      <c r="O527" s="81"/>
    </row>
    <row r="528" spans="1:15" ht="27" customHeight="1" x14ac:dyDescent="0.15">
      <c r="A528" s="31">
        <f>IF($B$422="","",COUNTA($B$422:B528))</f>
        <v>107</v>
      </c>
      <c r="B528" s="33">
        <f t="shared" si="51"/>
        <v>528</v>
      </c>
      <c r="C528" s="33" t="str">
        <f t="shared" si="55"/>
        <v>（１２）　認定こども園　（就学前の子どもに関する教育、保育等の総合的な提供の推進に関する法律）　※幼稚園型を除く</v>
      </c>
      <c r="D528" s="27" t="str">
        <f t="shared" si="53"/>
        <v>子どもの育ち支援課</v>
      </c>
      <c r="E528" s="27" t="str">
        <f t="shared" si="56"/>
        <v>認定こども園</v>
      </c>
      <c r="F528" s="25" t="s">
        <v>2546</v>
      </c>
      <c r="G528" s="34" t="s">
        <v>2547</v>
      </c>
      <c r="H528" s="25" t="s">
        <v>2548</v>
      </c>
      <c r="I528" s="34" t="s">
        <v>2549</v>
      </c>
      <c r="J528" s="34" t="s">
        <v>2549</v>
      </c>
      <c r="K528" s="25" t="s">
        <v>78</v>
      </c>
      <c r="L528" s="25" t="s">
        <v>25</v>
      </c>
      <c r="M528" s="35">
        <v>125</v>
      </c>
      <c r="N528" s="36" t="s">
        <v>2550</v>
      </c>
      <c r="O528" s="69" t="str">
        <f>IFERROR(VLOOKUP(IF($L528="―",$K528,$L528),法人一覧!$D$4:$E$333,2,FALSE),"―")</f>
        <v>―</v>
      </c>
    </row>
    <row r="529" spans="1:15" ht="27" customHeight="1" x14ac:dyDescent="0.15">
      <c r="A529" s="31">
        <f>IF($B$422="","",COUNTA($B$422:B529))</f>
        <v>108</v>
      </c>
      <c r="B529" s="33">
        <f t="shared" si="51"/>
        <v>529</v>
      </c>
      <c r="C529" s="33" t="str">
        <f t="shared" si="55"/>
        <v>（１２）　認定こども園　（就学前の子どもに関する教育、保育等の総合的な提供の推進に関する法律）　※幼稚園型を除く</v>
      </c>
      <c r="D529" s="27" t="str">
        <f t="shared" si="53"/>
        <v>子どもの育ち支援課</v>
      </c>
      <c r="E529" s="27" t="str">
        <f t="shared" si="56"/>
        <v>認定こども園</v>
      </c>
      <c r="F529" s="25" t="s">
        <v>2551</v>
      </c>
      <c r="G529" s="34" t="s">
        <v>2552</v>
      </c>
      <c r="H529" s="25" t="s">
        <v>2553</v>
      </c>
      <c r="I529" s="34" t="s">
        <v>2554</v>
      </c>
      <c r="J529" s="34" t="s">
        <v>2555</v>
      </c>
      <c r="K529" s="25" t="s">
        <v>2556</v>
      </c>
      <c r="L529" s="25" t="s">
        <v>25</v>
      </c>
      <c r="M529" s="35">
        <v>160</v>
      </c>
      <c r="N529" s="36" t="s">
        <v>156</v>
      </c>
      <c r="O529" s="69" t="str">
        <f>IFERROR(VLOOKUP(IF($L529="―",$K529,$L529),法人一覧!$D$4:$E$333,2,FALSE),"―")</f>
        <v>―</v>
      </c>
    </row>
    <row r="530" spans="1:15" ht="27" customHeight="1" x14ac:dyDescent="0.15">
      <c r="A530" s="31">
        <f>IF($B$422="","",COUNTA($B$422:B530))</f>
        <v>109</v>
      </c>
      <c r="B530" s="33">
        <f t="shared" si="51"/>
        <v>530</v>
      </c>
      <c r="C530" s="33" t="str">
        <f t="shared" si="55"/>
        <v>（１２）　認定こども園　（就学前の子どもに関する教育、保育等の総合的な提供の推進に関する法律）　※幼稚園型を除く</v>
      </c>
      <c r="D530" s="27" t="str">
        <f t="shared" si="53"/>
        <v>子どもの育ち支援課</v>
      </c>
      <c r="E530" s="27" t="str">
        <f t="shared" si="56"/>
        <v>認定こども園</v>
      </c>
      <c r="F530" s="25" t="s">
        <v>2557</v>
      </c>
      <c r="G530" s="98" t="s">
        <v>2558</v>
      </c>
      <c r="H530" s="25" t="s">
        <v>2559</v>
      </c>
      <c r="I530" s="34" t="s">
        <v>2560</v>
      </c>
      <c r="J530" s="34" t="s">
        <v>2561</v>
      </c>
      <c r="K530" s="25" t="s">
        <v>2562</v>
      </c>
      <c r="L530" s="25" t="s">
        <v>25</v>
      </c>
      <c r="M530" s="324">
        <v>260</v>
      </c>
      <c r="N530" s="36" t="s">
        <v>1554</v>
      </c>
      <c r="O530" s="69" t="str">
        <f>IFERROR(VLOOKUP(IF($L530="―",$K530,$L530),法人一覧!$D$4:$E$333,2,FALSE),"―")</f>
        <v>―</v>
      </c>
    </row>
    <row r="531" spans="1:15" ht="27" customHeight="1" x14ac:dyDescent="0.15">
      <c r="A531" s="31">
        <f>IF($B$422="","",COUNTA($B$422:B531))</f>
        <v>110</v>
      </c>
      <c r="B531" s="33">
        <f t="shared" si="51"/>
        <v>531</v>
      </c>
      <c r="C531" s="33" t="str">
        <f t="shared" si="55"/>
        <v>（１２）　認定こども園　（就学前の子どもに関する教育、保育等の総合的な提供の推進に関する法律）　※幼稚園型を除く</v>
      </c>
      <c r="D531" s="27" t="str">
        <f t="shared" si="53"/>
        <v>子どもの育ち支援課</v>
      </c>
      <c r="E531" s="27" t="str">
        <f t="shared" si="56"/>
        <v>認定こども園</v>
      </c>
      <c r="F531" s="25" t="s">
        <v>2563</v>
      </c>
      <c r="G531" s="34" t="s">
        <v>2564</v>
      </c>
      <c r="H531" s="25" t="s">
        <v>2565</v>
      </c>
      <c r="I531" s="34" t="s">
        <v>2566</v>
      </c>
      <c r="J531" s="34" t="s">
        <v>2567</v>
      </c>
      <c r="K531" s="25" t="s">
        <v>2568</v>
      </c>
      <c r="L531" s="25" t="s">
        <v>25</v>
      </c>
      <c r="M531" s="324">
        <v>120</v>
      </c>
      <c r="N531" s="36" t="s">
        <v>2323</v>
      </c>
      <c r="O531" s="69" t="str">
        <f>IFERROR(VLOOKUP(IF($L531="―",$K531,$L531),法人一覧!$D$4:$E$333,2,FALSE),"―")</f>
        <v>2190005007549</v>
      </c>
    </row>
    <row r="532" spans="1:15" ht="27" customHeight="1" x14ac:dyDescent="0.15">
      <c r="A532" s="31">
        <f>IF($B$422="","",COUNTA($B$422:B532))</f>
        <v>111</v>
      </c>
      <c r="B532" s="33">
        <f t="shared" si="51"/>
        <v>532</v>
      </c>
      <c r="C532" s="33" t="str">
        <f t="shared" si="55"/>
        <v>（１２）　認定こども園　（就学前の子どもに関する教育、保育等の総合的な提供の推進に関する法律）　※幼稚園型を除く</v>
      </c>
      <c r="D532" s="27" t="str">
        <f t="shared" si="53"/>
        <v>子どもの育ち支援課</v>
      </c>
      <c r="E532" s="27" t="str">
        <f t="shared" si="56"/>
        <v>認定こども園</v>
      </c>
      <c r="F532" s="25" t="s">
        <v>2569</v>
      </c>
      <c r="G532" s="98" t="s">
        <v>2570</v>
      </c>
      <c r="H532" s="98" t="s">
        <v>2571</v>
      </c>
      <c r="I532" s="34" t="s">
        <v>2572</v>
      </c>
      <c r="J532" s="34" t="s">
        <v>2573</v>
      </c>
      <c r="K532" s="25" t="s">
        <v>2574</v>
      </c>
      <c r="L532" s="25" t="s">
        <v>25</v>
      </c>
      <c r="M532" s="324">
        <v>330</v>
      </c>
      <c r="N532" s="36" t="s">
        <v>2323</v>
      </c>
      <c r="O532" s="69" t="str">
        <f>IFERROR(VLOOKUP(IF($L532="―",$K532,$L532),法人一覧!$D$4:$E$333,2,FALSE),"―")</f>
        <v>―</v>
      </c>
    </row>
    <row r="533" spans="1:15" ht="27" customHeight="1" x14ac:dyDescent="0.15">
      <c r="A533" s="31">
        <f>IF($B$422="","",COUNTA($B$422:B533))</f>
        <v>112</v>
      </c>
      <c r="B533" s="33">
        <f t="shared" si="51"/>
        <v>533</v>
      </c>
      <c r="C533" s="33" t="str">
        <f t="shared" si="55"/>
        <v>（１２）　認定こども園　（就学前の子どもに関する教育、保育等の総合的な提供の推進に関する法律）　※幼稚園型を除く</v>
      </c>
      <c r="D533" s="27" t="str">
        <f t="shared" si="53"/>
        <v>子どもの育ち支援課</v>
      </c>
      <c r="E533" s="27" t="str">
        <f t="shared" si="56"/>
        <v>認定こども園</v>
      </c>
      <c r="F533" s="25" t="s">
        <v>2575</v>
      </c>
      <c r="G533" s="98" t="s">
        <v>1493</v>
      </c>
      <c r="H533" s="98" t="s">
        <v>2576</v>
      </c>
      <c r="I533" s="34" t="s">
        <v>2577</v>
      </c>
      <c r="J533" s="34" t="s">
        <v>2578</v>
      </c>
      <c r="K533" s="25" t="s">
        <v>2579</v>
      </c>
      <c r="L533" s="25" t="s">
        <v>25</v>
      </c>
      <c r="M533" s="324">
        <v>141</v>
      </c>
      <c r="N533" s="36" t="s">
        <v>2580</v>
      </c>
      <c r="O533" s="69" t="str">
        <f>IFERROR(VLOOKUP(IF($L533="―",$K533,$L533),法人一覧!$D$4:$E$333,2,FALSE),"―")</f>
        <v>―</v>
      </c>
    </row>
    <row r="534" spans="1:15" ht="27" customHeight="1" x14ac:dyDescent="0.15">
      <c r="A534" s="31">
        <f>IF($B$422="","",COUNTA($B$422:B534))</f>
        <v>113</v>
      </c>
      <c r="B534" s="33">
        <f t="shared" si="51"/>
        <v>534</v>
      </c>
      <c r="C534" s="33" t="str">
        <f t="shared" si="55"/>
        <v>（１２）　認定こども園　（就学前の子どもに関する教育、保育等の総合的な提供の推進に関する法律）　※幼稚園型を除く</v>
      </c>
      <c r="D534" s="27" t="str">
        <f t="shared" si="53"/>
        <v>子どもの育ち支援課</v>
      </c>
      <c r="E534" s="27" t="str">
        <f t="shared" si="56"/>
        <v>認定こども園</v>
      </c>
      <c r="F534" s="25" t="s">
        <v>2581</v>
      </c>
      <c r="G534" s="98" t="s">
        <v>2564</v>
      </c>
      <c r="H534" s="98" t="s">
        <v>2582</v>
      </c>
      <c r="I534" s="34" t="s">
        <v>2583</v>
      </c>
      <c r="J534" s="34" t="s">
        <v>2584</v>
      </c>
      <c r="K534" s="25" t="s">
        <v>2585</v>
      </c>
      <c r="L534" s="25" t="s">
        <v>25</v>
      </c>
      <c r="M534" s="324">
        <v>137</v>
      </c>
      <c r="N534" s="37">
        <v>43556</v>
      </c>
      <c r="O534" s="69" t="str">
        <f>IFERROR(VLOOKUP(IF($L534="―",$K534,$L534),法人一覧!$D$4:$E$333,2,FALSE),"―")</f>
        <v>―</v>
      </c>
    </row>
    <row r="535" spans="1:15" ht="27" customHeight="1" x14ac:dyDescent="0.15">
      <c r="A535" s="31">
        <f>IF($B$422="","",COUNTA($B$422:B535))</f>
        <v>114</v>
      </c>
      <c r="B535" s="33">
        <f t="shared" si="51"/>
        <v>535</v>
      </c>
      <c r="C535" s="33" t="str">
        <f t="shared" si="55"/>
        <v>（１２）　認定こども園　（就学前の子どもに関する教育、保育等の総合的な提供の推進に関する法律）　※幼稚園型を除く</v>
      </c>
      <c r="D535" s="27" t="str">
        <f t="shared" si="53"/>
        <v>子どもの育ち支援課</v>
      </c>
      <c r="E535" s="27" t="str">
        <f t="shared" si="56"/>
        <v>認定こども園</v>
      </c>
      <c r="F535" s="25" t="s">
        <v>2586</v>
      </c>
      <c r="G535" s="98" t="s">
        <v>2587</v>
      </c>
      <c r="H535" s="25" t="s">
        <v>2588</v>
      </c>
      <c r="I535" s="34" t="s">
        <v>2589</v>
      </c>
      <c r="J535" s="34" t="s">
        <v>2590</v>
      </c>
      <c r="K535" s="25" t="s">
        <v>2591</v>
      </c>
      <c r="L535" s="25" t="s">
        <v>25</v>
      </c>
      <c r="M535" s="45">
        <v>107</v>
      </c>
      <c r="N535" s="37">
        <v>43556</v>
      </c>
      <c r="O535" s="81" t="str">
        <f>IFERROR(VLOOKUP(IF($L535="―",$K535,$L535),法人一覧!$D$4:$E$333,2,FALSE),"―")</f>
        <v>―</v>
      </c>
    </row>
    <row r="536" spans="1:15" ht="27" customHeight="1" x14ac:dyDescent="0.15">
      <c r="A536" s="31">
        <f>IF($B$422="","",COUNTA($B$422:B536))</f>
        <v>115</v>
      </c>
      <c r="B536" s="33">
        <f t="shared" si="51"/>
        <v>536</v>
      </c>
      <c r="C536" s="33" t="str">
        <f t="shared" si="55"/>
        <v>（１２）　認定こども園　（就学前の子どもに関する教育、保育等の総合的な提供の推進に関する法律）　※幼稚園型を除く</v>
      </c>
      <c r="D536" s="27" t="str">
        <f t="shared" si="53"/>
        <v>子どもの育ち支援課</v>
      </c>
      <c r="E536" s="27" t="str">
        <f t="shared" si="56"/>
        <v>認定こども園</v>
      </c>
      <c r="F536" s="25" t="s">
        <v>2592</v>
      </c>
      <c r="G536" s="34" t="s">
        <v>2593</v>
      </c>
      <c r="H536" s="25" t="s">
        <v>2594</v>
      </c>
      <c r="I536" s="34" t="s">
        <v>2595</v>
      </c>
      <c r="J536" s="34" t="s">
        <v>2596</v>
      </c>
      <c r="K536" s="25" t="s">
        <v>2597</v>
      </c>
      <c r="L536" s="25" t="s">
        <v>25</v>
      </c>
      <c r="M536" s="35">
        <v>170</v>
      </c>
      <c r="N536" s="37">
        <v>44652</v>
      </c>
      <c r="O536" s="81" t="str">
        <f>IFERROR(VLOOKUP(IF($L536="―",$K536,$L536),法人一覧!$D$4:$E$333,2,FALSE),"―")</f>
        <v>―</v>
      </c>
    </row>
    <row r="537" spans="1:15" ht="27" customHeight="1" x14ac:dyDescent="0.15">
      <c r="A537" s="31">
        <f>IF($B$422="","",COUNTA($B$422:B537))</f>
        <v>116</v>
      </c>
      <c r="B537" s="33">
        <f t="shared" si="51"/>
        <v>537</v>
      </c>
      <c r="C537" s="33" t="str">
        <f t="shared" si="55"/>
        <v>（１２）　認定こども園　（就学前の子どもに関する教育、保育等の総合的な提供の推進に関する法律）　※幼稚園型を除く</v>
      </c>
      <c r="D537" s="27" t="str">
        <f t="shared" si="53"/>
        <v>子どもの育ち支援課</v>
      </c>
      <c r="E537" s="27" t="str">
        <f t="shared" si="56"/>
        <v>認定こども園</v>
      </c>
      <c r="F537" s="25" t="s">
        <v>2598</v>
      </c>
      <c r="G537" s="34" t="s">
        <v>2599</v>
      </c>
      <c r="H537" s="25" t="s">
        <v>2600</v>
      </c>
      <c r="I537" s="34" t="s">
        <v>2601</v>
      </c>
      <c r="J537" s="34" t="s">
        <v>2602</v>
      </c>
      <c r="K537" s="25" t="s">
        <v>1617</v>
      </c>
      <c r="L537" s="25" t="s">
        <v>25</v>
      </c>
      <c r="M537" s="35">
        <v>40</v>
      </c>
      <c r="N537" s="37">
        <v>45383</v>
      </c>
      <c r="O537" s="81" t="str">
        <f>IFERROR(VLOOKUP(IF($L537="―",$K537,$L537),法人一覧!$D$4:$E$333,2,FALSE),"―")</f>
        <v>―</v>
      </c>
    </row>
    <row r="538" spans="1:15" ht="27" customHeight="1" x14ac:dyDescent="0.15">
      <c r="A538" s="31">
        <f>IF($B$422="","",COUNTA($B$422:B538))</f>
        <v>117</v>
      </c>
      <c r="B538" s="33">
        <f t="shared" si="51"/>
        <v>538</v>
      </c>
      <c r="C538" s="33" t="str">
        <f t="shared" si="55"/>
        <v>（１２）　認定こども園　（就学前の子どもに関する教育、保育等の総合的な提供の推進に関する法律）　※幼稚園型を除く</v>
      </c>
      <c r="D538" s="27" t="str">
        <f t="shared" si="53"/>
        <v>子どもの育ち支援課</v>
      </c>
      <c r="E538" s="27" t="str">
        <f t="shared" si="56"/>
        <v>認定こども園</v>
      </c>
      <c r="F538" s="25" t="s">
        <v>2603</v>
      </c>
      <c r="G538" s="34" t="s">
        <v>2604</v>
      </c>
      <c r="H538" s="25" t="s">
        <v>2605</v>
      </c>
      <c r="I538" s="34" t="s">
        <v>2606</v>
      </c>
      <c r="J538" s="34" t="s">
        <v>2607</v>
      </c>
      <c r="K538" s="25" t="s">
        <v>1617</v>
      </c>
      <c r="L538" s="25" t="s">
        <v>25</v>
      </c>
      <c r="M538" s="35">
        <v>90</v>
      </c>
      <c r="N538" s="37">
        <v>45383</v>
      </c>
      <c r="O538" s="81" t="str">
        <f>IFERROR(VLOOKUP(IF($L538="―",$K538,$L538),法人一覧!$D$4:$E$333,2,FALSE),"―")</f>
        <v>―</v>
      </c>
    </row>
    <row r="539" spans="1:15" ht="27" customHeight="1" x14ac:dyDescent="0.15">
      <c r="A539" s="31">
        <f>IF($B$422="","",COUNTA($B$422:B539))</f>
        <v>118</v>
      </c>
      <c r="B539" s="33">
        <f t="shared" si="51"/>
        <v>539</v>
      </c>
      <c r="C539" s="33" t="str">
        <f t="shared" si="55"/>
        <v>（１２）　認定こども園　（就学前の子どもに関する教育、保育等の総合的な提供の推進に関する法律）　※幼稚園型を除く</v>
      </c>
      <c r="D539" s="27" t="str">
        <f t="shared" si="53"/>
        <v>子どもの育ち支援課</v>
      </c>
      <c r="E539" s="27" t="str">
        <f t="shared" si="56"/>
        <v>認定こども園</v>
      </c>
      <c r="F539" s="25" t="s">
        <v>2608</v>
      </c>
      <c r="G539" s="34" t="s">
        <v>2609</v>
      </c>
      <c r="H539" s="25" t="s">
        <v>2610</v>
      </c>
      <c r="I539" s="34" t="s">
        <v>2611</v>
      </c>
      <c r="J539" s="34" t="s">
        <v>2612</v>
      </c>
      <c r="K539" s="25" t="s">
        <v>1617</v>
      </c>
      <c r="L539" s="25" t="s">
        <v>25</v>
      </c>
      <c r="M539" s="41">
        <v>150</v>
      </c>
      <c r="N539" s="37">
        <v>45383</v>
      </c>
      <c r="O539" s="69" t="str">
        <f>IFERROR(VLOOKUP(IF($L539="―",$K539,$L539),法人一覧!$D$4:$E$333,2,FALSE),"―")</f>
        <v>―</v>
      </c>
    </row>
    <row r="540" spans="1:15" ht="27" customHeight="1" x14ac:dyDescent="0.15">
      <c r="A540" s="31">
        <f>IF($B$422="","",COUNTA($B$422:B540))</f>
        <v>119</v>
      </c>
      <c r="B540" s="33">
        <f t="shared" si="51"/>
        <v>540</v>
      </c>
      <c r="C540" s="33" t="str">
        <f t="shared" si="55"/>
        <v>（１２）　認定こども園　（就学前の子どもに関する教育、保育等の総合的な提供の推進に関する法律）　※幼稚園型を除く</v>
      </c>
      <c r="D540" s="27" t="str">
        <f t="shared" si="53"/>
        <v>子どもの育ち支援課</v>
      </c>
      <c r="E540" s="27" t="str">
        <f t="shared" si="56"/>
        <v>認定こども園</v>
      </c>
      <c r="F540" s="25" t="s">
        <v>2613</v>
      </c>
      <c r="G540" s="34" t="s">
        <v>2614</v>
      </c>
      <c r="H540" s="25" t="s">
        <v>2615</v>
      </c>
      <c r="I540" s="34" t="s">
        <v>2616</v>
      </c>
      <c r="J540" s="34" t="s">
        <v>2617</v>
      </c>
      <c r="K540" s="25" t="s">
        <v>1617</v>
      </c>
      <c r="L540" s="25" t="s">
        <v>25</v>
      </c>
      <c r="M540" s="41">
        <v>90</v>
      </c>
      <c r="N540" s="37">
        <v>45383</v>
      </c>
      <c r="O540" s="69" t="str">
        <f>IFERROR(VLOOKUP(IF($L540="―",$K540,$L540),法人一覧!$D$4:$E$333,2,FALSE),"―")</f>
        <v>―</v>
      </c>
    </row>
    <row r="541" spans="1:15" ht="27" customHeight="1" x14ac:dyDescent="0.15">
      <c r="A541" s="31">
        <f>IF($B$422="","",COUNTA($B$422:B541))</f>
        <v>120</v>
      </c>
      <c r="B541" s="33">
        <f t="shared" si="51"/>
        <v>541</v>
      </c>
      <c r="C541" s="33" t="str">
        <f t="shared" si="55"/>
        <v>（１２）　認定こども園　（就学前の子どもに関する教育、保育等の総合的な提供の推進に関する法律）　※幼稚園型を除く</v>
      </c>
      <c r="D541" s="27" t="str">
        <f t="shared" si="53"/>
        <v>子どもの育ち支援課</v>
      </c>
      <c r="E541" s="27" t="str">
        <f t="shared" si="56"/>
        <v>認定こども園</v>
      </c>
      <c r="F541" s="25" t="s">
        <v>2618</v>
      </c>
      <c r="G541" s="34" t="s">
        <v>2619</v>
      </c>
      <c r="H541" s="25" t="s">
        <v>2620</v>
      </c>
      <c r="I541" s="34" t="s">
        <v>2621</v>
      </c>
      <c r="J541" s="34" t="s">
        <v>2621</v>
      </c>
      <c r="K541" s="25" t="s">
        <v>410</v>
      </c>
      <c r="L541" s="25" t="s">
        <v>25</v>
      </c>
      <c r="M541" s="35">
        <v>60</v>
      </c>
      <c r="N541" s="37">
        <v>23102</v>
      </c>
      <c r="O541" s="69" t="str">
        <f>IFERROR(VLOOKUP(IF($L541="―",$K541,$L541),法人一覧!$D$4:$E$333,2,FALSE),"―")</f>
        <v>―</v>
      </c>
    </row>
    <row r="542" spans="1:15" ht="27" customHeight="1" x14ac:dyDescent="0.15">
      <c r="A542" s="31">
        <f>IF($B$422="","",COUNTA($B$422:B542))</f>
        <v>121</v>
      </c>
      <c r="B542" s="33">
        <f t="shared" si="51"/>
        <v>542</v>
      </c>
      <c r="C542" s="33" t="str">
        <f t="shared" si="55"/>
        <v>（１２）　認定こども園　（就学前の子どもに関する教育、保育等の総合的な提供の推進に関する法律）　※幼稚園型を除く</v>
      </c>
      <c r="D542" s="27" t="str">
        <f t="shared" si="53"/>
        <v>子どもの育ち支援課</v>
      </c>
      <c r="E542" s="27" t="str">
        <f t="shared" si="56"/>
        <v>認定こども園</v>
      </c>
      <c r="F542" s="25" t="s">
        <v>2622</v>
      </c>
      <c r="G542" s="34" t="s">
        <v>2623</v>
      </c>
      <c r="H542" s="25" t="s">
        <v>2624</v>
      </c>
      <c r="I542" s="34" t="s">
        <v>2625</v>
      </c>
      <c r="J542" s="34" t="s">
        <v>2626</v>
      </c>
      <c r="K542" s="25" t="s">
        <v>2627</v>
      </c>
      <c r="L542" s="25" t="s">
        <v>25</v>
      </c>
      <c r="M542" s="35">
        <v>75</v>
      </c>
      <c r="N542" s="37">
        <v>42461</v>
      </c>
      <c r="O542" s="69" t="str">
        <f>IFERROR(VLOOKUP(IF($L542="―",$K542,$L542),法人一覧!$D$4:$E$333,2,FALSE),"―")</f>
        <v>4190005000139</v>
      </c>
    </row>
    <row r="543" spans="1:15" ht="27" customHeight="1" x14ac:dyDescent="0.15">
      <c r="A543" s="31">
        <f>IF($B$422="","",COUNTA($B$422:B543))</f>
        <v>122</v>
      </c>
      <c r="B543" s="33">
        <f t="shared" si="51"/>
        <v>543</v>
      </c>
      <c r="C543" s="33" t="str">
        <f t="shared" si="55"/>
        <v>（１２）　認定こども園　（就学前の子どもに関する教育、保育等の総合的な提供の推進に関する法律）　※幼稚園型を除く</v>
      </c>
      <c r="D543" s="27" t="str">
        <f t="shared" si="53"/>
        <v>子どもの育ち支援課</v>
      </c>
      <c r="E543" s="27" t="str">
        <f t="shared" si="56"/>
        <v>認定こども園</v>
      </c>
      <c r="F543" s="25" t="s">
        <v>2628</v>
      </c>
      <c r="G543" s="34" t="s">
        <v>2629</v>
      </c>
      <c r="H543" s="25" t="s">
        <v>2630</v>
      </c>
      <c r="I543" s="34" t="s">
        <v>2631</v>
      </c>
      <c r="J543" s="34" t="s">
        <v>2632</v>
      </c>
      <c r="K543" s="25" t="s">
        <v>2633</v>
      </c>
      <c r="L543" s="25" t="s">
        <v>25</v>
      </c>
      <c r="M543" s="35">
        <v>180</v>
      </c>
      <c r="N543" s="37">
        <v>42095</v>
      </c>
      <c r="O543" s="69" t="str">
        <f>IFERROR(VLOOKUP(IF($L543="―",$K543,$L543),法人一覧!$D$4:$E$333,2,FALSE),"―")</f>
        <v>―</v>
      </c>
    </row>
    <row r="544" spans="1:15" ht="27" customHeight="1" x14ac:dyDescent="0.15">
      <c r="A544" s="31">
        <f>IF($B$422="","",COUNTA($B$422:B544))</f>
        <v>123</v>
      </c>
      <c r="B544" s="33">
        <f t="shared" si="51"/>
        <v>544</v>
      </c>
      <c r="C544" s="33" t="str">
        <f t="shared" si="55"/>
        <v>（１２）　認定こども園　（就学前の子どもに関する教育、保育等の総合的な提供の推進に関する法律）　※幼稚園型を除く</v>
      </c>
      <c r="D544" s="27" t="str">
        <f t="shared" si="53"/>
        <v>子どもの育ち支援課</v>
      </c>
      <c r="E544" s="27" t="str">
        <f t="shared" si="56"/>
        <v>認定こども園</v>
      </c>
      <c r="F544" s="25" t="s">
        <v>2634</v>
      </c>
      <c r="G544" s="34" t="s">
        <v>2635</v>
      </c>
      <c r="H544" s="25" t="s">
        <v>2636</v>
      </c>
      <c r="I544" s="34" t="s">
        <v>2637</v>
      </c>
      <c r="J544" s="34" t="s">
        <v>2638</v>
      </c>
      <c r="K544" s="25" t="s">
        <v>2627</v>
      </c>
      <c r="L544" s="25" t="s">
        <v>25</v>
      </c>
      <c r="M544" s="35">
        <v>160</v>
      </c>
      <c r="N544" s="37">
        <v>42461</v>
      </c>
      <c r="O544" s="69" t="str">
        <f>IFERROR(VLOOKUP(IF($L544="―",$K544,$L544),法人一覧!$D$4:$E$333,2,FALSE),"―")</f>
        <v>4190005000139</v>
      </c>
    </row>
    <row r="545" spans="1:15" ht="27" customHeight="1" x14ac:dyDescent="0.15">
      <c r="A545" s="31">
        <f>IF($B$422="","",COUNTA($B$422:B545))</f>
        <v>124</v>
      </c>
      <c r="B545" s="33">
        <f t="shared" si="51"/>
        <v>545</v>
      </c>
      <c r="C545" s="33" t="str">
        <f t="shared" si="55"/>
        <v>（１２）　認定こども園　（就学前の子どもに関する教育、保育等の総合的な提供の推進に関する法律）　※幼稚園型を除く</v>
      </c>
      <c r="D545" s="27" t="str">
        <f t="shared" si="53"/>
        <v>子どもの育ち支援課</v>
      </c>
      <c r="E545" s="27" t="str">
        <f t="shared" si="56"/>
        <v>認定こども園</v>
      </c>
      <c r="F545" s="25" t="s">
        <v>2639</v>
      </c>
      <c r="G545" s="34" t="s">
        <v>2640</v>
      </c>
      <c r="H545" s="25" t="s">
        <v>2641</v>
      </c>
      <c r="I545" s="34" t="s">
        <v>2642</v>
      </c>
      <c r="J545" s="34" t="s">
        <v>2643</v>
      </c>
      <c r="K545" s="25" t="s">
        <v>2627</v>
      </c>
      <c r="L545" s="25" t="s">
        <v>25</v>
      </c>
      <c r="M545" s="35">
        <v>150</v>
      </c>
      <c r="N545" s="37">
        <v>43556</v>
      </c>
      <c r="O545" s="69" t="str">
        <f>IFERROR(VLOOKUP(IF($L545="―",$K545,$L545),法人一覧!$D$4:$E$333,2,FALSE),"―")</f>
        <v>4190005000139</v>
      </c>
    </row>
    <row r="546" spans="1:15" ht="27" customHeight="1" x14ac:dyDescent="0.15">
      <c r="A546" s="31">
        <f>IF($B$422="","",COUNTA($B$422:B546))</f>
        <v>125</v>
      </c>
      <c r="B546" s="33">
        <f t="shared" si="51"/>
        <v>546</v>
      </c>
      <c r="C546" s="33" t="str">
        <f t="shared" si="55"/>
        <v>（１２）　認定こども園　（就学前の子どもに関する教育、保育等の総合的な提供の推進に関する法律）　※幼稚園型を除く</v>
      </c>
      <c r="D546" s="27" t="str">
        <f t="shared" si="53"/>
        <v>子どもの育ち支援課</v>
      </c>
      <c r="E546" s="27" t="str">
        <f t="shared" si="56"/>
        <v>認定こども園</v>
      </c>
      <c r="F546" s="25" t="s">
        <v>2644</v>
      </c>
      <c r="G546" s="34" t="s">
        <v>413</v>
      </c>
      <c r="H546" s="25" t="s">
        <v>2645</v>
      </c>
      <c r="I546" s="34" t="s">
        <v>2646</v>
      </c>
      <c r="J546" s="34" t="s">
        <v>2646</v>
      </c>
      <c r="K546" s="25" t="s">
        <v>417</v>
      </c>
      <c r="L546" s="25" t="s">
        <v>25</v>
      </c>
      <c r="M546" s="35">
        <v>150</v>
      </c>
      <c r="N546" s="37">
        <v>44652</v>
      </c>
      <c r="O546" s="69" t="str">
        <f>IFERROR(VLOOKUP(IF($L546="―",$K546,$L546),法人一覧!$D$4:$E$333,2,FALSE),"―")</f>
        <v>―</v>
      </c>
    </row>
    <row r="547" spans="1:15" ht="27" customHeight="1" x14ac:dyDescent="0.15">
      <c r="A547" s="31">
        <f>IF($B$422="","",COUNTA($B$422:B547))</f>
        <v>126</v>
      </c>
      <c r="B547" s="33">
        <f t="shared" si="51"/>
        <v>547</v>
      </c>
      <c r="C547" s="33" t="str">
        <f t="shared" si="55"/>
        <v>（１２）　認定こども園　（就学前の子どもに関する教育、保育等の総合的な提供の推進に関する法律）　※幼稚園型を除く</v>
      </c>
      <c r="D547" s="27" t="str">
        <f t="shared" si="53"/>
        <v>子どもの育ち支援課</v>
      </c>
      <c r="E547" s="27" t="str">
        <f t="shared" si="56"/>
        <v>認定こども園</v>
      </c>
      <c r="F547" s="25" t="s">
        <v>2647</v>
      </c>
      <c r="G547" s="34" t="s">
        <v>2648</v>
      </c>
      <c r="H547" s="25" t="s">
        <v>2649</v>
      </c>
      <c r="I547" s="34" t="s">
        <v>2650</v>
      </c>
      <c r="J547" s="34" t="s">
        <v>2651</v>
      </c>
      <c r="K547" s="25" t="s">
        <v>2395</v>
      </c>
      <c r="L547" s="25" t="s">
        <v>25</v>
      </c>
      <c r="M547" s="35">
        <v>150</v>
      </c>
      <c r="N547" s="37">
        <v>44652</v>
      </c>
      <c r="O547" s="69" t="str">
        <f>IFERROR(VLOOKUP(IF($L547="―",$K547,$L547),法人一覧!$D$4:$E$333,2,FALSE),"―")</f>
        <v>4190005000139</v>
      </c>
    </row>
    <row r="548" spans="1:15" ht="27" customHeight="1" x14ac:dyDescent="0.15">
      <c r="A548" s="31">
        <f>IF($B$422="","",COUNTA($B$422:B548))</f>
        <v>127</v>
      </c>
      <c r="B548" s="33">
        <f t="shared" si="51"/>
        <v>548</v>
      </c>
      <c r="C548" s="33" t="str">
        <f t="shared" si="55"/>
        <v>（１２）　認定こども園　（就学前の子どもに関する教育、保育等の総合的な提供の推進に関する法律）　※幼稚園型を除く</v>
      </c>
      <c r="D548" s="27" t="str">
        <f t="shared" si="53"/>
        <v>子どもの育ち支援課</v>
      </c>
      <c r="E548" s="27" t="str">
        <f t="shared" si="56"/>
        <v>認定こども園</v>
      </c>
      <c r="F548" s="25" t="s">
        <v>15026</v>
      </c>
      <c r="G548" s="34" t="s">
        <v>4173</v>
      </c>
      <c r="H548" s="25" t="s">
        <v>15027</v>
      </c>
      <c r="I548" s="34" t="s">
        <v>15028</v>
      </c>
      <c r="J548" s="34" t="s">
        <v>15029</v>
      </c>
      <c r="K548" s="25" t="s">
        <v>15030</v>
      </c>
      <c r="L548" s="25" t="s">
        <v>25</v>
      </c>
      <c r="M548" s="35">
        <v>150</v>
      </c>
      <c r="N548" s="37">
        <v>46113</v>
      </c>
      <c r="O548" s="81"/>
    </row>
    <row r="549" spans="1:15" ht="27" customHeight="1" x14ac:dyDescent="0.15">
      <c r="A549" s="31">
        <f>IF($B$422="","",COUNTA($B$422:B549))</f>
        <v>128</v>
      </c>
      <c r="B549" s="33">
        <f t="shared" si="51"/>
        <v>549</v>
      </c>
      <c r="C549" s="33" t="str">
        <f t="shared" si="55"/>
        <v>（１２）　認定こども園　（就学前の子どもに関する教育、保育等の総合的な提供の推進に関する法律）　※幼稚園型を除く</v>
      </c>
      <c r="D549" s="27" t="str">
        <f t="shared" si="53"/>
        <v>子どもの育ち支援課</v>
      </c>
      <c r="E549" s="27" t="str">
        <f t="shared" si="56"/>
        <v>認定こども園</v>
      </c>
      <c r="F549" s="25" t="s">
        <v>2652</v>
      </c>
      <c r="G549" s="34" t="s">
        <v>2653</v>
      </c>
      <c r="H549" s="25" t="s">
        <v>2654</v>
      </c>
      <c r="I549" s="34" t="s">
        <v>2655</v>
      </c>
      <c r="J549" s="34" t="s">
        <v>2656</v>
      </c>
      <c r="K549" s="25" t="s">
        <v>1669</v>
      </c>
      <c r="L549" s="25" t="s">
        <v>25</v>
      </c>
      <c r="M549" s="35">
        <v>150</v>
      </c>
      <c r="N549" s="37" t="s">
        <v>2657</v>
      </c>
      <c r="O549" s="81" t="str">
        <f>IFERROR(VLOOKUP(IF($L549="―",$K549,$L549),法人一覧!$D$4:$E$333,2,FALSE),"―")</f>
        <v>―</v>
      </c>
    </row>
    <row r="550" spans="1:15" ht="27" customHeight="1" x14ac:dyDescent="0.15">
      <c r="A550" s="31">
        <f>IF($B$422="","",COUNTA($B$422:B550))</f>
        <v>129</v>
      </c>
      <c r="B550" s="33">
        <f t="shared" ref="B550:B554" si="57">IF(D550="","",ROW())</f>
        <v>550</v>
      </c>
      <c r="C550" s="33" t="str">
        <f t="shared" ref="C550:C555" si="58">$F$420</f>
        <v>（１２）　認定こども園　（就学前の子どもに関する教育、保育等の総合的な提供の推進に関する法律）　※幼稚園型を除く</v>
      </c>
      <c r="D550" s="27" t="str">
        <f t="shared" ref="D550:D555" si="59">$O$420</f>
        <v>子どもの育ち支援課</v>
      </c>
      <c r="E550" s="27" t="str">
        <f t="shared" ref="E550:E555" si="60">MID(category2_12,SEARCH("）",category2_12,1)+2,SEARCH("（",category2_12,SEARCH("）",category2_12,1)+2)-SEARCH("）",category2_12,1)-3)</f>
        <v>認定こども園</v>
      </c>
      <c r="F550" s="25" t="s">
        <v>2658</v>
      </c>
      <c r="G550" s="34" t="s">
        <v>2659</v>
      </c>
      <c r="H550" s="25" t="s">
        <v>2660</v>
      </c>
      <c r="I550" s="34" t="s">
        <v>2661</v>
      </c>
      <c r="J550" s="34" t="s">
        <v>2662</v>
      </c>
      <c r="K550" s="25" t="s">
        <v>462</v>
      </c>
      <c r="L550" s="25" t="s">
        <v>25</v>
      </c>
      <c r="M550" s="35">
        <v>100</v>
      </c>
      <c r="N550" s="37" t="s">
        <v>578</v>
      </c>
      <c r="O550" s="81" t="str">
        <f>IFERROR(VLOOKUP(IF($L550="―",$K550,$L550),法人一覧!$D$4:$E$333,2,FALSE),"―")</f>
        <v>―</v>
      </c>
    </row>
    <row r="551" spans="1:15" ht="27" customHeight="1" x14ac:dyDescent="0.15">
      <c r="A551" s="31">
        <f>IF($B$422="","",COUNTA($B$422:B551))</f>
        <v>130</v>
      </c>
      <c r="B551" s="33">
        <f t="shared" si="57"/>
        <v>551</v>
      </c>
      <c r="C551" s="33" t="str">
        <f t="shared" si="58"/>
        <v>（１２）　認定こども園　（就学前の子どもに関する教育、保育等の総合的な提供の推進に関する法律）　※幼稚園型を除く</v>
      </c>
      <c r="D551" s="27" t="str">
        <f t="shared" si="59"/>
        <v>子どもの育ち支援課</v>
      </c>
      <c r="E551" s="27" t="str">
        <f t="shared" si="60"/>
        <v>認定こども園</v>
      </c>
      <c r="F551" s="25" t="s">
        <v>2663</v>
      </c>
      <c r="G551" s="34" t="s">
        <v>2664</v>
      </c>
      <c r="H551" s="25" t="s">
        <v>2665</v>
      </c>
      <c r="I551" s="34" t="s">
        <v>2666</v>
      </c>
      <c r="J551" s="34" t="s">
        <v>2667</v>
      </c>
      <c r="K551" s="25" t="s">
        <v>2668</v>
      </c>
      <c r="L551" s="25" t="s">
        <v>25</v>
      </c>
      <c r="M551" s="35">
        <v>121</v>
      </c>
      <c r="N551" s="37">
        <v>42826</v>
      </c>
      <c r="O551" s="81" t="str">
        <f>IFERROR(VLOOKUP(IF($L551="―",$K551,$L551),法人一覧!$D$4:$E$333,2,FALSE),"―")</f>
        <v>―</v>
      </c>
    </row>
    <row r="552" spans="1:15" ht="27" customHeight="1" x14ac:dyDescent="0.15">
      <c r="A552" s="31">
        <f>IF($B$422="","",COUNTA($B$422:B552))</f>
        <v>131</v>
      </c>
      <c r="B552" s="33">
        <f t="shared" si="57"/>
        <v>552</v>
      </c>
      <c r="C552" s="33" t="str">
        <f t="shared" si="58"/>
        <v>（１２）　認定こども園　（就学前の子どもに関する教育、保育等の総合的な提供の推進に関する法律）　※幼稚園型を除く</v>
      </c>
      <c r="D552" s="27" t="str">
        <f t="shared" si="59"/>
        <v>子どもの育ち支援課</v>
      </c>
      <c r="E552" s="27" t="str">
        <f t="shared" si="60"/>
        <v>認定こども園</v>
      </c>
      <c r="F552" s="25" t="s">
        <v>2669</v>
      </c>
      <c r="G552" s="34" t="s">
        <v>2670</v>
      </c>
      <c r="H552" s="25" t="s">
        <v>2671</v>
      </c>
      <c r="I552" s="34" t="s">
        <v>2672</v>
      </c>
      <c r="J552" s="34" t="s">
        <v>2673</v>
      </c>
      <c r="K552" s="25" t="s">
        <v>2674</v>
      </c>
      <c r="L552" s="25" t="s">
        <v>25</v>
      </c>
      <c r="M552" s="35">
        <v>160</v>
      </c>
      <c r="N552" s="37">
        <v>45748</v>
      </c>
      <c r="O552" s="81" t="str">
        <f>IFERROR(VLOOKUP(IF($L552="―",$K552,$L552),法人一覧!$D$4:$E$333,2,FALSE),"―")</f>
        <v>3190005006260</v>
      </c>
    </row>
    <row r="553" spans="1:15" ht="27" customHeight="1" x14ac:dyDescent="0.15">
      <c r="A553" s="31">
        <f>IF($B$422="","",COUNTA($B$422:B553))</f>
        <v>132</v>
      </c>
      <c r="B553" s="33">
        <f t="shared" si="57"/>
        <v>553</v>
      </c>
      <c r="C553" s="33" t="str">
        <f t="shared" si="58"/>
        <v>（１２）　認定こども園　（就学前の子どもに関する教育、保育等の総合的な提供の推進に関する法律）　※幼稚園型を除く</v>
      </c>
      <c r="D553" s="27" t="str">
        <f t="shared" si="59"/>
        <v>子どもの育ち支援課</v>
      </c>
      <c r="E553" s="27" t="str">
        <f t="shared" si="60"/>
        <v>認定こども園</v>
      </c>
      <c r="F553" s="25" t="s">
        <v>2675</v>
      </c>
      <c r="G553" s="34" t="s">
        <v>2676</v>
      </c>
      <c r="H553" s="25" t="s">
        <v>2677</v>
      </c>
      <c r="I553" s="34" t="s">
        <v>2678</v>
      </c>
      <c r="J553" s="34" t="s">
        <v>2679</v>
      </c>
      <c r="K553" s="25" t="s">
        <v>2680</v>
      </c>
      <c r="L553" s="25" t="s">
        <v>25</v>
      </c>
      <c r="M553" s="35">
        <v>117</v>
      </c>
      <c r="N553" s="37" t="s">
        <v>2657</v>
      </c>
      <c r="O553" s="81" t="str">
        <f>IFERROR(VLOOKUP(IF($L553="―",$K553,$L553),法人一覧!$D$4:$E$333,2,FALSE),"―")</f>
        <v>9190005006453</v>
      </c>
    </row>
    <row r="554" spans="1:15" ht="27" customHeight="1" x14ac:dyDescent="0.15">
      <c r="A554" s="31">
        <f>IF($B$422="","",COUNTA($B$422:B554))</f>
        <v>133</v>
      </c>
      <c r="B554" s="33">
        <f t="shared" si="57"/>
        <v>554</v>
      </c>
      <c r="C554" s="33" t="str">
        <f t="shared" si="58"/>
        <v>（１２）　認定こども園　（就学前の子どもに関する教育、保育等の総合的な提供の推進に関する法律）　※幼稚園型を除く</v>
      </c>
      <c r="D554" s="27" t="str">
        <f t="shared" si="59"/>
        <v>子どもの育ち支援課</v>
      </c>
      <c r="E554" s="27" t="str">
        <f t="shared" si="60"/>
        <v>認定こども園</v>
      </c>
      <c r="F554" s="25" t="s">
        <v>2681</v>
      </c>
      <c r="G554" s="34" t="s">
        <v>2682</v>
      </c>
      <c r="H554" s="25" t="s">
        <v>2683</v>
      </c>
      <c r="I554" s="34" t="s">
        <v>2684</v>
      </c>
      <c r="J554" s="34" t="s">
        <v>2685</v>
      </c>
      <c r="K554" s="25" t="s">
        <v>2686</v>
      </c>
      <c r="L554" s="25" t="s">
        <v>25</v>
      </c>
      <c r="M554" s="35">
        <v>150</v>
      </c>
      <c r="N554" s="37" t="s">
        <v>136</v>
      </c>
      <c r="O554" s="81" t="str">
        <f>IFERROR(VLOOKUP(IF($L554="―",$K554,$L554),法人一覧!$D$4:$E$333,2,FALSE),"―")</f>
        <v>―</v>
      </c>
    </row>
    <row r="555" spans="1:15" ht="27" customHeight="1" x14ac:dyDescent="0.15">
      <c r="A555" s="31">
        <f>IF($B$422="","",COUNTA($B$422:B555))</f>
        <v>134</v>
      </c>
      <c r="B555" s="44">
        <f t="shared" ref="B555:B564" si="61">IF(D555="","",ROW())</f>
        <v>555</v>
      </c>
      <c r="C555" s="44" t="str">
        <f t="shared" si="58"/>
        <v>（１２）　認定こども園　（就学前の子どもに関する教育、保育等の総合的な提供の推進に関する法律）　※幼稚園型を除く</v>
      </c>
      <c r="D555" s="59" t="str">
        <f t="shared" si="59"/>
        <v>子どもの育ち支援課</v>
      </c>
      <c r="E555" s="27" t="str">
        <f t="shared" si="60"/>
        <v>認定こども園</v>
      </c>
      <c r="F555" s="25" t="s">
        <v>2687</v>
      </c>
      <c r="G555" s="34" t="s">
        <v>2688</v>
      </c>
      <c r="H555" s="25" t="s">
        <v>2689</v>
      </c>
      <c r="I555" s="34" t="s">
        <v>2690</v>
      </c>
      <c r="J555" s="34" t="s">
        <v>2691</v>
      </c>
      <c r="K555" s="25" t="s">
        <v>2680</v>
      </c>
      <c r="L555" s="25" t="s">
        <v>25</v>
      </c>
      <c r="M555" s="35">
        <v>105</v>
      </c>
      <c r="N555" s="37">
        <v>43344</v>
      </c>
      <c r="O555" s="81" t="str">
        <f>IFERROR(VLOOKUP(IF($L555="―",$K555,$L555),法人一覧!$D$4:$E$333,2,FALSE),"―")</f>
        <v>9190005006453</v>
      </c>
    </row>
    <row r="556" spans="1:15" ht="27" customHeight="1" x14ac:dyDescent="0.15">
      <c r="A556" s="31">
        <f>IF($B$422="","",COUNTA($B$422:B556))</f>
        <v>135</v>
      </c>
      <c r="B556" s="32">
        <f t="shared" si="61"/>
        <v>556</v>
      </c>
      <c r="C556" s="33" t="str">
        <f t="shared" ref="C556:C564" si="62">$F$420</f>
        <v>（１２）　認定こども園　（就学前の子どもに関する教育、保育等の総合的な提供の推進に関する法律）　※幼稚園型を除く</v>
      </c>
      <c r="D556" s="27" t="str">
        <f t="shared" ref="D556:D564" si="63">$O$420</f>
        <v>子どもの育ち支援課</v>
      </c>
      <c r="E556" s="33" t="str">
        <f t="shared" ref="E556:E564" si="64">MID(category2_12,SEARCH("）",category2_12,1)+2,SEARCH("（",category2_12,SEARCH("）",category2_12,1)+2)-SEARCH("）",category2_12,1)-3)</f>
        <v>認定こども園</v>
      </c>
      <c r="F556" s="25" t="s">
        <v>2692</v>
      </c>
      <c r="G556" s="34" t="s">
        <v>2693</v>
      </c>
      <c r="H556" s="25" t="s">
        <v>2694</v>
      </c>
      <c r="I556" s="34" t="s">
        <v>2695</v>
      </c>
      <c r="J556" s="34" t="s">
        <v>2696</v>
      </c>
      <c r="K556" s="25" t="s">
        <v>2697</v>
      </c>
      <c r="L556" s="25" t="s">
        <v>25</v>
      </c>
      <c r="M556" s="35">
        <v>135</v>
      </c>
      <c r="N556" s="36" t="s">
        <v>2698</v>
      </c>
      <c r="O556" s="69" t="str">
        <f>IFERROR(VLOOKUP(IF($L556="―",$K556,$L556),法人一覧!$D$4:$E$333,2,FALSE),"―")</f>
        <v>3190005006260</v>
      </c>
    </row>
    <row r="557" spans="1:15" ht="27" customHeight="1" x14ac:dyDescent="0.15">
      <c r="A557" s="31">
        <f>IF($B$422="","",COUNTA($B$422:B557))</f>
        <v>136</v>
      </c>
      <c r="B557" s="32">
        <f t="shared" si="61"/>
        <v>557</v>
      </c>
      <c r="C557" s="33" t="str">
        <f t="shared" si="62"/>
        <v>（１２）　認定こども園　（就学前の子どもに関する教育、保育等の総合的な提供の推進に関する法律）　※幼稚園型を除く</v>
      </c>
      <c r="D557" s="27" t="str">
        <f t="shared" si="63"/>
        <v>子どもの育ち支援課</v>
      </c>
      <c r="E557" s="33" t="str">
        <f t="shared" si="64"/>
        <v>認定こども園</v>
      </c>
      <c r="F557" s="25" t="s">
        <v>2699</v>
      </c>
      <c r="G557" s="34" t="s">
        <v>2700</v>
      </c>
      <c r="H557" s="25" t="s">
        <v>2701</v>
      </c>
      <c r="I557" s="34" t="s">
        <v>16093</v>
      </c>
      <c r="J557" s="34" t="s">
        <v>16094</v>
      </c>
      <c r="K557" s="25" t="s">
        <v>2702</v>
      </c>
      <c r="L557" s="25" t="s">
        <v>25</v>
      </c>
      <c r="M557" s="35">
        <v>75</v>
      </c>
      <c r="N557" s="36" t="s">
        <v>2698</v>
      </c>
      <c r="O557" s="69" t="str">
        <f>IFERROR(VLOOKUP(IF($L557="―",$K557,$L557),法人一覧!$D$4:$E$333,2,FALSE),"―")</f>
        <v>―</v>
      </c>
    </row>
    <row r="558" spans="1:15" ht="27" customHeight="1" x14ac:dyDescent="0.15">
      <c r="A558" s="42">
        <f>IF($B$422="","",COUNTA($B$422:B558))</f>
        <v>137</v>
      </c>
      <c r="B558" s="32">
        <f t="shared" si="61"/>
        <v>558</v>
      </c>
      <c r="C558" s="33" t="str">
        <f t="shared" si="62"/>
        <v>（１２）　認定こども園　（就学前の子どもに関する教育、保育等の総合的な提供の推進に関する法律）　※幼稚園型を除く</v>
      </c>
      <c r="D558" s="27" t="str">
        <f t="shared" si="63"/>
        <v>子どもの育ち支援課</v>
      </c>
      <c r="E558" s="33" t="str">
        <f t="shared" si="64"/>
        <v>認定こども園</v>
      </c>
      <c r="F558" s="25" t="s">
        <v>2703</v>
      </c>
      <c r="G558" s="34" t="s">
        <v>2704</v>
      </c>
      <c r="H558" s="25" t="s">
        <v>2705</v>
      </c>
      <c r="I558" s="34" t="s">
        <v>2706</v>
      </c>
      <c r="J558" s="34" t="s">
        <v>2707</v>
      </c>
      <c r="K558" s="25" t="s">
        <v>2708</v>
      </c>
      <c r="L558" s="25" t="s">
        <v>25</v>
      </c>
      <c r="M558" s="35">
        <v>70</v>
      </c>
      <c r="N558" s="36" t="s">
        <v>2709</v>
      </c>
      <c r="O558" s="69" t="str">
        <f>IFERROR(VLOOKUP(IF($L558="―",$K558,$L558),法人一覧!$D$4:$E$333,2,FALSE),"―")</f>
        <v>1190005006262</v>
      </c>
    </row>
    <row r="559" spans="1:15" ht="27" customHeight="1" x14ac:dyDescent="0.15">
      <c r="A559" s="42">
        <f>IF($B$422="","",COUNTA($B$422:B559))</f>
        <v>138</v>
      </c>
      <c r="B559" s="32">
        <f t="shared" si="61"/>
        <v>559</v>
      </c>
      <c r="C559" s="33" t="str">
        <f t="shared" si="62"/>
        <v>（１２）　認定こども園　（就学前の子どもに関する教育、保育等の総合的な提供の推進に関する法律）　※幼稚園型を除く</v>
      </c>
      <c r="D559" s="27" t="str">
        <f t="shared" si="63"/>
        <v>子どもの育ち支援課</v>
      </c>
      <c r="E559" s="33" t="str">
        <f t="shared" si="64"/>
        <v>認定こども園</v>
      </c>
      <c r="F559" s="25" t="s">
        <v>2710</v>
      </c>
      <c r="G559" s="34" t="s">
        <v>2711</v>
      </c>
      <c r="H559" s="25" t="s">
        <v>2712</v>
      </c>
      <c r="I559" s="34" t="s">
        <v>2713</v>
      </c>
      <c r="J559" s="34" t="s">
        <v>2714</v>
      </c>
      <c r="K559" s="25" t="s">
        <v>2715</v>
      </c>
      <c r="L559" s="25" t="s">
        <v>25</v>
      </c>
      <c r="M559" s="35">
        <v>140</v>
      </c>
      <c r="N559" s="36" t="s">
        <v>2709</v>
      </c>
      <c r="O559" s="69" t="str">
        <f>IFERROR(VLOOKUP(IF($L559="―",$K559,$L559),法人一覧!$D$4:$E$333,2,FALSE),"―")</f>
        <v>2190005006443</v>
      </c>
    </row>
    <row r="560" spans="1:15" ht="27" customHeight="1" x14ac:dyDescent="0.15">
      <c r="A560" s="42">
        <f>IF($B$422="","",COUNTA($B$422:B560))</f>
        <v>139</v>
      </c>
      <c r="B560" s="32">
        <f t="shared" si="61"/>
        <v>560</v>
      </c>
      <c r="C560" s="33" t="str">
        <f t="shared" si="62"/>
        <v>（１２）　認定こども園　（就学前の子どもに関する教育、保育等の総合的な提供の推進に関する法律）　※幼稚園型を除く</v>
      </c>
      <c r="D560" s="27" t="str">
        <f t="shared" si="63"/>
        <v>子どもの育ち支援課</v>
      </c>
      <c r="E560" s="33" t="str">
        <f t="shared" si="64"/>
        <v>認定こども園</v>
      </c>
      <c r="F560" s="25" t="s">
        <v>2716</v>
      </c>
      <c r="G560" s="34" t="s">
        <v>2717</v>
      </c>
      <c r="H560" s="25" t="s">
        <v>2718</v>
      </c>
      <c r="I560" s="34" t="s">
        <v>2719</v>
      </c>
      <c r="J560" s="34" t="s">
        <v>2720</v>
      </c>
      <c r="K560" s="25" t="s">
        <v>2721</v>
      </c>
      <c r="L560" s="25" t="s">
        <v>25</v>
      </c>
      <c r="M560" s="35">
        <v>90</v>
      </c>
      <c r="N560" s="36" t="s">
        <v>2722</v>
      </c>
      <c r="O560" s="69" t="str">
        <f>IFERROR(VLOOKUP(IF($L560="―",$K560,$L560),法人一覧!$D$4:$E$333,2,FALSE),"―")</f>
        <v>9190005006379</v>
      </c>
    </row>
    <row r="561" spans="1:16" ht="27" customHeight="1" x14ac:dyDescent="0.15">
      <c r="A561" s="42">
        <f>IF($B$422="","",COUNTA($B$422:B561))</f>
        <v>140</v>
      </c>
      <c r="B561" s="32">
        <f t="shared" si="61"/>
        <v>561</v>
      </c>
      <c r="C561" s="33" t="str">
        <f t="shared" si="62"/>
        <v>（１２）　認定こども園　（就学前の子どもに関する教育、保育等の総合的な提供の推進に関する法律）　※幼稚園型を除く</v>
      </c>
      <c r="D561" s="27" t="str">
        <f t="shared" si="63"/>
        <v>子どもの育ち支援課</v>
      </c>
      <c r="E561" s="33" t="str">
        <f t="shared" si="64"/>
        <v>認定こども園</v>
      </c>
      <c r="F561" s="25" t="s">
        <v>2723</v>
      </c>
      <c r="G561" s="34" t="s">
        <v>2724</v>
      </c>
      <c r="H561" s="25" t="s">
        <v>2725</v>
      </c>
      <c r="I561" s="34" t="s">
        <v>2726</v>
      </c>
      <c r="J561" s="34" t="s">
        <v>2727</v>
      </c>
      <c r="K561" s="25" t="s">
        <v>2721</v>
      </c>
      <c r="L561" s="25" t="s">
        <v>25</v>
      </c>
      <c r="M561" s="35">
        <v>135</v>
      </c>
      <c r="N561" s="36" t="s">
        <v>2722</v>
      </c>
      <c r="O561" s="69" t="str">
        <f>IFERROR(VLOOKUP(IF($L561="―",$K561,$L561),法人一覧!$D$4:$E$333,2,FALSE),"―")</f>
        <v>9190005006379</v>
      </c>
    </row>
    <row r="562" spans="1:16" ht="27" customHeight="1" x14ac:dyDescent="0.15">
      <c r="A562" s="31">
        <f>IF($B$422="","",COUNTA($B$422:B562))</f>
        <v>141</v>
      </c>
      <c r="B562" s="32">
        <f t="shared" si="61"/>
        <v>562</v>
      </c>
      <c r="C562" s="33" t="str">
        <f t="shared" si="62"/>
        <v>（１２）　認定こども園　（就学前の子どもに関する教育、保育等の総合的な提供の推進に関する法律）　※幼稚園型を除く</v>
      </c>
      <c r="D562" s="27" t="str">
        <f t="shared" si="63"/>
        <v>子どもの育ち支援課</v>
      </c>
      <c r="E562" s="33" t="str">
        <f t="shared" si="64"/>
        <v>認定こども園</v>
      </c>
      <c r="F562" s="25" t="s">
        <v>2728</v>
      </c>
      <c r="G562" s="34" t="s">
        <v>2729</v>
      </c>
      <c r="H562" s="25" t="s">
        <v>2730</v>
      </c>
      <c r="I562" s="34" t="s">
        <v>2731</v>
      </c>
      <c r="J562" s="34" t="s">
        <v>2732</v>
      </c>
      <c r="K562" s="25" t="s">
        <v>1911</v>
      </c>
      <c r="L562" s="25" t="s">
        <v>25</v>
      </c>
      <c r="M562" s="101">
        <v>65</v>
      </c>
      <c r="N562" s="37">
        <v>44652</v>
      </c>
      <c r="O562" s="69" t="str">
        <f>IFERROR(VLOOKUP(IF($L562="―",$K562,$L562),法人一覧!$D$4:$E$333,2,FALSE),"―")</f>
        <v>8190005003781</v>
      </c>
    </row>
    <row r="563" spans="1:16" ht="27" customHeight="1" x14ac:dyDescent="0.15">
      <c r="A563" s="42">
        <f>IF($B$422="","",COUNTA($B$422:B563))</f>
        <v>142</v>
      </c>
      <c r="B563" s="32">
        <f t="shared" si="61"/>
        <v>563</v>
      </c>
      <c r="C563" s="33" t="str">
        <f t="shared" si="62"/>
        <v>（１２）　認定こども園　（就学前の子どもに関する教育、保育等の総合的な提供の推進に関する法律）　※幼稚園型を除く</v>
      </c>
      <c r="D563" s="27" t="str">
        <f t="shared" si="63"/>
        <v>子どもの育ち支援課</v>
      </c>
      <c r="E563" s="33" t="str">
        <f t="shared" si="64"/>
        <v>認定こども園</v>
      </c>
      <c r="F563" s="25" t="s">
        <v>2733</v>
      </c>
      <c r="G563" s="34" t="s">
        <v>2734</v>
      </c>
      <c r="H563" s="25" t="s">
        <v>2735</v>
      </c>
      <c r="I563" s="34" t="s">
        <v>2736</v>
      </c>
      <c r="J563" s="34" t="s">
        <v>2736</v>
      </c>
      <c r="K563" s="25" t="s">
        <v>515</v>
      </c>
      <c r="L563" s="25" t="s">
        <v>25</v>
      </c>
      <c r="M563" s="35">
        <v>50</v>
      </c>
      <c r="N563" s="36" t="s">
        <v>136</v>
      </c>
      <c r="O563" s="69" t="str">
        <f>IFERROR(VLOOKUP(IF($L563="―",$K563,$L563),法人一覧!$D$4:$E$333,2,FALSE),"―")</f>
        <v>―</v>
      </c>
    </row>
    <row r="564" spans="1:16" ht="27" customHeight="1" x14ac:dyDescent="0.15">
      <c r="A564" s="42">
        <f>IF($B$422="","",COUNTA($B$422:B564))</f>
        <v>143</v>
      </c>
      <c r="B564" s="32">
        <f t="shared" si="61"/>
        <v>564</v>
      </c>
      <c r="C564" s="33" t="str">
        <f t="shared" si="62"/>
        <v>（１２）　認定こども園　（就学前の子どもに関する教育、保育等の総合的な提供の推進に関する法律）　※幼稚園型を除く</v>
      </c>
      <c r="D564" s="27" t="str">
        <f t="shared" si="63"/>
        <v>子どもの育ち支援課</v>
      </c>
      <c r="E564" s="33" t="str">
        <f t="shared" si="64"/>
        <v>認定こども園</v>
      </c>
      <c r="F564" s="25" t="s">
        <v>2737</v>
      </c>
      <c r="G564" s="34" t="s">
        <v>2738</v>
      </c>
      <c r="H564" s="25" t="s">
        <v>2739</v>
      </c>
      <c r="I564" s="34" t="s">
        <v>2740</v>
      </c>
      <c r="J564" s="34" t="s">
        <v>2740</v>
      </c>
      <c r="K564" s="25" t="s">
        <v>2012</v>
      </c>
      <c r="L564" s="25" t="s">
        <v>25</v>
      </c>
      <c r="M564" s="35">
        <v>110</v>
      </c>
      <c r="N564" s="37">
        <v>43922</v>
      </c>
      <c r="O564" s="69" t="str">
        <f>IFERROR(VLOOKUP(IF($L564="―",$K564,$L564),法人一覧!$D$4:$E$333,2,FALSE),"―")</f>
        <v>―</v>
      </c>
    </row>
    <row r="565" spans="1:16" ht="27" customHeight="1" x14ac:dyDescent="0.15">
      <c r="A565" s="42">
        <v>144</v>
      </c>
      <c r="B565" s="43"/>
      <c r="C565" s="44"/>
      <c r="D565" s="59"/>
      <c r="E565" s="44"/>
      <c r="F565" s="58" t="s">
        <v>2741</v>
      </c>
      <c r="G565" s="60" t="s">
        <v>2742</v>
      </c>
      <c r="H565" s="58" t="s">
        <v>2743</v>
      </c>
      <c r="I565" s="60" t="s">
        <v>2744</v>
      </c>
      <c r="J565" s="60" t="s">
        <v>2744</v>
      </c>
      <c r="K565" s="58" t="s">
        <v>2012</v>
      </c>
      <c r="L565" s="58" t="s">
        <v>25</v>
      </c>
      <c r="M565" s="57">
        <v>120</v>
      </c>
      <c r="N565" s="90">
        <v>42095</v>
      </c>
      <c r="O565" s="74" t="str">
        <f>IFERROR(VLOOKUP(IF($L565="―",$K565,$L565),法人一覧!$D$4:$E$333,2,FALSE),"―")</f>
        <v>―</v>
      </c>
    </row>
    <row r="567" spans="1:16" ht="27" customHeight="1" x14ac:dyDescent="0.15">
      <c r="F567" s="395" t="s">
        <v>2745</v>
      </c>
      <c r="O567" s="56" t="s">
        <v>2746</v>
      </c>
    </row>
    <row r="568" spans="1:16" ht="27" customHeight="1" x14ac:dyDescent="0.15">
      <c r="A568" s="77" t="s">
        <v>5</v>
      </c>
      <c r="B568" s="66" t="s">
        <v>6</v>
      </c>
      <c r="C568" s="66" t="s">
        <v>7</v>
      </c>
      <c r="D568" s="66" t="s">
        <v>8</v>
      </c>
      <c r="E568" s="66" t="s">
        <v>9</v>
      </c>
      <c r="F568" s="67" t="s">
        <v>10</v>
      </c>
      <c r="G568" s="66" t="s">
        <v>11</v>
      </c>
      <c r="H568" s="67" t="s">
        <v>12</v>
      </c>
      <c r="I568" s="66" t="s">
        <v>13</v>
      </c>
      <c r="J568" s="66" t="s">
        <v>14</v>
      </c>
      <c r="K568" s="67" t="s">
        <v>15</v>
      </c>
      <c r="L568" s="67" t="s">
        <v>13925</v>
      </c>
      <c r="M568" s="68" t="s">
        <v>16</v>
      </c>
      <c r="N568" s="67" t="s">
        <v>17</v>
      </c>
      <c r="O568" s="66" t="s">
        <v>18</v>
      </c>
    </row>
    <row r="569" spans="1:16" ht="27" customHeight="1" x14ac:dyDescent="0.15">
      <c r="A569" s="39">
        <f>IF($B$569="","",COUNTA($B$569:B569))</f>
        <v>1</v>
      </c>
      <c r="B569" s="59">
        <f t="shared" ref="B569:B575" si="65">IF(D569="","",ROW())</f>
        <v>569</v>
      </c>
      <c r="C569" s="27" t="str">
        <f t="shared" ref="C569:C575" si="66">$F$567</f>
        <v>（１３）　児童家庭支援センター　（児童福祉法）</v>
      </c>
      <c r="D569" s="27" t="str">
        <f t="shared" ref="D569:D575" si="67">$O$567</f>
        <v>児童相談支援課</v>
      </c>
      <c r="E569" s="27" t="str">
        <f t="shared" ref="E569:E575" si="68">MID(category2_13,SEARCH("）",category2_13,1)+2,SEARCH("（",category2_13,SEARCH("）",category2_13,1)+2)-SEARCH("）",category2_13,1)-3)</f>
        <v>児童家庭支援センター</v>
      </c>
      <c r="F569" s="25" t="s">
        <v>2747</v>
      </c>
      <c r="G569" s="34" t="s">
        <v>124</v>
      </c>
      <c r="H569" s="27" t="s">
        <v>2748</v>
      </c>
      <c r="I569" s="34" t="s">
        <v>2749</v>
      </c>
      <c r="J569" s="34" t="s">
        <v>127</v>
      </c>
      <c r="K569" s="25" t="s">
        <v>128</v>
      </c>
      <c r="L569" s="25" t="s">
        <v>25</v>
      </c>
      <c r="M569" s="76" t="s">
        <v>25</v>
      </c>
      <c r="N569" s="36" t="s">
        <v>2750</v>
      </c>
      <c r="O569" s="74" t="str">
        <f>IFERROR(VLOOKUP(IF($L569="―",$K569,$L569),法人一覧!$D$4:$E$333,2,FALSE),"―")</f>
        <v>9180305003515</v>
      </c>
    </row>
    <row r="570" spans="1:16" ht="27" customHeight="1" x14ac:dyDescent="0.15">
      <c r="A570" s="39">
        <f>IF($B$569="","",COUNTA($B$569:B570))</f>
        <v>2</v>
      </c>
      <c r="B570" s="27">
        <f t="shared" si="65"/>
        <v>570</v>
      </c>
      <c r="C570" s="27" t="str">
        <f t="shared" si="66"/>
        <v>（１３）　児童家庭支援センター　（児童福祉法）</v>
      </c>
      <c r="D570" s="27" t="str">
        <f t="shared" si="67"/>
        <v>児童相談支援課</v>
      </c>
      <c r="E570" s="27" t="str">
        <f t="shared" si="68"/>
        <v>児童家庭支援センター</v>
      </c>
      <c r="F570" s="25" t="s">
        <v>2751</v>
      </c>
      <c r="G570" s="34" t="s">
        <v>197</v>
      </c>
      <c r="H570" s="27" t="s">
        <v>2752</v>
      </c>
      <c r="I570" s="34" t="s">
        <v>2753</v>
      </c>
      <c r="J570" s="34" t="s">
        <v>200</v>
      </c>
      <c r="K570" s="25" t="s">
        <v>201</v>
      </c>
      <c r="L570" s="25" t="s">
        <v>25</v>
      </c>
      <c r="M570" s="76" t="s">
        <v>25</v>
      </c>
      <c r="N570" s="36" t="s">
        <v>2754</v>
      </c>
      <c r="O570" s="69" t="str">
        <f>IFERROR(VLOOKUP(IF($L570="―",$K570,$L570),法人一覧!$D$4:$E$333,2,FALSE),"―")</f>
        <v>1190005006262</v>
      </c>
    </row>
    <row r="571" spans="1:16" ht="27" customHeight="1" x14ac:dyDescent="0.15">
      <c r="A571" s="39">
        <f>IF($B$569="","",COUNTA($B$569:B571))</f>
        <v>3</v>
      </c>
      <c r="B571" s="27">
        <f t="shared" si="65"/>
        <v>571</v>
      </c>
      <c r="C571" s="27" t="str">
        <f t="shared" si="66"/>
        <v>（１３）　児童家庭支援センター　（児童福祉法）</v>
      </c>
      <c r="D571" s="27" t="str">
        <f t="shared" si="67"/>
        <v>児童相談支援課</v>
      </c>
      <c r="E571" s="27" t="str">
        <f t="shared" si="68"/>
        <v>児童家庭支援センター</v>
      </c>
      <c r="F571" s="25" t="s">
        <v>2755</v>
      </c>
      <c r="G571" s="34" t="s">
        <v>131</v>
      </c>
      <c r="H571" s="27" t="s">
        <v>132</v>
      </c>
      <c r="I571" s="34" t="s">
        <v>133</v>
      </c>
      <c r="J571" s="34" t="s">
        <v>134</v>
      </c>
      <c r="K571" s="25" t="s">
        <v>135</v>
      </c>
      <c r="L571" s="25" t="s">
        <v>25</v>
      </c>
      <c r="M571" s="76" t="s">
        <v>25</v>
      </c>
      <c r="N571" s="36" t="s">
        <v>2756</v>
      </c>
      <c r="O571" s="69" t="str">
        <f>IFERROR(VLOOKUP(IF($L571="―",$K571,$L571),法人一覧!$D$4:$E$333,2,FALSE),"―")</f>
        <v>4190005000122</v>
      </c>
    </row>
    <row r="572" spans="1:16" ht="27" customHeight="1" x14ac:dyDescent="0.15">
      <c r="A572" s="39">
        <f>IF($B$569="","",COUNTA($B$569:B572))</f>
        <v>4</v>
      </c>
      <c r="B572" s="27">
        <f t="shared" si="65"/>
        <v>572</v>
      </c>
      <c r="C572" s="27" t="str">
        <f t="shared" si="66"/>
        <v>（１３）　児童家庭支援センター　（児童福祉法）</v>
      </c>
      <c r="D572" s="27" t="str">
        <f t="shared" si="67"/>
        <v>児童相談支援課</v>
      </c>
      <c r="E572" s="27" t="str">
        <f t="shared" si="68"/>
        <v>児童家庭支援センター</v>
      </c>
      <c r="F572" s="25" t="s">
        <v>2757</v>
      </c>
      <c r="G572" s="34" t="s">
        <v>190</v>
      </c>
      <c r="H572" s="27" t="s">
        <v>191</v>
      </c>
      <c r="I572" s="34" t="s">
        <v>2758</v>
      </c>
      <c r="J572" s="34" t="s">
        <v>193</v>
      </c>
      <c r="K572" s="25" t="s">
        <v>194</v>
      </c>
      <c r="L572" s="25" t="s">
        <v>25</v>
      </c>
      <c r="M572" s="76" t="s">
        <v>25</v>
      </c>
      <c r="N572" s="36" t="s">
        <v>2759</v>
      </c>
      <c r="O572" s="69" t="str">
        <f>IFERROR(VLOOKUP(IF($L572="―",$K572,$L572),法人一覧!$D$4:$E$333,2,FALSE),"―")</f>
        <v>9150005002910</v>
      </c>
    </row>
    <row r="573" spans="1:16" ht="27" customHeight="1" x14ac:dyDescent="0.15">
      <c r="A573" s="39">
        <f>IF($B$569="","",COUNTA($B$569:B573))</f>
        <v>5</v>
      </c>
      <c r="B573" s="27">
        <f t="shared" si="65"/>
        <v>573</v>
      </c>
      <c r="C573" s="27" t="str">
        <f t="shared" si="66"/>
        <v>（１３）　児童家庭支援センター　（児童福祉法）</v>
      </c>
      <c r="D573" s="27" t="str">
        <f t="shared" si="67"/>
        <v>児童相談支援課</v>
      </c>
      <c r="E573" s="27" t="str">
        <f t="shared" si="68"/>
        <v>児童家庭支援センター</v>
      </c>
      <c r="F573" s="25" t="s">
        <v>2760</v>
      </c>
      <c r="G573" s="34" t="s">
        <v>152</v>
      </c>
      <c r="H573" s="27" t="s">
        <v>2761</v>
      </c>
      <c r="I573" s="34" t="s">
        <v>2762</v>
      </c>
      <c r="J573" s="34" t="s">
        <v>2763</v>
      </c>
      <c r="K573" s="25" t="s">
        <v>142</v>
      </c>
      <c r="L573" s="25" t="s">
        <v>25</v>
      </c>
      <c r="M573" s="76" t="s">
        <v>25</v>
      </c>
      <c r="N573" s="36" t="s">
        <v>2764</v>
      </c>
      <c r="O573" s="69" t="str">
        <f>IFERROR(VLOOKUP(IF($L573="―",$K573,$L573),法人一覧!$D$4:$E$333,2,FALSE),"―")</f>
        <v>6190005000137</v>
      </c>
    </row>
    <row r="574" spans="1:16" ht="27" customHeight="1" x14ac:dyDescent="0.15">
      <c r="A574" s="39">
        <f>IF($B$569="","",COUNTA($B$569:B574))</f>
        <v>6</v>
      </c>
      <c r="B574" s="27">
        <f t="shared" si="65"/>
        <v>574</v>
      </c>
      <c r="C574" s="27" t="str">
        <f t="shared" si="66"/>
        <v>（１３）　児童家庭支援センター　（児童福祉法）</v>
      </c>
      <c r="D574" s="27" t="str">
        <f t="shared" si="67"/>
        <v>児童相談支援課</v>
      </c>
      <c r="E574" s="27" t="str">
        <f t="shared" si="68"/>
        <v>児童家庭支援センター</v>
      </c>
      <c r="F574" s="25" t="s">
        <v>2765</v>
      </c>
      <c r="G574" s="34" t="s">
        <v>2766</v>
      </c>
      <c r="H574" s="27" t="s">
        <v>2767</v>
      </c>
      <c r="I574" s="34" t="s">
        <v>2768</v>
      </c>
      <c r="J574" s="34" t="s">
        <v>2769</v>
      </c>
      <c r="K574" s="25" t="s">
        <v>2770</v>
      </c>
      <c r="L574" s="25" t="s">
        <v>25</v>
      </c>
      <c r="M574" s="76" t="s">
        <v>1954</v>
      </c>
      <c r="N574" s="36" t="s">
        <v>2771</v>
      </c>
      <c r="O574" s="69" t="str">
        <f>IFERROR(VLOOKUP(IF($L574="―",$K574,$L574),法人一覧!$D$4:$E$333,2,FALSE),"―")</f>
        <v>9190005000101</v>
      </c>
    </row>
    <row r="575" spans="1:16" ht="27" customHeight="1" x14ac:dyDescent="0.15">
      <c r="A575" s="39">
        <f>IF($B$569="","",COUNTA($B$569:B575))</f>
        <v>7</v>
      </c>
      <c r="B575" s="59">
        <f t="shared" si="65"/>
        <v>575</v>
      </c>
      <c r="C575" s="59" t="str">
        <f t="shared" si="66"/>
        <v>（１３）　児童家庭支援センター　（児童福祉法）</v>
      </c>
      <c r="D575" s="59" t="str">
        <f t="shared" si="67"/>
        <v>児童相談支援課</v>
      </c>
      <c r="E575" s="27" t="str">
        <f t="shared" si="68"/>
        <v>児童家庭支援センター</v>
      </c>
      <c r="F575" s="58" t="s">
        <v>15814</v>
      </c>
      <c r="G575" s="60" t="s">
        <v>2772</v>
      </c>
      <c r="H575" s="59" t="s">
        <v>2773</v>
      </c>
      <c r="I575" s="60" t="s">
        <v>2774</v>
      </c>
      <c r="J575" s="60" t="s">
        <v>2775</v>
      </c>
      <c r="K575" s="58" t="s">
        <v>2776</v>
      </c>
      <c r="L575" s="58" t="s">
        <v>25</v>
      </c>
      <c r="M575" s="75" t="s">
        <v>1954</v>
      </c>
      <c r="N575" s="51" t="s">
        <v>2709</v>
      </c>
      <c r="O575" s="74" t="str">
        <f>IFERROR(VLOOKUP(IF($L575="―",$K575,$L575),法人一覧!$D$4:$E$333,2,FALSE),"―")</f>
        <v>3190005000107</v>
      </c>
    </row>
    <row r="576" spans="1:16" ht="27" customHeight="1" x14ac:dyDescent="0.15">
      <c r="H576" s="63"/>
      <c r="L576" s="63"/>
      <c r="M576" s="63"/>
      <c r="P576" s="79"/>
    </row>
    <row r="577" spans="1:24" s="78" customFormat="1" ht="27" customHeight="1" x14ac:dyDescent="0.15">
      <c r="A577" s="63"/>
      <c r="B577" s="63"/>
      <c r="C577" s="63"/>
      <c r="D577" s="63"/>
      <c r="F577" s="395" t="s">
        <v>2777</v>
      </c>
      <c r="G577" s="79"/>
      <c r="H577" s="64"/>
      <c r="I577" s="79"/>
      <c r="J577" s="79"/>
      <c r="K577" s="64"/>
      <c r="L577" s="64"/>
      <c r="M577" s="64"/>
      <c r="N577" s="65"/>
      <c r="O577" s="56" t="s">
        <v>261</v>
      </c>
      <c r="R577" s="63"/>
      <c r="S577" s="63"/>
      <c r="T577" s="63"/>
      <c r="U577" s="63"/>
      <c r="V577" s="63"/>
      <c r="W577" s="63"/>
      <c r="X577" s="63"/>
    </row>
    <row r="578" spans="1:24" ht="27" customHeight="1" x14ac:dyDescent="0.15">
      <c r="A578" s="77" t="s">
        <v>5</v>
      </c>
      <c r="B578" s="66" t="s">
        <v>6</v>
      </c>
      <c r="C578" s="66" t="s">
        <v>7</v>
      </c>
      <c r="D578" s="66" t="s">
        <v>8</v>
      </c>
      <c r="E578" s="66" t="s">
        <v>9</v>
      </c>
      <c r="F578" s="67" t="s">
        <v>10</v>
      </c>
      <c r="G578" s="66" t="s">
        <v>11</v>
      </c>
      <c r="H578" s="67" t="s">
        <v>12</v>
      </c>
      <c r="I578" s="66" t="s">
        <v>13</v>
      </c>
      <c r="J578" s="66" t="s">
        <v>14</v>
      </c>
      <c r="K578" s="67" t="s">
        <v>15</v>
      </c>
      <c r="L578" s="67" t="s">
        <v>13925</v>
      </c>
      <c r="M578" s="68" t="s">
        <v>16</v>
      </c>
      <c r="N578" s="67" t="s">
        <v>17</v>
      </c>
      <c r="O578" s="66" t="s">
        <v>18</v>
      </c>
    </row>
    <row r="579" spans="1:24" ht="27" customHeight="1" x14ac:dyDescent="0.15">
      <c r="A579" s="39">
        <v>1</v>
      </c>
      <c r="B579" s="59">
        <f>IF(D579="","",ROW())</f>
        <v>579</v>
      </c>
      <c r="C579" s="59" t="str">
        <f>$F$577</f>
        <v>（１４）　里親支援センター　（児童福祉法）</v>
      </c>
      <c r="D579" s="59" t="str">
        <f>$O$577</f>
        <v>児童相談支援課</v>
      </c>
      <c r="E579" s="27" t="str">
        <f>MID(category2_14,SEARCH("）",category2_14,1)+2,SEARCH("（",category2_14,SEARCH("）",category2_14,1)+2)-SEARCH("）",category2_14,1)-3)</f>
        <v>里親支援センター</v>
      </c>
      <c r="F579" s="58" t="s">
        <v>2778</v>
      </c>
      <c r="G579" s="60" t="s">
        <v>197</v>
      </c>
      <c r="H579" s="59" t="s">
        <v>2752</v>
      </c>
      <c r="I579" s="60" t="s">
        <v>2779</v>
      </c>
      <c r="J579" s="60" t="s">
        <v>2780</v>
      </c>
      <c r="K579" s="58" t="s">
        <v>2781</v>
      </c>
      <c r="L579" s="58" t="s">
        <v>25</v>
      </c>
      <c r="M579" s="75" t="s">
        <v>25</v>
      </c>
      <c r="N579" s="51" t="s">
        <v>2722</v>
      </c>
      <c r="O579" s="74" t="str">
        <f>IFERROR(VLOOKUP(IF($L579="―",$K579,$L579),[2]法人一覧!$D$4:$E$326,2,FALSE),"―")</f>
        <v>1190005006262</v>
      </c>
    </row>
    <row r="580" spans="1:24" ht="27" customHeight="1" x14ac:dyDescent="0.15">
      <c r="A580" s="106">
        <f>IF($B$579="","",COUNTA($B$579:B581))</f>
        <v>2</v>
      </c>
      <c r="B580" s="59">
        <f>IF(D580="","",ROW())</f>
        <v>580</v>
      </c>
      <c r="C580" s="59" t="str">
        <f>$F$577</f>
        <v>（１４）　里親支援センター　（児童福祉法）</v>
      </c>
      <c r="D580" s="59" t="str">
        <f>$O$577</f>
        <v>児童相談支援課</v>
      </c>
      <c r="E580" s="59"/>
      <c r="F580" s="58" t="s">
        <v>15069</v>
      </c>
      <c r="G580" s="60" t="s">
        <v>190</v>
      </c>
      <c r="H580" s="59" t="s">
        <v>191</v>
      </c>
      <c r="I580" s="60" t="s">
        <v>15070</v>
      </c>
      <c r="J580" s="60" t="s">
        <v>25</v>
      </c>
      <c r="K580" s="58" t="s">
        <v>15071</v>
      </c>
      <c r="L580" s="58" t="s">
        <v>25</v>
      </c>
      <c r="M580" s="75" t="s">
        <v>25</v>
      </c>
      <c r="N580" s="51" t="s">
        <v>15072</v>
      </c>
      <c r="O580" s="74" t="str">
        <f>IFERROR(VLOOKUP(IF($L580="―",$K580,$L580),[2]法人一覧!$D$4:$E$326,2,FALSE),"―")</f>
        <v>―</v>
      </c>
    </row>
    <row r="582" spans="1:24" ht="27" customHeight="1" x14ac:dyDescent="0.15">
      <c r="F582" s="395" t="s">
        <v>2782</v>
      </c>
      <c r="P582" s="79"/>
    </row>
    <row r="583" spans="1:24" ht="27" customHeight="1" x14ac:dyDescent="0.15">
      <c r="F583" s="395" t="s">
        <v>2783</v>
      </c>
      <c r="O583" s="56" t="s">
        <v>49</v>
      </c>
    </row>
    <row r="584" spans="1:24" ht="27" customHeight="1" x14ac:dyDescent="0.15">
      <c r="A584" s="77" t="s">
        <v>5</v>
      </c>
      <c r="B584" s="66" t="s">
        <v>6</v>
      </c>
      <c r="C584" s="66" t="s">
        <v>7</v>
      </c>
      <c r="D584" s="66" t="s">
        <v>8</v>
      </c>
      <c r="E584" s="66" t="s">
        <v>9</v>
      </c>
      <c r="F584" s="67" t="s">
        <v>10</v>
      </c>
      <c r="G584" s="66" t="s">
        <v>11</v>
      </c>
      <c r="H584" s="67" t="s">
        <v>12</v>
      </c>
      <c r="I584" s="66" t="s">
        <v>13</v>
      </c>
      <c r="J584" s="66" t="s">
        <v>14</v>
      </c>
      <c r="K584" s="67" t="s">
        <v>15</v>
      </c>
      <c r="L584" s="67" t="s">
        <v>13925</v>
      </c>
      <c r="M584" s="68" t="s">
        <v>16</v>
      </c>
      <c r="N584" s="67" t="s">
        <v>17</v>
      </c>
      <c r="O584" s="66" t="s">
        <v>18</v>
      </c>
    </row>
    <row r="585" spans="1:24" ht="27" customHeight="1" x14ac:dyDescent="0.15">
      <c r="A585" s="39">
        <f>IF($B$585="","",COUNTA($B$585:B585))</f>
        <v>1</v>
      </c>
      <c r="B585" s="59">
        <f t="shared" ref="B585:B586" si="69">IF(D585="","",ROW())</f>
        <v>585</v>
      </c>
      <c r="C585" s="27" t="str">
        <f>$F$583</f>
        <v>（１）　母子・父子福祉センター　（母子及び父子並びに寡婦福祉法）</v>
      </c>
      <c r="D585" s="27" t="str">
        <f>$O$583</f>
        <v>家庭福祉・施設整備課</v>
      </c>
      <c r="E585" s="27" t="str">
        <f>MID(category3_1,SEARCH("）",category3_1,1)+2,SEARCH("（",category3_1,SEARCH("）",category3_1,1)+2)-SEARCH("）",category3_1,1)-3)</f>
        <v>母子・父子福祉センター</v>
      </c>
      <c r="F585" s="25" t="s">
        <v>2784</v>
      </c>
      <c r="G585" s="34" t="s">
        <v>531</v>
      </c>
      <c r="H585" s="25" t="s">
        <v>2785</v>
      </c>
      <c r="I585" s="34" t="s">
        <v>2786</v>
      </c>
      <c r="J585" s="34" t="s">
        <v>2787</v>
      </c>
      <c r="K585" s="25" t="s">
        <v>62</v>
      </c>
      <c r="L585" s="25" t="s">
        <v>2788</v>
      </c>
      <c r="M585" s="76" t="s">
        <v>25</v>
      </c>
      <c r="N585" s="36" t="s">
        <v>2789</v>
      </c>
      <c r="O585" s="74" t="str">
        <f>IFERROR(VLOOKUP(IF($L585="―",$K585,$L585),法人一覧!$D$4:$E$333,2,FALSE),"―")</f>
        <v>―</v>
      </c>
    </row>
    <row r="586" spans="1:24" ht="27" customHeight="1" x14ac:dyDescent="0.15">
      <c r="A586" s="39">
        <f>IF($B$585="","",COUNTA($B$585:B586))</f>
        <v>2</v>
      </c>
      <c r="B586" s="59">
        <f t="shared" si="69"/>
        <v>586</v>
      </c>
      <c r="C586" s="59" t="str">
        <f>$F$583</f>
        <v>（１）　母子・父子福祉センター　（母子及び父子並びに寡婦福祉法）</v>
      </c>
      <c r="D586" s="59" t="str">
        <f>$O$583</f>
        <v>家庭福祉・施設整備課</v>
      </c>
      <c r="E586" s="27" t="str">
        <f>MID(category3_1,SEARCH("）",category3_1,1)+2,SEARCH("（",category3_1,SEARCH("）",category3_1,1)+2)-SEARCH("）",category3_1,1)-3)</f>
        <v>母子・父子福祉センター</v>
      </c>
      <c r="F586" s="58" t="s">
        <v>2790</v>
      </c>
      <c r="G586" s="60" t="s">
        <v>2791</v>
      </c>
      <c r="H586" s="58" t="s">
        <v>2792</v>
      </c>
      <c r="I586" s="60" t="s">
        <v>2793</v>
      </c>
      <c r="J586" s="60" t="s">
        <v>2793</v>
      </c>
      <c r="K586" s="58" t="s">
        <v>2794</v>
      </c>
      <c r="L586" s="58" t="s">
        <v>2795</v>
      </c>
      <c r="M586" s="75" t="s">
        <v>25</v>
      </c>
      <c r="N586" s="51" t="s">
        <v>2796</v>
      </c>
      <c r="O586" s="74" t="str">
        <f>IFERROR(VLOOKUP(IF($L586="―",$K586,$L586),法人一覧!$D$4:$E$333,2,FALSE),"―")</f>
        <v>4190005008867</v>
      </c>
    </row>
    <row r="587" spans="1:24" ht="27" customHeight="1" x14ac:dyDescent="0.15">
      <c r="P587" s="79"/>
    </row>
    <row r="588" spans="1:24" ht="27" customHeight="1" x14ac:dyDescent="0.15">
      <c r="F588" s="379" t="s">
        <v>2797</v>
      </c>
      <c r="P588" s="79"/>
    </row>
    <row r="589" spans="1:24" ht="27" customHeight="1" x14ac:dyDescent="0.15">
      <c r="F589" s="379" t="s">
        <v>2798</v>
      </c>
      <c r="O589" s="56" t="s">
        <v>2799</v>
      </c>
      <c r="P589" s="79"/>
    </row>
    <row r="590" spans="1:24" ht="27" customHeight="1" x14ac:dyDescent="0.15">
      <c r="A590" s="77" t="s">
        <v>5</v>
      </c>
      <c r="B590" s="66" t="s">
        <v>6</v>
      </c>
      <c r="C590" s="66" t="s">
        <v>7</v>
      </c>
      <c r="D590" s="66" t="s">
        <v>8</v>
      </c>
      <c r="E590" s="66" t="s">
        <v>9</v>
      </c>
      <c r="F590" s="67" t="s">
        <v>10</v>
      </c>
      <c r="G590" s="66" t="s">
        <v>11</v>
      </c>
      <c r="H590" s="67" t="s">
        <v>12</v>
      </c>
      <c r="I590" s="66" t="s">
        <v>13</v>
      </c>
      <c r="J590" s="66" t="s">
        <v>14</v>
      </c>
      <c r="K590" s="67" t="s">
        <v>15</v>
      </c>
      <c r="L590" s="67" t="s">
        <v>13925</v>
      </c>
      <c r="M590" s="68" t="s">
        <v>16</v>
      </c>
      <c r="N590" s="67" t="s">
        <v>17</v>
      </c>
      <c r="O590" s="66" t="s">
        <v>18</v>
      </c>
    </row>
    <row r="591" spans="1:24" ht="27" customHeight="1" x14ac:dyDescent="0.15">
      <c r="A591" s="39">
        <f>IF($B$593="","",COUNTA($B591:B$593))</f>
        <v>3</v>
      </c>
      <c r="B591" s="59">
        <f t="shared" ref="B591:B610" si="70">IF(D591="","",ROW())</f>
        <v>591</v>
      </c>
      <c r="C591" s="27" t="str">
        <f t="shared" ref="C591:C610" si="71">$F$591</f>
        <v>シルバーサポートらいむの丘ハウス</v>
      </c>
      <c r="D591" s="27" t="str">
        <f t="shared" ref="D591:D610" si="72">$O$591</f>
        <v>―</v>
      </c>
      <c r="E591" s="27" t="str">
        <f t="shared" ref="E591:E610" si="73">MID(category4_1,SEARCH("）",category4_1,1)+2,SEARCH("（",category4_1,SEARCH("）",category4_1,1)+2)-SEARCH("）",category4_1,1)-3)</f>
        <v>養護老人ホーム</v>
      </c>
      <c r="F591" s="25" t="s">
        <v>2800</v>
      </c>
      <c r="G591" s="34" t="s">
        <v>651</v>
      </c>
      <c r="H591" s="25" t="s">
        <v>2801</v>
      </c>
      <c r="I591" s="34" t="s">
        <v>2802</v>
      </c>
      <c r="J591" s="34" t="s">
        <v>2803</v>
      </c>
      <c r="K591" s="25" t="s">
        <v>2804</v>
      </c>
      <c r="L591" s="25" t="s">
        <v>25</v>
      </c>
      <c r="M591" s="35">
        <v>50</v>
      </c>
      <c r="N591" s="36" t="s">
        <v>2805</v>
      </c>
      <c r="O591" s="69" t="str">
        <f>IFERROR(VLOOKUP(IF($L591="―",$K591,$L591),#REF!,2,FALSE),"―")</f>
        <v>―</v>
      </c>
    </row>
    <row r="592" spans="1:24" ht="27" customHeight="1" x14ac:dyDescent="0.15">
      <c r="A592" s="39">
        <f>IF($B$593="","",COUNTA($B592:B$593))</f>
        <v>2</v>
      </c>
      <c r="B592" s="27">
        <f t="shared" si="70"/>
        <v>592</v>
      </c>
      <c r="C592" s="27" t="str">
        <f t="shared" si="71"/>
        <v>シルバーサポートらいむの丘ハウス</v>
      </c>
      <c r="D592" s="27" t="str">
        <f t="shared" si="72"/>
        <v>―</v>
      </c>
      <c r="E592" s="27" t="str">
        <f t="shared" si="73"/>
        <v>養護老人ホーム</v>
      </c>
      <c r="F592" s="25" t="s">
        <v>2806</v>
      </c>
      <c r="G592" s="34" t="s">
        <v>2807</v>
      </c>
      <c r="H592" s="25" t="s">
        <v>2808</v>
      </c>
      <c r="I592" s="34" t="s">
        <v>2809</v>
      </c>
      <c r="J592" s="34" t="s">
        <v>2810</v>
      </c>
      <c r="K592" s="25" t="s">
        <v>2811</v>
      </c>
      <c r="L592" s="25" t="s">
        <v>25</v>
      </c>
      <c r="M592" s="35">
        <v>70</v>
      </c>
      <c r="N592" s="36" t="s">
        <v>2812</v>
      </c>
      <c r="O592" s="69" t="str">
        <f>IFERROR(VLOOKUP(IF($L592="―",$K592,$L592),#REF!,2,FALSE),"―")</f>
        <v>―</v>
      </c>
    </row>
    <row r="593" spans="1:22" ht="27" customHeight="1" x14ac:dyDescent="0.15">
      <c r="A593" s="39">
        <f>IF($B$593="","",COUNTA($B$593:B593))</f>
        <v>1</v>
      </c>
      <c r="B593" s="27">
        <f t="shared" si="70"/>
        <v>593</v>
      </c>
      <c r="C593" s="27" t="str">
        <f t="shared" si="71"/>
        <v>シルバーサポートらいむの丘ハウス</v>
      </c>
      <c r="D593" s="27" t="str">
        <f t="shared" si="72"/>
        <v>―</v>
      </c>
      <c r="E593" s="27" t="str">
        <f t="shared" si="73"/>
        <v>養護老人ホーム</v>
      </c>
      <c r="F593" s="25" t="s">
        <v>2813</v>
      </c>
      <c r="G593" s="34" t="s">
        <v>124</v>
      </c>
      <c r="H593" s="25" t="s">
        <v>2814</v>
      </c>
      <c r="I593" s="34" t="s">
        <v>2815</v>
      </c>
      <c r="J593" s="34" t="s">
        <v>2816</v>
      </c>
      <c r="K593" s="25" t="s">
        <v>2817</v>
      </c>
      <c r="L593" s="25" t="s">
        <v>25</v>
      </c>
      <c r="M593" s="35">
        <v>120</v>
      </c>
      <c r="N593" s="36" t="s">
        <v>2818</v>
      </c>
      <c r="O593" s="69" t="str">
        <f>IFERROR(VLOOKUP(IF($L593="―",$K593,$L593),#REF!,2,FALSE),"―")</f>
        <v>―</v>
      </c>
    </row>
    <row r="594" spans="1:22" ht="27" customHeight="1" x14ac:dyDescent="0.15">
      <c r="A594" s="39">
        <f>IF($B$593="","",COUNTA($B$593:B594))</f>
        <v>2</v>
      </c>
      <c r="B594" s="27">
        <f t="shared" si="70"/>
        <v>594</v>
      </c>
      <c r="C594" s="27" t="str">
        <f t="shared" si="71"/>
        <v>シルバーサポートらいむの丘ハウス</v>
      </c>
      <c r="D594" s="27" t="str">
        <f t="shared" si="72"/>
        <v>―</v>
      </c>
      <c r="E594" s="27" t="str">
        <f t="shared" si="73"/>
        <v>養護老人ホーム</v>
      </c>
      <c r="F594" s="25" t="s">
        <v>2819</v>
      </c>
      <c r="G594" s="34" t="s">
        <v>2115</v>
      </c>
      <c r="H594" s="25" t="s">
        <v>2820</v>
      </c>
      <c r="I594" s="34" t="s">
        <v>2821</v>
      </c>
      <c r="J594" s="34" t="s">
        <v>2822</v>
      </c>
      <c r="K594" s="25" t="s">
        <v>2823</v>
      </c>
      <c r="L594" s="25" t="s">
        <v>25</v>
      </c>
      <c r="M594" s="35">
        <v>50</v>
      </c>
      <c r="N594" s="36" t="s">
        <v>2824</v>
      </c>
      <c r="O594" s="69" t="str">
        <f>IFERROR(VLOOKUP(IF($L594="―",$K594,$L594),#REF!,2,FALSE),"―")</f>
        <v>―</v>
      </c>
    </row>
    <row r="595" spans="1:22" ht="27" customHeight="1" x14ac:dyDescent="0.15">
      <c r="A595" s="39">
        <f>IF($B$593="","",COUNTA($B$593:B595))</f>
        <v>3</v>
      </c>
      <c r="B595" s="27">
        <f t="shared" si="70"/>
        <v>595</v>
      </c>
      <c r="C595" s="27" t="str">
        <f t="shared" si="71"/>
        <v>シルバーサポートらいむの丘ハウス</v>
      </c>
      <c r="D595" s="27" t="str">
        <f t="shared" si="72"/>
        <v>―</v>
      </c>
      <c r="E595" s="27" t="str">
        <f t="shared" si="73"/>
        <v>養護老人ホーム</v>
      </c>
      <c r="F595" s="25" t="s">
        <v>2825</v>
      </c>
      <c r="G595" s="34" t="s">
        <v>2826</v>
      </c>
      <c r="H595" s="25" t="s">
        <v>2827</v>
      </c>
      <c r="I595" s="34" t="s">
        <v>2828</v>
      </c>
      <c r="J595" s="34" t="s">
        <v>2829</v>
      </c>
      <c r="K595" s="25" t="s">
        <v>2830</v>
      </c>
      <c r="L595" s="25" t="s">
        <v>25</v>
      </c>
      <c r="M595" s="35">
        <v>50</v>
      </c>
      <c r="N595" s="36" t="s">
        <v>2831</v>
      </c>
      <c r="O595" s="69" t="str">
        <f>IFERROR(VLOOKUP(IF($L595="―",$K595,$L595),#REF!,2,FALSE),"―")</f>
        <v>―</v>
      </c>
    </row>
    <row r="596" spans="1:22" ht="27" customHeight="1" x14ac:dyDescent="0.15">
      <c r="A596" s="39">
        <f>IF($B$593="","",COUNTA($B$593:B596))</f>
        <v>4</v>
      </c>
      <c r="B596" s="27">
        <f t="shared" si="70"/>
        <v>596</v>
      </c>
      <c r="C596" s="27" t="str">
        <f t="shared" si="71"/>
        <v>シルバーサポートらいむの丘ハウス</v>
      </c>
      <c r="D596" s="27" t="str">
        <f t="shared" si="72"/>
        <v>―</v>
      </c>
      <c r="E596" s="27" t="str">
        <f t="shared" si="73"/>
        <v>養護老人ホーム</v>
      </c>
      <c r="F596" s="25" t="s">
        <v>2832</v>
      </c>
      <c r="G596" s="34" t="s">
        <v>2833</v>
      </c>
      <c r="H596" s="25" t="s">
        <v>2834</v>
      </c>
      <c r="I596" s="34" t="s">
        <v>2835</v>
      </c>
      <c r="J596" s="34" t="s">
        <v>2836</v>
      </c>
      <c r="K596" s="25" t="s">
        <v>2837</v>
      </c>
      <c r="L596" s="25" t="s">
        <v>25</v>
      </c>
      <c r="M596" s="35">
        <v>50</v>
      </c>
      <c r="N596" s="36" t="s">
        <v>2838</v>
      </c>
      <c r="O596" s="69" t="str">
        <f>IFERROR(VLOOKUP(IF($L596="―",$K596,$L596),#REF!,2,FALSE),"―")</f>
        <v>―</v>
      </c>
    </row>
    <row r="597" spans="1:22" ht="27" customHeight="1" x14ac:dyDescent="0.15">
      <c r="A597" s="39">
        <f>IF($B$593="","",COUNTA($B$593:B597))</f>
        <v>5</v>
      </c>
      <c r="B597" s="27">
        <f t="shared" si="70"/>
        <v>597</v>
      </c>
      <c r="C597" s="27" t="str">
        <f t="shared" si="71"/>
        <v>シルバーサポートらいむの丘ハウス</v>
      </c>
      <c r="D597" s="27" t="str">
        <f t="shared" si="72"/>
        <v>―</v>
      </c>
      <c r="E597" s="27" t="str">
        <f t="shared" si="73"/>
        <v>養護老人ホーム</v>
      </c>
      <c r="F597" s="25" t="s">
        <v>2839</v>
      </c>
      <c r="G597" s="34" t="s">
        <v>2840</v>
      </c>
      <c r="H597" s="25" t="s">
        <v>2841</v>
      </c>
      <c r="I597" s="34" t="s">
        <v>2842</v>
      </c>
      <c r="J597" s="34" t="s">
        <v>2843</v>
      </c>
      <c r="K597" s="25" t="s">
        <v>2502</v>
      </c>
      <c r="L597" s="25" t="s">
        <v>25</v>
      </c>
      <c r="M597" s="35">
        <v>100</v>
      </c>
      <c r="N597" s="36" t="s">
        <v>47</v>
      </c>
      <c r="O597" s="69" t="str">
        <f>IFERROR(VLOOKUP(IF($L597="―",$K597,$L597),#REF!,2,FALSE),"―")</f>
        <v>―</v>
      </c>
    </row>
    <row r="598" spans="1:22" ht="27" customHeight="1" x14ac:dyDescent="0.15">
      <c r="A598" s="39">
        <f>IF($B$593="","",COUNTA($B$593:B598))</f>
        <v>6</v>
      </c>
      <c r="B598" s="27">
        <f t="shared" si="70"/>
        <v>598</v>
      </c>
      <c r="C598" s="27" t="str">
        <f t="shared" si="71"/>
        <v>シルバーサポートらいむの丘ハウス</v>
      </c>
      <c r="D598" s="27" t="str">
        <f t="shared" si="72"/>
        <v>―</v>
      </c>
      <c r="E598" s="27" t="str">
        <f t="shared" si="73"/>
        <v>養護老人ホーム</v>
      </c>
      <c r="F598" s="25" t="s">
        <v>2844</v>
      </c>
      <c r="G598" s="34" t="s">
        <v>1139</v>
      </c>
      <c r="H598" s="25" t="s">
        <v>2845</v>
      </c>
      <c r="I598" s="34" t="s">
        <v>2846</v>
      </c>
      <c r="J598" s="34" t="s">
        <v>2847</v>
      </c>
      <c r="K598" s="25" t="s">
        <v>2848</v>
      </c>
      <c r="L598" s="25" t="s">
        <v>25</v>
      </c>
      <c r="M598" s="35">
        <v>60</v>
      </c>
      <c r="N598" s="36" t="s">
        <v>2849</v>
      </c>
      <c r="O598" s="69" t="str">
        <f>IFERROR(VLOOKUP(IF($L598="―",$K598,$L598),#REF!,2,FALSE),"―")</f>
        <v>―</v>
      </c>
    </row>
    <row r="599" spans="1:22" ht="27" customHeight="1" x14ac:dyDescent="0.15">
      <c r="A599" s="39">
        <f>IF($B$593="","",COUNTA($B$593:B599))</f>
        <v>7</v>
      </c>
      <c r="B599" s="27">
        <f t="shared" si="70"/>
        <v>599</v>
      </c>
      <c r="C599" s="27" t="str">
        <f t="shared" si="71"/>
        <v>シルバーサポートらいむの丘ハウス</v>
      </c>
      <c r="D599" s="27" t="str">
        <f t="shared" si="72"/>
        <v>―</v>
      </c>
      <c r="E599" s="27" t="str">
        <f t="shared" si="73"/>
        <v>養護老人ホーム</v>
      </c>
      <c r="F599" s="25" t="s">
        <v>2850</v>
      </c>
      <c r="G599" s="34" t="s">
        <v>2851</v>
      </c>
      <c r="H599" s="25" t="s">
        <v>2852</v>
      </c>
      <c r="I599" s="34" t="s">
        <v>2853</v>
      </c>
      <c r="J599" s="34" t="s">
        <v>2854</v>
      </c>
      <c r="K599" s="25" t="s">
        <v>2855</v>
      </c>
      <c r="L599" s="25" t="s">
        <v>25</v>
      </c>
      <c r="M599" s="35">
        <v>50</v>
      </c>
      <c r="N599" s="36" t="s">
        <v>2856</v>
      </c>
      <c r="O599" s="69" t="str">
        <f>IFERROR(VLOOKUP(IF($L599="―",$K599,$L599),#REF!,2,FALSE),"―")</f>
        <v>―</v>
      </c>
    </row>
    <row r="600" spans="1:22" ht="27" customHeight="1" x14ac:dyDescent="0.15">
      <c r="A600" s="39">
        <f>IF($B$593="","",COUNTA($B$593:B600))</f>
        <v>8</v>
      </c>
      <c r="B600" s="27">
        <f t="shared" si="70"/>
        <v>600</v>
      </c>
      <c r="C600" s="27" t="str">
        <f t="shared" si="71"/>
        <v>シルバーサポートらいむの丘ハウス</v>
      </c>
      <c r="D600" s="27" t="str">
        <f t="shared" si="72"/>
        <v>―</v>
      </c>
      <c r="E600" s="27" t="str">
        <f t="shared" si="73"/>
        <v>養護老人ホーム</v>
      </c>
      <c r="F600" s="25" t="s">
        <v>2857</v>
      </c>
      <c r="G600" s="34" t="s">
        <v>1422</v>
      </c>
      <c r="H600" s="25" t="s">
        <v>2858</v>
      </c>
      <c r="I600" s="34" t="s">
        <v>2859</v>
      </c>
      <c r="J600" s="34" t="s">
        <v>2860</v>
      </c>
      <c r="K600" s="25" t="s">
        <v>2861</v>
      </c>
      <c r="L600" s="25" t="s">
        <v>25</v>
      </c>
      <c r="M600" s="35">
        <v>50</v>
      </c>
      <c r="N600" s="36" t="s">
        <v>2862</v>
      </c>
      <c r="O600" s="69" t="str">
        <f>IFERROR(VLOOKUP(IF($L600="―",$K600,$L600),#REF!,2,FALSE),"―")</f>
        <v>―</v>
      </c>
    </row>
    <row r="601" spans="1:22" ht="27" customHeight="1" x14ac:dyDescent="0.15">
      <c r="A601" s="39">
        <f>IF($B$593="","",COUNTA($B$593:B601))</f>
        <v>9</v>
      </c>
      <c r="B601" s="27">
        <f t="shared" si="70"/>
        <v>601</v>
      </c>
      <c r="C601" s="27" t="str">
        <f t="shared" si="71"/>
        <v>シルバーサポートらいむの丘ハウス</v>
      </c>
      <c r="D601" s="27" t="str">
        <f t="shared" si="72"/>
        <v>―</v>
      </c>
      <c r="E601" s="27" t="str">
        <f t="shared" si="73"/>
        <v>養護老人ホーム</v>
      </c>
      <c r="F601" s="25" t="s">
        <v>2863</v>
      </c>
      <c r="G601" s="34" t="s">
        <v>2864</v>
      </c>
      <c r="H601" s="25" t="s">
        <v>2865</v>
      </c>
      <c r="I601" s="34" t="s">
        <v>2866</v>
      </c>
      <c r="J601" s="34" t="s">
        <v>2867</v>
      </c>
      <c r="K601" s="25" t="s">
        <v>2868</v>
      </c>
      <c r="L601" s="25" t="s">
        <v>25</v>
      </c>
      <c r="M601" s="35">
        <v>100</v>
      </c>
      <c r="N601" s="36" t="s">
        <v>2869</v>
      </c>
      <c r="O601" s="69" t="str">
        <f>IFERROR(VLOOKUP(IF($L601="―",$K601,$L601),#REF!,2,FALSE),"―")</f>
        <v>―</v>
      </c>
    </row>
    <row r="602" spans="1:22" ht="27" customHeight="1" x14ac:dyDescent="0.15">
      <c r="A602" s="39">
        <f>IF($B$593="","",COUNTA($B$593:B602))</f>
        <v>10</v>
      </c>
      <c r="B602" s="27">
        <f t="shared" si="70"/>
        <v>602</v>
      </c>
      <c r="C602" s="27" t="str">
        <f t="shared" si="71"/>
        <v>シルバーサポートらいむの丘ハウス</v>
      </c>
      <c r="D602" s="27" t="str">
        <f t="shared" si="72"/>
        <v>―</v>
      </c>
      <c r="E602" s="27" t="str">
        <f t="shared" si="73"/>
        <v>養護老人ホーム</v>
      </c>
      <c r="F602" s="25" t="s">
        <v>2870</v>
      </c>
      <c r="G602" s="34" t="s">
        <v>2871</v>
      </c>
      <c r="H602" s="25" t="s">
        <v>2872</v>
      </c>
      <c r="I602" s="34" t="s">
        <v>2873</v>
      </c>
      <c r="J602" s="34" t="s">
        <v>2874</v>
      </c>
      <c r="K602" s="25" t="s">
        <v>2875</v>
      </c>
      <c r="L602" s="25" t="s">
        <v>25</v>
      </c>
      <c r="M602" s="35">
        <v>50</v>
      </c>
      <c r="N602" s="36" t="s">
        <v>2876</v>
      </c>
      <c r="O602" s="69" t="str">
        <f>IFERROR(VLOOKUP(IF($L602="―",$K602,$L602),#REF!,2,FALSE),"―")</f>
        <v>―</v>
      </c>
    </row>
    <row r="603" spans="1:22" ht="27" customHeight="1" x14ac:dyDescent="0.15">
      <c r="A603" s="39">
        <f>IF($B$593="","",COUNTA($B$593:B603))</f>
        <v>11</v>
      </c>
      <c r="B603" s="27">
        <f t="shared" si="70"/>
        <v>603</v>
      </c>
      <c r="C603" s="27" t="str">
        <f t="shared" si="71"/>
        <v>シルバーサポートらいむの丘ハウス</v>
      </c>
      <c r="D603" s="27" t="str">
        <f t="shared" si="72"/>
        <v>―</v>
      </c>
      <c r="E603" s="27" t="str">
        <f t="shared" si="73"/>
        <v>養護老人ホーム</v>
      </c>
      <c r="F603" s="25" t="s">
        <v>2877</v>
      </c>
      <c r="G603" s="34" t="s">
        <v>2878</v>
      </c>
      <c r="H603" s="25" t="s">
        <v>2879</v>
      </c>
      <c r="I603" s="34" t="s">
        <v>2880</v>
      </c>
      <c r="J603" s="34" t="s">
        <v>2881</v>
      </c>
      <c r="K603" s="25" t="s">
        <v>2882</v>
      </c>
      <c r="L603" s="25" t="s">
        <v>25</v>
      </c>
      <c r="M603" s="35">
        <v>80</v>
      </c>
      <c r="N603" s="36" t="s">
        <v>2883</v>
      </c>
      <c r="O603" s="69" t="str">
        <f>IFERROR(VLOOKUP(IF($L603="―",$K603,$L603),#REF!,2,FALSE),"―")</f>
        <v>―</v>
      </c>
    </row>
    <row r="604" spans="1:22" ht="29.25" customHeight="1" x14ac:dyDescent="0.15">
      <c r="A604" s="39">
        <f>IF($B$593="","",COUNTA($B$593:B604))</f>
        <v>12</v>
      </c>
      <c r="B604" s="27">
        <f t="shared" si="70"/>
        <v>604</v>
      </c>
      <c r="C604" s="27" t="str">
        <f t="shared" si="71"/>
        <v>シルバーサポートらいむの丘ハウス</v>
      </c>
      <c r="D604" s="27" t="str">
        <f t="shared" si="72"/>
        <v>―</v>
      </c>
      <c r="E604" s="27" t="str">
        <f t="shared" si="73"/>
        <v>養護老人ホーム</v>
      </c>
      <c r="F604" s="25" t="s">
        <v>2884</v>
      </c>
      <c r="G604" s="34" t="s">
        <v>2885</v>
      </c>
      <c r="H604" s="25" t="s">
        <v>2886</v>
      </c>
      <c r="I604" s="34" t="s">
        <v>2887</v>
      </c>
      <c r="J604" s="34" t="s">
        <v>2888</v>
      </c>
      <c r="K604" s="25" t="s">
        <v>2889</v>
      </c>
      <c r="L604" s="25" t="s">
        <v>25</v>
      </c>
      <c r="M604" s="35">
        <v>50</v>
      </c>
      <c r="N604" s="36" t="s">
        <v>2891</v>
      </c>
      <c r="O604" s="69" t="str">
        <f>IFERROR(VLOOKUP(IF($L604="―",$K604,$L604),#REF!,2,FALSE),"―")</f>
        <v>―</v>
      </c>
    </row>
    <row r="605" spans="1:22" ht="27" customHeight="1" x14ac:dyDescent="0.15">
      <c r="A605" s="39">
        <f>IF($B$593="","",COUNTA($B$593:B605))</f>
        <v>13</v>
      </c>
      <c r="B605" s="27">
        <f t="shared" si="70"/>
        <v>605</v>
      </c>
      <c r="C605" s="27" t="str">
        <f t="shared" si="71"/>
        <v>シルバーサポートらいむの丘ハウス</v>
      </c>
      <c r="D605" s="27" t="str">
        <f t="shared" si="72"/>
        <v>―</v>
      </c>
      <c r="E605" s="27" t="str">
        <f t="shared" si="73"/>
        <v>養護老人ホーム</v>
      </c>
      <c r="F605" s="25" t="s">
        <v>2892</v>
      </c>
      <c r="G605" s="34" t="s">
        <v>2893</v>
      </c>
      <c r="H605" s="25" t="s">
        <v>2894</v>
      </c>
      <c r="I605" s="34" t="s">
        <v>2895</v>
      </c>
      <c r="J605" s="34" t="s">
        <v>2896</v>
      </c>
      <c r="K605" s="25" t="s">
        <v>1813</v>
      </c>
      <c r="L605" s="25" t="s">
        <v>25</v>
      </c>
      <c r="M605" s="35">
        <v>50</v>
      </c>
      <c r="N605" s="36" t="s">
        <v>2897</v>
      </c>
      <c r="O605" s="69" t="str">
        <f>IFERROR(VLOOKUP(IF($L605="―",$K605,$L605),#REF!,2,FALSE),"―")</f>
        <v>―</v>
      </c>
    </row>
    <row r="606" spans="1:22" s="78" customFormat="1" ht="27" customHeight="1" x14ac:dyDescent="0.15">
      <c r="A606" s="39">
        <f>IF($B$593="","",COUNTA($B$593:B606))</f>
        <v>14</v>
      </c>
      <c r="B606" s="27">
        <f t="shared" si="70"/>
        <v>606</v>
      </c>
      <c r="C606" s="27" t="str">
        <f t="shared" si="71"/>
        <v>シルバーサポートらいむの丘ハウス</v>
      </c>
      <c r="D606" s="27" t="str">
        <f t="shared" si="72"/>
        <v>―</v>
      </c>
      <c r="E606" s="27" t="str">
        <f t="shared" si="73"/>
        <v>養護老人ホーム</v>
      </c>
      <c r="F606" s="25" t="s">
        <v>2898</v>
      </c>
      <c r="G606" s="34" t="s">
        <v>2899</v>
      </c>
      <c r="H606" s="25" t="s">
        <v>2900</v>
      </c>
      <c r="I606" s="34" t="s">
        <v>2901</v>
      </c>
      <c r="J606" s="34" t="s">
        <v>2902</v>
      </c>
      <c r="K606" s="25" t="s">
        <v>1262</v>
      </c>
      <c r="L606" s="25" t="s">
        <v>25</v>
      </c>
      <c r="M606" s="35">
        <v>50</v>
      </c>
      <c r="N606" s="36" t="s">
        <v>2903</v>
      </c>
      <c r="O606" s="69" t="str">
        <f>IFERROR(VLOOKUP(IF($L606="―",$K606,$L606),#REF!,2,FALSE),"―")</f>
        <v>―</v>
      </c>
      <c r="P606" s="63"/>
      <c r="Q606" s="63"/>
      <c r="R606" s="63"/>
      <c r="S606" s="63"/>
      <c r="T606" s="63"/>
      <c r="U606" s="63"/>
      <c r="V606" s="63"/>
    </row>
    <row r="607" spans="1:22" s="78" customFormat="1" ht="27" customHeight="1" x14ac:dyDescent="0.15">
      <c r="A607" s="39">
        <f>IF($B$593="","",COUNTA($B$593:B607))</f>
        <v>15</v>
      </c>
      <c r="B607" s="27">
        <f t="shared" si="70"/>
        <v>607</v>
      </c>
      <c r="C607" s="27" t="str">
        <f t="shared" si="71"/>
        <v>シルバーサポートらいむの丘ハウス</v>
      </c>
      <c r="D607" s="27" t="str">
        <f t="shared" si="72"/>
        <v>―</v>
      </c>
      <c r="E607" s="27" t="str">
        <f t="shared" si="73"/>
        <v>養護老人ホーム</v>
      </c>
      <c r="F607" s="25" t="s">
        <v>2904</v>
      </c>
      <c r="G607" s="34" t="s">
        <v>2905</v>
      </c>
      <c r="H607" s="25" t="s">
        <v>2906</v>
      </c>
      <c r="I607" s="34" t="s">
        <v>2907</v>
      </c>
      <c r="J607" s="34" t="s">
        <v>2908</v>
      </c>
      <c r="K607" s="25" t="s">
        <v>201</v>
      </c>
      <c r="L607" s="25" t="s">
        <v>25</v>
      </c>
      <c r="M607" s="35">
        <v>60</v>
      </c>
      <c r="N607" s="36" t="s">
        <v>2909</v>
      </c>
      <c r="O607" s="69" t="str">
        <f>IFERROR(VLOOKUP(IF($L607="―",$K607,$L607),#REF!,2,FALSE),"―")</f>
        <v>―</v>
      </c>
      <c r="P607" s="63"/>
      <c r="Q607" s="63"/>
      <c r="R607" s="63"/>
      <c r="S607" s="63"/>
      <c r="T607" s="63"/>
      <c r="U607" s="63"/>
      <c r="V607" s="63"/>
    </row>
    <row r="608" spans="1:22" s="78" customFormat="1" ht="27" customHeight="1" x14ac:dyDescent="0.15">
      <c r="A608" s="39">
        <f>IF($B$593="","",COUNTA($B$593:B608))</f>
        <v>16</v>
      </c>
      <c r="B608" s="27">
        <f t="shared" si="70"/>
        <v>608</v>
      </c>
      <c r="C608" s="27" t="str">
        <f t="shared" si="71"/>
        <v>シルバーサポートらいむの丘ハウス</v>
      </c>
      <c r="D608" s="27" t="str">
        <f t="shared" si="72"/>
        <v>―</v>
      </c>
      <c r="E608" s="27" t="str">
        <f t="shared" si="73"/>
        <v>養護老人ホーム</v>
      </c>
      <c r="F608" s="25" t="s">
        <v>2910</v>
      </c>
      <c r="G608" s="34" t="s">
        <v>2911</v>
      </c>
      <c r="H608" s="25" t="s">
        <v>2912</v>
      </c>
      <c r="I608" s="34" t="s">
        <v>2913</v>
      </c>
      <c r="J608" s="34" t="s">
        <v>2914</v>
      </c>
      <c r="K608" s="25" t="s">
        <v>2915</v>
      </c>
      <c r="L608" s="25" t="s">
        <v>2916</v>
      </c>
      <c r="M608" s="35">
        <v>50</v>
      </c>
      <c r="N608" s="93" t="s">
        <v>2917</v>
      </c>
      <c r="O608" s="69" t="str">
        <f>IFERROR(VLOOKUP(IF($L608="―",$K608,$L608),#REF!,2,FALSE),"―")</f>
        <v>―</v>
      </c>
      <c r="P608" s="63"/>
      <c r="Q608" s="63"/>
      <c r="R608" s="63"/>
      <c r="S608" s="63"/>
      <c r="T608" s="63"/>
      <c r="U608" s="63"/>
      <c r="V608" s="63"/>
    </row>
    <row r="609" spans="1:24" s="78" customFormat="1" ht="27" customHeight="1" x14ac:dyDescent="0.15">
      <c r="A609" s="39">
        <f>IF($B$593="","",COUNTA($B$593:B609))</f>
        <v>17</v>
      </c>
      <c r="B609" s="27">
        <f t="shared" si="70"/>
        <v>609</v>
      </c>
      <c r="C609" s="27" t="str">
        <f t="shared" si="71"/>
        <v>シルバーサポートらいむの丘ハウス</v>
      </c>
      <c r="D609" s="27" t="str">
        <f t="shared" si="72"/>
        <v>―</v>
      </c>
      <c r="E609" s="27" t="str">
        <f t="shared" si="73"/>
        <v>養護老人ホーム</v>
      </c>
      <c r="F609" s="25" t="s">
        <v>2918</v>
      </c>
      <c r="G609" s="34" t="s">
        <v>2919</v>
      </c>
      <c r="H609" s="25" t="s">
        <v>2920</v>
      </c>
      <c r="I609" s="34" t="s">
        <v>2921</v>
      </c>
      <c r="J609" s="34" t="s">
        <v>2922</v>
      </c>
      <c r="K609" s="25" t="s">
        <v>2923</v>
      </c>
      <c r="L609" s="25" t="s">
        <v>25</v>
      </c>
      <c r="M609" s="35">
        <v>50</v>
      </c>
      <c r="N609" s="36" t="s">
        <v>2924</v>
      </c>
      <c r="O609" s="69" t="str">
        <f>IFERROR(VLOOKUP(IF($L609="―",$K609,$L609),#REF!,2,FALSE),"―")</f>
        <v>―</v>
      </c>
      <c r="P609" s="63"/>
      <c r="Q609" s="63"/>
      <c r="R609" s="63"/>
      <c r="S609" s="63"/>
      <c r="T609" s="63"/>
      <c r="U609" s="63"/>
      <c r="V609" s="63"/>
    </row>
    <row r="610" spans="1:24" s="78" customFormat="1" ht="27" customHeight="1" x14ac:dyDescent="0.15">
      <c r="A610" s="39">
        <f>IF($B$593="","",COUNTA($B$593:B610))</f>
        <v>18</v>
      </c>
      <c r="B610" s="59">
        <f t="shared" si="70"/>
        <v>610</v>
      </c>
      <c r="C610" s="59" t="str">
        <f t="shared" si="71"/>
        <v>シルバーサポートらいむの丘ハウス</v>
      </c>
      <c r="D610" s="59" t="str">
        <f t="shared" si="72"/>
        <v>―</v>
      </c>
      <c r="E610" s="27" t="str">
        <f t="shared" si="73"/>
        <v>養護老人ホーム</v>
      </c>
      <c r="F610" s="58" t="s">
        <v>2925</v>
      </c>
      <c r="G610" s="60" t="s">
        <v>2926</v>
      </c>
      <c r="H610" s="58" t="s">
        <v>2927</v>
      </c>
      <c r="I610" s="60" t="s">
        <v>2928</v>
      </c>
      <c r="J610" s="60" t="s">
        <v>2929</v>
      </c>
      <c r="K610" s="58" t="s">
        <v>2930</v>
      </c>
      <c r="L610" s="58" t="s">
        <v>25</v>
      </c>
      <c r="M610" s="57">
        <v>50</v>
      </c>
      <c r="N610" s="51" t="s">
        <v>2931</v>
      </c>
      <c r="O610" s="74" t="str">
        <f>IFERROR(VLOOKUP(IF($L610="―",$K610,$L610),#REF!,2,FALSE),"―")</f>
        <v>―</v>
      </c>
      <c r="P610" s="63"/>
      <c r="Q610" s="63"/>
      <c r="R610" s="63"/>
      <c r="S610" s="63"/>
      <c r="T610" s="63"/>
      <c r="U610" s="63"/>
      <c r="V610" s="63"/>
    </row>
    <row r="611" spans="1:24" s="78" customFormat="1" ht="27" customHeight="1" x14ac:dyDescent="0.15">
      <c r="A611" s="63"/>
      <c r="B611" s="63"/>
      <c r="C611" s="63"/>
      <c r="D611" s="63"/>
      <c r="E611" s="63"/>
      <c r="F611" s="64"/>
      <c r="G611" s="79"/>
      <c r="H611" s="64"/>
      <c r="I611" s="79"/>
      <c r="J611" s="79"/>
      <c r="K611" s="64"/>
      <c r="L611" s="64"/>
      <c r="M611" s="64"/>
      <c r="N611" s="65"/>
      <c r="O611" s="56"/>
      <c r="R611" s="63"/>
      <c r="S611" s="63"/>
      <c r="T611" s="63"/>
      <c r="U611" s="63"/>
      <c r="V611" s="63"/>
      <c r="W611" s="63"/>
      <c r="X611" s="63"/>
    </row>
    <row r="612" spans="1:24" ht="27" customHeight="1" x14ac:dyDescent="0.15">
      <c r="F612" s="395" t="s">
        <v>13913</v>
      </c>
      <c r="O612" s="56" t="s">
        <v>2799</v>
      </c>
      <c r="P612" s="79"/>
    </row>
    <row r="613" spans="1:24" s="78" customFormat="1" ht="27" customHeight="1" x14ac:dyDescent="0.15">
      <c r="A613" s="77" t="s">
        <v>5</v>
      </c>
      <c r="B613" s="66" t="s">
        <v>6</v>
      </c>
      <c r="C613" s="66" t="s">
        <v>7</v>
      </c>
      <c r="D613" s="66" t="s">
        <v>8</v>
      </c>
      <c r="E613" s="66" t="s">
        <v>9</v>
      </c>
      <c r="F613" s="67" t="s">
        <v>10</v>
      </c>
      <c r="G613" s="66" t="s">
        <v>11</v>
      </c>
      <c r="H613" s="67" t="s">
        <v>12</v>
      </c>
      <c r="I613" s="66" t="s">
        <v>13</v>
      </c>
      <c r="J613" s="66" t="s">
        <v>14</v>
      </c>
      <c r="K613" s="67" t="s">
        <v>15</v>
      </c>
      <c r="L613" s="67" t="s">
        <v>13925</v>
      </c>
      <c r="M613" s="68" t="s">
        <v>16</v>
      </c>
      <c r="N613" s="67" t="s">
        <v>17</v>
      </c>
      <c r="O613" s="66" t="s">
        <v>18</v>
      </c>
      <c r="P613" s="63"/>
      <c r="Q613" s="63"/>
      <c r="R613" s="63"/>
      <c r="S613" s="63"/>
      <c r="T613" s="63"/>
      <c r="U613" s="63"/>
      <c r="V613" s="63"/>
    </row>
    <row r="614" spans="1:24" s="78" customFormat="1" ht="27" customHeight="1" x14ac:dyDescent="0.15">
      <c r="A614" s="39">
        <f>IF($B$614="","",COUNTA($B$614:B614))</f>
        <v>1</v>
      </c>
      <c r="B614" s="59">
        <f t="shared" ref="B614:B677" si="74">IF(D614="","",ROW())</f>
        <v>614</v>
      </c>
      <c r="C614" s="27" t="str">
        <f t="shared" ref="C614:C677" si="75">$F$612</f>
        <v>（２）　特別養護老人ホーム　（介護老人福祉施設・地域密着型介護老人福祉施設）　（老人福祉法・（介護保険法））</v>
      </c>
      <c r="D614" s="27" t="str">
        <f t="shared" ref="D614:D677" si="76">$O$612</f>
        <v>長寿介護課</v>
      </c>
      <c r="E614" s="27" t="str">
        <f t="shared" ref="E614:E677" si="77">MID(category4_2,SEARCH("）",category4_2,1)+2,SEARCH("（",category4_2,SEARCH("）",category4_2,1)+2)-SEARCH("）",category4_2,1)-3)</f>
        <v>特別養護老人ホーム</v>
      </c>
      <c r="F614" s="25" t="s">
        <v>2932</v>
      </c>
      <c r="G614" s="34" t="s">
        <v>2933</v>
      </c>
      <c r="H614" s="25" t="s">
        <v>2934</v>
      </c>
      <c r="I614" s="34" t="s">
        <v>2935</v>
      </c>
      <c r="J614" s="34" t="s">
        <v>2936</v>
      </c>
      <c r="K614" s="25" t="s">
        <v>2058</v>
      </c>
      <c r="L614" s="25" t="s">
        <v>25</v>
      </c>
      <c r="M614" s="35">
        <v>60</v>
      </c>
      <c r="N614" s="36" t="s">
        <v>286</v>
      </c>
      <c r="O614" s="74" t="str">
        <f>IFERROR(VLOOKUP(IF($L614="―",$K614,$L614),[3]法人一覧!$D$4:$E$326,2,FALSE),"―")</f>
        <v>7190005007701</v>
      </c>
      <c r="P614" s="63"/>
      <c r="Q614" s="63"/>
      <c r="R614" s="63"/>
      <c r="S614" s="63"/>
      <c r="T614" s="63"/>
      <c r="U614" s="63"/>
      <c r="V614" s="63"/>
    </row>
    <row r="615" spans="1:24" s="78" customFormat="1" ht="27" customHeight="1" x14ac:dyDescent="0.15">
      <c r="A615" s="39">
        <f>IF($B$614="","",COUNTA($B$614:B615))</f>
        <v>2</v>
      </c>
      <c r="B615" s="27">
        <f t="shared" si="74"/>
        <v>615</v>
      </c>
      <c r="C615" s="27" t="str">
        <f t="shared" si="75"/>
        <v>（２）　特別養護老人ホーム　（介護老人福祉施設・地域密着型介護老人福祉施設）　（老人福祉法・（介護保険法））</v>
      </c>
      <c r="D615" s="27" t="str">
        <f t="shared" si="76"/>
        <v>長寿介護課</v>
      </c>
      <c r="E615" s="27" t="str">
        <f t="shared" si="77"/>
        <v>特別養護老人ホーム</v>
      </c>
      <c r="F615" s="25" t="s">
        <v>2937</v>
      </c>
      <c r="G615" s="34" t="s">
        <v>2933</v>
      </c>
      <c r="H615" s="25" t="s">
        <v>2934</v>
      </c>
      <c r="I615" s="34" t="s">
        <v>2935</v>
      </c>
      <c r="J615" s="34" t="s">
        <v>2936</v>
      </c>
      <c r="K615" s="25" t="s">
        <v>2058</v>
      </c>
      <c r="L615" s="25" t="s">
        <v>25</v>
      </c>
      <c r="M615" s="35">
        <v>20</v>
      </c>
      <c r="N615" s="37">
        <v>41730</v>
      </c>
      <c r="O615" s="69" t="str">
        <f>IFERROR(VLOOKUP(IF($L615="―",$K615,$L615),[3]法人一覧!$D$4:$E$326,2,FALSE),"―")</f>
        <v>7190005007701</v>
      </c>
      <c r="P615" s="63"/>
      <c r="Q615" s="63"/>
      <c r="R615" s="63"/>
      <c r="S615" s="63"/>
      <c r="T615" s="63"/>
      <c r="U615" s="63"/>
      <c r="V615" s="63"/>
    </row>
    <row r="616" spans="1:24" s="78" customFormat="1" ht="27" customHeight="1" x14ac:dyDescent="0.15">
      <c r="A616" s="39">
        <f>IF($B$614="","",COUNTA($B$614:B616))</f>
        <v>3</v>
      </c>
      <c r="B616" s="27">
        <f t="shared" si="74"/>
        <v>616</v>
      </c>
      <c r="C616" s="27" t="str">
        <f t="shared" si="75"/>
        <v>（２）　特別養護老人ホーム　（介護老人福祉施設・地域密着型介護老人福祉施設）　（老人福祉法・（介護保険法））</v>
      </c>
      <c r="D616" s="27" t="str">
        <f t="shared" si="76"/>
        <v>長寿介護課</v>
      </c>
      <c r="E616" s="27" t="str">
        <f t="shared" si="77"/>
        <v>特別養護老人ホーム</v>
      </c>
      <c r="F616" s="25" t="s">
        <v>2938</v>
      </c>
      <c r="G616" s="34" t="s">
        <v>2939</v>
      </c>
      <c r="H616" s="25" t="s">
        <v>2940</v>
      </c>
      <c r="I616" s="34" t="s">
        <v>2941</v>
      </c>
      <c r="J616" s="34" t="s">
        <v>2942</v>
      </c>
      <c r="K616" s="25" t="s">
        <v>2943</v>
      </c>
      <c r="L616" s="25" t="s">
        <v>25</v>
      </c>
      <c r="M616" s="35">
        <v>50</v>
      </c>
      <c r="N616" s="36" t="s">
        <v>392</v>
      </c>
      <c r="O616" s="69" t="str">
        <f>IFERROR(VLOOKUP(IF($L616="―",$K616,$L616),[3]法人一覧!$D$4:$E$326,2,FALSE),"―")</f>
        <v>2190005007697</v>
      </c>
      <c r="P616" s="63"/>
      <c r="Q616" s="63"/>
      <c r="R616" s="63"/>
      <c r="S616" s="63"/>
      <c r="T616" s="63"/>
      <c r="U616" s="63"/>
      <c r="V616" s="63"/>
    </row>
    <row r="617" spans="1:24" s="78" customFormat="1" ht="27" customHeight="1" x14ac:dyDescent="0.15">
      <c r="A617" s="39">
        <f>IF($B$614="","",COUNTA($B$614:B617))</f>
        <v>4</v>
      </c>
      <c r="B617" s="27">
        <f t="shared" si="74"/>
        <v>617</v>
      </c>
      <c r="C617" s="27" t="str">
        <f t="shared" si="75"/>
        <v>（２）　特別養護老人ホーム　（介護老人福祉施設・地域密着型介護老人福祉施設）　（老人福祉法・（介護保険法））</v>
      </c>
      <c r="D617" s="27" t="str">
        <f t="shared" si="76"/>
        <v>長寿介護課</v>
      </c>
      <c r="E617" s="27" t="str">
        <f t="shared" si="77"/>
        <v>特別養護老人ホーム</v>
      </c>
      <c r="F617" s="25" t="s">
        <v>2944</v>
      </c>
      <c r="G617" s="34" t="s">
        <v>2939</v>
      </c>
      <c r="H617" s="25" t="s">
        <v>2945</v>
      </c>
      <c r="I617" s="34" t="s">
        <v>2941</v>
      </c>
      <c r="J617" s="34" t="s">
        <v>2942</v>
      </c>
      <c r="K617" s="25" t="s">
        <v>2943</v>
      </c>
      <c r="L617" s="25" t="s">
        <v>25</v>
      </c>
      <c r="M617" s="35">
        <v>15</v>
      </c>
      <c r="N617" s="37">
        <v>41730</v>
      </c>
      <c r="O617" s="69" t="str">
        <f>IFERROR(VLOOKUP(IF($L617="―",$K617,$L617),[3]法人一覧!$D$4:$E$326,2,FALSE),"―")</f>
        <v>2190005007697</v>
      </c>
      <c r="P617" s="63"/>
      <c r="Q617" s="63"/>
      <c r="R617" s="63"/>
      <c r="S617" s="63"/>
      <c r="T617" s="63"/>
      <c r="U617" s="63"/>
      <c r="V617" s="63"/>
    </row>
    <row r="618" spans="1:24" s="78" customFormat="1" ht="27" customHeight="1" x14ac:dyDescent="0.15">
      <c r="A618" s="39">
        <f>IF($B$614="","",COUNTA($B$614:B618))</f>
        <v>5</v>
      </c>
      <c r="B618" s="27">
        <f t="shared" si="74"/>
        <v>618</v>
      </c>
      <c r="C618" s="27" t="str">
        <f t="shared" si="75"/>
        <v>（２）　特別養護老人ホーム　（介護老人福祉施設・地域密着型介護老人福祉施設）　（老人福祉法・（介護保険法））</v>
      </c>
      <c r="D618" s="27" t="str">
        <f t="shared" si="76"/>
        <v>長寿介護課</v>
      </c>
      <c r="E618" s="27" t="str">
        <f t="shared" si="77"/>
        <v>特別養護老人ホーム</v>
      </c>
      <c r="F618" s="25" t="s">
        <v>2946</v>
      </c>
      <c r="G618" s="34" t="s">
        <v>2947</v>
      </c>
      <c r="H618" s="25" t="s">
        <v>2948</v>
      </c>
      <c r="I618" s="34" t="s">
        <v>2949</v>
      </c>
      <c r="J618" s="34"/>
      <c r="K618" s="25" t="s">
        <v>2943</v>
      </c>
      <c r="L618" s="25" t="s">
        <v>25</v>
      </c>
      <c r="M618" s="35">
        <v>29</v>
      </c>
      <c r="N618" s="107" t="s">
        <v>2950</v>
      </c>
      <c r="O618" s="69" t="str">
        <f>IFERROR(VLOOKUP(IF($L618="―",$K618,$L618),[3]法人一覧!$D$4:$E$326,2,FALSE),"―")</f>
        <v>2190005007697</v>
      </c>
      <c r="P618" s="63"/>
      <c r="Q618" s="63"/>
      <c r="R618" s="63"/>
      <c r="S618" s="63"/>
      <c r="T618" s="63"/>
      <c r="U618" s="63"/>
      <c r="V618" s="63"/>
    </row>
    <row r="619" spans="1:24" s="78" customFormat="1" ht="27" customHeight="1" x14ac:dyDescent="0.15">
      <c r="A619" s="39">
        <f>IF($B$614="","",COUNTA($B$614:B619))</f>
        <v>6</v>
      </c>
      <c r="B619" s="27">
        <f t="shared" si="74"/>
        <v>619</v>
      </c>
      <c r="C619" s="27" t="str">
        <f t="shared" si="75"/>
        <v>（２）　特別養護老人ホーム　（介護老人福祉施設・地域密着型介護老人福祉施設）　（老人福祉法・（介護保険法））</v>
      </c>
      <c r="D619" s="27" t="str">
        <f t="shared" si="76"/>
        <v>長寿介護課</v>
      </c>
      <c r="E619" s="27" t="str">
        <f t="shared" si="77"/>
        <v>特別養護老人ホーム</v>
      </c>
      <c r="F619" s="25" t="s">
        <v>2951</v>
      </c>
      <c r="G619" s="34" t="s">
        <v>146</v>
      </c>
      <c r="H619" s="25" t="s">
        <v>147</v>
      </c>
      <c r="I619" s="34" t="s">
        <v>2952</v>
      </c>
      <c r="J619" s="34" t="s">
        <v>2953</v>
      </c>
      <c r="K619" s="25" t="s">
        <v>128</v>
      </c>
      <c r="L619" s="25" t="s">
        <v>25</v>
      </c>
      <c r="M619" s="35">
        <v>58</v>
      </c>
      <c r="N619" s="36" t="s">
        <v>2954</v>
      </c>
      <c r="O619" s="69" t="str">
        <f>IFERROR(VLOOKUP(IF($L619="―",$K619,$L619),[3]法人一覧!$D$4:$E$326,2,FALSE),"―")</f>
        <v>9180305003515</v>
      </c>
      <c r="P619" s="63"/>
      <c r="Q619" s="63"/>
      <c r="R619" s="63"/>
      <c r="S619" s="63"/>
      <c r="T619" s="63"/>
      <c r="U619" s="63"/>
      <c r="V619" s="63"/>
    </row>
    <row r="620" spans="1:24" s="78" customFormat="1" ht="27" customHeight="1" x14ac:dyDescent="0.15">
      <c r="A620" s="39">
        <f>IF($B$614="","",COUNTA($B$614:B620))</f>
        <v>7</v>
      </c>
      <c r="B620" s="27">
        <f t="shared" si="74"/>
        <v>620</v>
      </c>
      <c r="C620" s="27" t="str">
        <f t="shared" si="75"/>
        <v>（２）　特別養護老人ホーム　（介護老人福祉施設・地域密着型介護老人福祉施設）　（老人福祉法・（介護保険法））</v>
      </c>
      <c r="D620" s="27" t="str">
        <f t="shared" si="76"/>
        <v>長寿介護課</v>
      </c>
      <c r="E620" s="27" t="str">
        <f t="shared" si="77"/>
        <v>特別養護老人ホーム</v>
      </c>
      <c r="F620" s="25" t="s">
        <v>2955</v>
      </c>
      <c r="G620" s="34" t="s">
        <v>646</v>
      </c>
      <c r="H620" s="25" t="s">
        <v>2956</v>
      </c>
      <c r="I620" s="34" t="s">
        <v>2957</v>
      </c>
      <c r="J620" s="34" t="s">
        <v>2958</v>
      </c>
      <c r="K620" s="25" t="s">
        <v>2959</v>
      </c>
      <c r="L620" s="25" t="s">
        <v>25</v>
      </c>
      <c r="M620" s="35">
        <v>40</v>
      </c>
      <c r="N620" s="37">
        <v>42095</v>
      </c>
      <c r="O620" s="69" t="str">
        <f>IFERROR(VLOOKUP(IF($L620="―",$K620,$L620),[3]法人一覧!$D$4:$E$326,2,FALSE),"―")</f>
        <v>1190005009793</v>
      </c>
      <c r="P620" s="63"/>
      <c r="Q620" s="63"/>
      <c r="R620" s="63"/>
      <c r="S620" s="63"/>
      <c r="T620" s="63"/>
      <c r="U620" s="63"/>
      <c r="V620" s="63"/>
    </row>
    <row r="621" spans="1:24" s="78" customFormat="1" ht="27" customHeight="1" x14ac:dyDescent="0.15">
      <c r="A621" s="39">
        <f>IF($B$614="","",COUNTA($B$614:B621))</f>
        <v>8</v>
      </c>
      <c r="B621" s="27">
        <f t="shared" si="74"/>
        <v>621</v>
      </c>
      <c r="C621" s="27" t="str">
        <f t="shared" si="75"/>
        <v>（２）　特別養護老人ホーム　（介護老人福祉施設・地域密着型介護老人福祉施設）　（老人福祉法・（介護保険法））</v>
      </c>
      <c r="D621" s="27" t="str">
        <f t="shared" si="76"/>
        <v>長寿介護課</v>
      </c>
      <c r="E621" s="27" t="str">
        <f t="shared" si="77"/>
        <v>特別養護老人ホーム</v>
      </c>
      <c r="F621" s="25" t="s">
        <v>2961</v>
      </c>
      <c r="G621" s="34" t="s">
        <v>2962</v>
      </c>
      <c r="H621" s="25" t="s">
        <v>2963</v>
      </c>
      <c r="I621" s="34" t="s">
        <v>2964</v>
      </c>
      <c r="J621" s="34" t="s">
        <v>2965</v>
      </c>
      <c r="K621" s="25" t="s">
        <v>2966</v>
      </c>
      <c r="L621" s="25" t="s">
        <v>25</v>
      </c>
      <c r="M621" s="35">
        <v>50</v>
      </c>
      <c r="N621" s="36" t="s">
        <v>2967</v>
      </c>
      <c r="O621" s="69" t="str">
        <f>IFERROR(VLOOKUP(IF($L621="―",$K621,$L621),[3]法人一覧!$D$4:$E$326,2,FALSE),"―")</f>
        <v>1190005008374</v>
      </c>
      <c r="P621" s="63"/>
      <c r="Q621" s="63"/>
      <c r="R621" s="63"/>
      <c r="S621" s="63"/>
      <c r="T621" s="63"/>
      <c r="U621" s="63"/>
      <c r="V621" s="63"/>
    </row>
    <row r="622" spans="1:24" s="78" customFormat="1" ht="27" customHeight="1" x14ac:dyDescent="0.15">
      <c r="A622" s="39">
        <f>IF($B$614="","",COUNTA($B$614:B622))</f>
        <v>9</v>
      </c>
      <c r="B622" s="27">
        <f t="shared" si="74"/>
        <v>622</v>
      </c>
      <c r="C622" s="27" t="str">
        <f t="shared" si="75"/>
        <v>（２）　特別養護老人ホーム　（介護老人福祉施設・地域密着型介護老人福祉施設）　（老人福祉法・（介護保険法））</v>
      </c>
      <c r="D622" s="27" t="str">
        <f t="shared" si="76"/>
        <v>長寿介護課</v>
      </c>
      <c r="E622" s="27" t="str">
        <f t="shared" si="77"/>
        <v>特別養護老人ホーム</v>
      </c>
      <c r="F622" s="25" t="s">
        <v>2968</v>
      </c>
      <c r="G622" s="34" t="s">
        <v>263</v>
      </c>
      <c r="H622" s="25" t="s">
        <v>2969</v>
      </c>
      <c r="I622" s="34" t="s">
        <v>2970</v>
      </c>
      <c r="J622" s="34" t="s">
        <v>2971</v>
      </c>
      <c r="K622" s="25" t="s">
        <v>128</v>
      </c>
      <c r="L622" s="25" t="s">
        <v>25</v>
      </c>
      <c r="M622" s="35">
        <v>29</v>
      </c>
      <c r="N622" s="36" t="s">
        <v>2972</v>
      </c>
      <c r="O622" s="69" t="str">
        <f>IFERROR(VLOOKUP(IF($L622="―",$K622,$L622),[3]法人一覧!$D$4:$E$326,2,FALSE),"―")</f>
        <v>9180305003515</v>
      </c>
      <c r="P622" s="63"/>
      <c r="Q622" s="63"/>
      <c r="R622" s="63"/>
      <c r="S622" s="63"/>
      <c r="T622" s="63"/>
      <c r="U622" s="63"/>
      <c r="V622" s="63"/>
    </row>
    <row r="623" spans="1:24" s="78" customFormat="1" ht="27" customHeight="1" x14ac:dyDescent="0.15">
      <c r="A623" s="39">
        <f>IF($B$614="","",COUNTA($B$614:B623))</f>
        <v>10</v>
      </c>
      <c r="B623" s="27">
        <f t="shared" si="74"/>
        <v>623</v>
      </c>
      <c r="C623" s="27" t="str">
        <f t="shared" si="75"/>
        <v>（２）　特別養護老人ホーム　（介護老人福祉施設・地域密着型介護老人福祉施設）　（老人福祉法・（介護保険法））</v>
      </c>
      <c r="D623" s="27" t="str">
        <f t="shared" si="76"/>
        <v>長寿介護課</v>
      </c>
      <c r="E623" s="27" t="str">
        <f t="shared" si="77"/>
        <v>特別養護老人ホーム</v>
      </c>
      <c r="F623" s="25" t="s">
        <v>2806</v>
      </c>
      <c r="G623" s="34" t="s">
        <v>2973</v>
      </c>
      <c r="H623" s="25" t="s">
        <v>2974</v>
      </c>
      <c r="I623" s="34" t="s">
        <v>15671</v>
      </c>
      <c r="J623" s="34" t="s">
        <v>15672</v>
      </c>
      <c r="K623" s="25" t="s">
        <v>2811</v>
      </c>
      <c r="L623" s="25" t="s">
        <v>25</v>
      </c>
      <c r="M623" s="35">
        <v>50</v>
      </c>
      <c r="N623" s="36" t="s">
        <v>2975</v>
      </c>
      <c r="O623" s="69" t="str">
        <f>IFERROR(VLOOKUP(IF($L623="―",$K623,$L623),[3]法人一覧!$D$4:$E$326,2,FALSE),"―")</f>
        <v>3190005007861</v>
      </c>
      <c r="P623" s="63"/>
      <c r="Q623" s="63"/>
      <c r="R623" s="63"/>
      <c r="S623" s="63"/>
      <c r="T623" s="63"/>
      <c r="U623" s="63"/>
      <c r="V623" s="63"/>
    </row>
    <row r="624" spans="1:24" s="78" customFormat="1" ht="27" customHeight="1" x14ac:dyDescent="0.15">
      <c r="A624" s="39">
        <f>IF($B$614="","",COUNTA($B$614:B624))</f>
        <v>11</v>
      </c>
      <c r="B624" s="27">
        <f t="shared" si="74"/>
        <v>624</v>
      </c>
      <c r="C624" s="27" t="str">
        <f t="shared" si="75"/>
        <v>（２）　特別養護老人ホーム　（介護老人福祉施設・地域密着型介護老人福祉施設）　（老人福祉法・（介護保険法））</v>
      </c>
      <c r="D624" s="27" t="str">
        <f t="shared" si="76"/>
        <v>長寿介護課</v>
      </c>
      <c r="E624" s="27" t="str">
        <f t="shared" si="77"/>
        <v>特別養護老人ホーム</v>
      </c>
      <c r="F624" s="25" t="s">
        <v>2976</v>
      </c>
      <c r="G624" s="34" t="s">
        <v>2977</v>
      </c>
      <c r="H624" s="25" t="s">
        <v>2978</v>
      </c>
      <c r="I624" s="34" t="s">
        <v>2979</v>
      </c>
      <c r="J624" s="34" t="s">
        <v>2980</v>
      </c>
      <c r="K624" s="25" t="s">
        <v>2981</v>
      </c>
      <c r="L624" s="25" t="s">
        <v>25</v>
      </c>
      <c r="M624" s="35">
        <v>60</v>
      </c>
      <c r="N624" s="36" t="s">
        <v>2982</v>
      </c>
      <c r="O624" s="69" t="str">
        <f>IFERROR(VLOOKUP(IF($L624="―",$K624,$L624),[3]法人一覧!$D$4:$E$326,2,FALSE),"―")</f>
        <v>1190005007863</v>
      </c>
      <c r="P624" s="63"/>
      <c r="Q624" s="63"/>
      <c r="R624" s="63"/>
      <c r="S624" s="63"/>
      <c r="T624" s="63"/>
      <c r="U624" s="63"/>
      <c r="V624" s="63"/>
    </row>
    <row r="625" spans="1:22" s="78" customFormat="1" ht="27" customHeight="1" x14ac:dyDescent="0.15">
      <c r="A625" s="39">
        <f>IF($B$614="","",COUNTA($B$614:B625))</f>
        <v>12</v>
      </c>
      <c r="B625" s="27">
        <f t="shared" si="74"/>
        <v>625</v>
      </c>
      <c r="C625" s="27" t="str">
        <f t="shared" si="75"/>
        <v>（２）　特別養護老人ホーム　（介護老人福祉施設・地域密着型介護老人福祉施設）　（老人福祉法・（介護保険法））</v>
      </c>
      <c r="D625" s="27" t="str">
        <f t="shared" si="76"/>
        <v>長寿介護課</v>
      </c>
      <c r="E625" s="27" t="str">
        <f t="shared" si="77"/>
        <v>特別養護老人ホーム</v>
      </c>
      <c r="F625" s="25" t="s">
        <v>2983</v>
      </c>
      <c r="G625" s="34" t="s">
        <v>2984</v>
      </c>
      <c r="H625" s="25" t="s">
        <v>2985</v>
      </c>
      <c r="I625" s="34" t="s">
        <v>2986</v>
      </c>
      <c r="J625" s="34" t="s">
        <v>2987</v>
      </c>
      <c r="K625" s="25" t="s">
        <v>2988</v>
      </c>
      <c r="L625" s="25" t="s">
        <v>25</v>
      </c>
      <c r="M625" s="35">
        <v>20</v>
      </c>
      <c r="N625" s="37">
        <v>41730</v>
      </c>
      <c r="O625" s="69" t="str">
        <f>IFERROR(VLOOKUP(IF($L625="―",$K625,$L625),[3]法人一覧!$D$4:$E$326,2,FALSE),"―")</f>
        <v>1190005010330</v>
      </c>
      <c r="P625" s="63"/>
      <c r="Q625" s="63"/>
      <c r="R625" s="63"/>
      <c r="S625" s="63"/>
      <c r="T625" s="63"/>
      <c r="U625" s="63"/>
      <c r="V625" s="63"/>
    </row>
    <row r="626" spans="1:22" s="78" customFormat="1" ht="27" customHeight="1" x14ac:dyDescent="0.15">
      <c r="A626" s="39">
        <f>IF($B$614="","",COUNTA($B$614:B626))</f>
        <v>13</v>
      </c>
      <c r="B626" s="27">
        <f t="shared" si="74"/>
        <v>626</v>
      </c>
      <c r="C626" s="27" t="str">
        <f t="shared" si="75"/>
        <v>（２）　特別養護老人ホーム　（介護老人福祉施設・地域密着型介護老人福祉施設）　（老人福祉法・（介護保険法））</v>
      </c>
      <c r="D626" s="27" t="str">
        <f t="shared" si="76"/>
        <v>長寿介護課</v>
      </c>
      <c r="E626" s="27" t="str">
        <f t="shared" si="77"/>
        <v>特別養護老人ホーム</v>
      </c>
      <c r="F626" s="25" t="s">
        <v>2989</v>
      </c>
      <c r="G626" s="34" t="s">
        <v>2990</v>
      </c>
      <c r="H626" s="25" t="s">
        <v>2991</v>
      </c>
      <c r="I626" s="34" t="s">
        <v>2992</v>
      </c>
      <c r="J626" s="34" t="s">
        <v>2993</v>
      </c>
      <c r="K626" s="25" t="s">
        <v>2994</v>
      </c>
      <c r="L626" s="25" t="s">
        <v>25</v>
      </c>
      <c r="M626" s="35">
        <v>62</v>
      </c>
      <c r="N626" s="36" t="s">
        <v>129</v>
      </c>
      <c r="O626" s="69" t="str">
        <f>IFERROR(VLOOKUP(IF($L626="―",$K626,$L626),[3]法人一覧!$D$4:$E$326,2,FALSE),"―")</f>
        <v>4190005008388</v>
      </c>
      <c r="P626" s="63"/>
      <c r="Q626" s="63"/>
      <c r="R626" s="63"/>
      <c r="S626" s="63"/>
      <c r="T626" s="63"/>
      <c r="U626" s="63"/>
      <c r="V626" s="63"/>
    </row>
    <row r="627" spans="1:22" s="78" customFormat="1" ht="27" customHeight="1" x14ac:dyDescent="0.15">
      <c r="A627" s="39">
        <f>IF($B$614="","",COUNTA($B$614:B627))</f>
        <v>14</v>
      </c>
      <c r="B627" s="27">
        <f t="shared" si="74"/>
        <v>627</v>
      </c>
      <c r="C627" s="27" t="str">
        <f t="shared" si="75"/>
        <v>（２）　特別養護老人ホーム　（介護老人福祉施設・地域密着型介護老人福祉施設）　（老人福祉法・（介護保険法））</v>
      </c>
      <c r="D627" s="27" t="str">
        <f t="shared" si="76"/>
        <v>長寿介護課</v>
      </c>
      <c r="E627" s="27" t="str">
        <f t="shared" si="77"/>
        <v>特別養護老人ホーム</v>
      </c>
      <c r="F627" s="25" t="s">
        <v>2995</v>
      </c>
      <c r="G627" s="34" t="s">
        <v>843</v>
      </c>
      <c r="H627" s="25" t="s">
        <v>2996</v>
      </c>
      <c r="I627" s="34" t="s">
        <v>2997</v>
      </c>
      <c r="J627" s="34" t="s">
        <v>2998</v>
      </c>
      <c r="K627" s="25" t="s">
        <v>2999</v>
      </c>
      <c r="L627" s="25" t="s">
        <v>25</v>
      </c>
      <c r="M627" s="35">
        <v>90</v>
      </c>
      <c r="N627" s="36" t="s">
        <v>3000</v>
      </c>
      <c r="O627" s="69" t="str">
        <f>IFERROR(VLOOKUP(IF($L627="―",$K627,$L627),[3]法人一覧!$D$4:$E$326,2,FALSE),"―")</f>
        <v>2190005007870</v>
      </c>
      <c r="P627" s="63"/>
      <c r="Q627" s="63"/>
      <c r="R627" s="63"/>
      <c r="S627" s="63"/>
      <c r="T627" s="63"/>
      <c r="U627" s="63"/>
      <c r="V627" s="63"/>
    </row>
    <row r="628" spans="1:22" s="78" customFormat="1" ht="27" customHeight="1" x14ac:dyDescent="0.15">
      <c r="A628" s="39">
        <f>IF($B$614="","",COUNTA($B$614:B628))</f>
        <v>15</v>
      </c>
      <c r="B628" s="27">
        <f t="shared" si="74"/>
        <v>628</v>
      </c>
      <c r="C628" s="27" t="str">
        <f t="shared" si="75"/>
        <v>（２）　特別養護老人ホーム　（介護老人福祉施設・地域密着型介護老人福祉施設）　（老人福祉法・（介護保険法））</v>
      </c>
      <c r="D628" s="27" t="str">
        <f t="shared" si="76"/>
        <v>長寿介護課</v>
      </c>
      <c r="E628" s="27" t="str">
        <f t="shared" si="77"/>
        <v>特別養護老人ホーム</v>
      </c>
      <c r="F628" s="25" t="s">
        <v>3001</v>
      </c>
      <c r="G628" s="34" t="s">
        <v>3002</v>
      </c>
      <c r="H628" s="25" t="s">
        <v>3003</v>
      </c>
      <c r="I628" s="34" t="s">
        <v>3004</v>
      </c>
      <c r="J628" s="34" t="s">
        <v>3005</v>
      </c>
      <c r="K628" s="25" t="s">
        <v>14817</v>
      </c>
      <c r="L628" s="25" t="s">
        <v>25</v>
      </c>
      <c r="M628" s="35">
        <v>40</v>
      </c>
      <c r="N628" s="93" t="s">
        <v>3006</v>
      </c>
      <c r="O628" s="69" t="str">
        <f>IFERROR(VLOOKUP(IF($L628="―",$K628,$L628),[3]法人一覧!$D$4:$E$326,2,FALSE),"―")</f>
        <v>9190005008862</v>
      </c>
      <c r="P628" s="63"/>
      <c r="Q628" s="63"/>
      <c r="R628" s="63"/>
      <c r="S628" s="63"/>
      <c r="T628" s="63"/>
      <c r="U628" s="63"/>
      <c r="V628" s="63"/>
    </row>
    <row r="629" spans="1:22" s="78" customFormat="1" ht="27" customHeight="1" x14ac:dyDescent="0.15">
      <c r="A629" s="39">
        <f>IF($B$614="","",COUNTA($B$614:B629))</f>
        <v>16</v>
      </c>
      <c r="B629" s="27">
        <f t="shared" si="74"/>
        <v>629</v>
      </c>
      <c r="C629" s="27" t="str">
        <f t="shared" si="75"/>
        <v>（２）　特別養護老人ホーム　（介護老人福祉施設・地域密着型介護老人福祉施設）　（老人福祉法・（介護保険法））</v>
      </c>
      <c r="D629" s="27" t="str">
        <f t="shared" si="76"/>
        <v>長寿介護課</v>
      </c>
      <c r="E629" s="27" t="str">
        <f t="shared" si="77"/>
        <v>特別養護老人ホーム</v>
      </c>
      <c r="F629" s="25" t="s">
        <v>3007</v>
      </c>
      <c r="G629" s="34" t="s">
        <v>3008</v>
      </c>
      <c r="H629" s="25" t="s">
        <v>3009</v>
      </c>
      <c r="I629" s="34" t="s">
        <v>3010</v>
      </c>
      <c r="J629" s="34" t="s">
        <v>3011</v>
      </c>
      <c r="K629" s="25" t="s">
        <v>3012</v>
      </c>
      <c r="L629" s="25" t="s">
        <v>25</v>
      </c>
      <c r="M629" s="35">
        <v>70</v>
      </c>
      <c r="N629" s="36" t="s">
        <v>3013</v>
      </c>
      <c r="O629" s="69" t="str">
        <f>IFERROR(VLOOKUP(IF($L629="―",$K629,$L629),[3]法人一覧!$D$4:$E$326,2,FALSE),"―")</f>
        <v>1190005008837</v>
      </c>
      <c r="P629" s="63"/>
      <c r="Q629" s="63"/>
      <c r="R629" s="63"/>
      <c r="S629" s="63"/>
      <c r="T629" s="63"/>
      <c r="U629" s="63"/>
      <c r="V629" s="63"/>
    </row>
    <row r="630" spans="1:22" ht="27" customHeight="1" x14ac:dyDescent="0.15">
      <c r="A630" s="39">
        <f>IF($B$614="","",COUNTA($B$614:B630))</f>
        <v>17</v>
      </c>
      <c r="B630" s="27">
        <f t="shared" si="74"/>
        <v>630</v>
      </c>
      <c r="C630" s="27" t="str">
        <f t="shared" si="75"/>
        <v>（２）　特別養護老人ホーム　（介護老人福祉施設・地域密着型介護老人福祉施設）　（老人福祉法・（介護保険法））</v>
      </c>
      <c r="D630" s="27" t="str">
        <f t="shared" si="76"/>
        <v>長寿介護課</v>
      </c>
      <c r="E630" s="27" t="str">
        <f t="shared" si="77"/>
        <v>特別養護老人ホーム</v>
      </c>
      <c r="F630" s="25" t="s">
        <v>3014</v>
      </c>
      <c r="G630" s="34" t="s">
        <v>3015</v>
      </c>
      <c r="H630" s="25" t="s">
        <v>3016</v>
      </c>
      <c r="I630" s="34" t="s">
        <v>3017</v>
      </c>
      <c r="J630" s="34" t="s">
        <v>3018</v>
      </c>
      <c r="K630" s="25" t="s">
        <v>3019</v>
      </c>
      <c r="L630" s="25" t="s">
        <v>25</v>
      </c>
      <c r="M630" s="35">
        <v>100</v>
      </c>
      <c r="N630" s="37">
        <v>41883</v>
      </c>
      <c r="O630" s="69" t="str">
        <f>IFERROR(VLOOKUP(IF($L630="―",$K630,$L630),[3]法人一覧!$D$4:$E$326,2,FALSE),"―")</f>
        <v>1190005008853</v>
      </c>
    </row>
    <row r="631" spans="1:22" ht="27" customHeight="1" x14ac:dyDescent="0.15">
      <c r="A631" s="39">
        <f>IF($B$614="","",COUNTA($B$614:B631))</f>
        <v>18</v>
      </c>
      <c r="B631" s="27">
        <f t="shared" si="74"/>
        <v>631</v>
      </c>
      <c r="C631" s="27" t="str">
        <f t="shared" si="75"/>
        <v>（２）　特別養護老人ホーム　（介護老人福祉施設・地域密着型介護老人福祉施設）　（老人福祉法・（介護保険法））</v>
      </c>
      <c r="D631" s="27" t="str">
        <f t="shared" si="76"/>
        <v>長寿介護課</v>
      </c>
      <c r="E631" s="27" t="str">
        <f t="shared" si="77"/>
        <v>特別養護老人ホーム</v>
      </c>
      <c r="F631" s="25" t="s">
        <v>3020</v>
      </c>
      <c r="G631" s="34" t="s">
        <v>3021</v>
      </c>
      <c r="H631" s="25" t="s">
        <v>3022</v>
      </c>
      <c r="I631" s="34" t="s">
        <v>3023</v>
      </c>
      <c r="J631" s="34" t="s">
        <v>3024</v>
      </c>
      <c r="K631" s="25" t="s">
        <v>3025</v>
      </c>
      <c r="L631" s="25" t="s">
        <v>25</v>
      </c>
      <c r="M631" s="35">
        <v>50</v>
      </c>
      <c r="N631" s="36" t="s">
        <v>3026</v>
      </c>
      <c r="O631" s="69" t="str">
        <f>IFERROR(VLOOKUP(IF($L631="―",$K631,$L631),[3]法人一覧!$D$4:$E$326,2,FALSE),"―")</f>
        <v>5190005008841</v>
      </c>
    </row>
    <row r="632" spans="1:22" ht="27" customHeight="1" x14ac:dyDescent="0.15">
      <c r="A632" s="39">
        <f>IF($B$614="","",COUNTA($B$614:B632))</f>
        <v>19</v>
      </c>
      <c r="B632" s="27">
        <f t="shared" si="74"/>
        <v>632</v>
      </c>
      <c r="C632" s="27" t="str">
        <f t="shared" si="75"/>
        <v>（２）　特別養護老人ホーム　（介護老人福祉施設・地域密着型介護老人福祉施設）　（老人福祉法・（介護保険法））</v>
      </c>
      <c r="D632" s="27" t="str">
        <f t="shared" si="76"/>
        <v>長寿介護課</v>
      </c>
      <c r="E632" s="27" t="str">
        <f t="shared" si="77"/>
        <v>特別養護老人ホーム</v>
      </c>
      <c r="F632" s="25" t="s">
        <v>3027</v>
      </c>
      <c r="G632" s="34" t="s">
        <v>3021</v>
      </c>
      <c r="H632" s="25" t="s">
        <v>3022</v>
      </c>
      <c r="I632" s="34" t="s">
        <v>3023</v>
      </c>
      <c r="J632" s="34" t="s">
        <v>3024</v>
      </c>
      <c r="K632" s="25" t="s">
        <v>3025</v>
      </c>
      <c r="L632" s="25" t="s">
        <v>25</v>
      </c>
      <c r="M632" s="35">
        <v>30</v>
      </c>
      <c r="N632" s="37">
        <v>41730</v>
      </c>
      <c r="O632" s="69" t="str">
        <f>IFERROR(VLOOKUP(IF($L632="―",$K632,$L632),[3]法人一覧!$D$4:$E$326,2,FALSE),"―")</f>
        <v>5190005008841</v>
      </c>
    </row>
    <row r="633" spans="1:22" ht="27" customHeight="1" x14ac:dyDescent="0.15">
      <c r="A633" s="39">
        <f>IF($B$614="","",COUNTA($B$614:B633))</f>
        <v>20</v>
      </c>
      <c r="B633" s="27">
        <f t="shared" si="74"/>
        <v>633</v>
      </c>
      <c r="C633" s="27" t="str">
        <f t="shared" si="75"/>
        <v>（２）　特別養護老人ホーム　（介護老人福祉施設・地域密着型介護老人福祉施設）　（老人福祉法・（介護保険法））</v>
      </c>
      <c r="D633" s="27" t="str">
        <f t="shared" si="76"/>
        <v>長寿介護課</v>
      </c>
      <c r="E633" s="27" t="str">
        <f t="shared" si="77"/>
        <v>特別養護老人ホーム</v>
      </c>
      <c r="F633" s="25" t="s">
        <v>3028</v>
      </c>
      <c r="G633" s="34" t="s">
        <v>794</v>
      </c>
      <c r="H633" s="25" t="s">
        <v>3029</v>
      </c>
      <c r="I633" s="34" t="s">
        <v>3030</v>
      </c>
      <c r="J633" s="34" t="s">
        <v>3031</v>
      </c>
      <c r="K633" s="25" t="s">
        <v>2817</v>
      </c>
      <c r="L633" s="25" t="s">
        <v>25</v>
      </c>
      <c r="M633" s="35">
        <v>50</v>
      </c>
      <c r="N633" s="36" t="s">
        <v>3032</v>
      </c>
      <c r="O633" s="69" t="str">
        <f>IFERROR(VLOOKUP(IF($L633="―",$K633,$L633),[3]法人一覧!$D$4:$E$326,2,FALSE),"―")</f>
        <v>9190005008862</v>
      </c>
    </row>
    <row r="634" spans="1:22" ht="30" customHeight="1" x14ac:dyDescent="0.15">
      <c r="A634" s="39">
        <f>IF($B$614="","",COUNTA($B$614:B634))</f>
        <v>21</v>
      </c>
      <c r="B634" s="27">
        <f t="shared" si="74"/>
        <v>634</v>
      </c>
      <c r="C634" s="27" t="str">
        <f t="shared" si="75"/>
        <v>（２）　特別養護老人ホーム　（介護老人福祉施設・地域密着型介護老人福祉施設）　（老人福祉法・（介護保険法））</v>
      </c>
      <c r="D634" s="27" t="str">
        <f t="shared" si="76"/>
        <v>長寿介護課</v>
      </c>
      <c r="E634" s="27" t="str">
        <f t="shared" si="77"/>
        <v>特別養護老人ホーム</v>
      </c>
      <c r="F634" s="25" t="s">
        <v>3033</v>
      </c>
      <c r="G634" s="34" t="s">
        <v>3034</v>
      </c>
      <c r="H634" s="25" t="s">
        <v>3035</v>
      </c>
      <c r="I634" s="34" t="s">
        <v>3036</v>
      </c>
      <c r="J634" s="34" t="s">
        <v>3037</v>
      </c>
      <c r="K634" s="25" t="s">
        <v>2817</v>
      </c>
      <c r="L634" s="25" t="s">
        <v>25</v>
      </c>
      <c r="M634" s="35">
        <v>80</v>
      </c>
      <c r="N634" s="36" t="s">
        <v>292</v>
      </c>
      <c r="O634" s="69" t="str">
        <f>IFERROR(VLOOKUP(IF($L634="―",$K634,$L634),[3]法人一覧!$D$4:$E$326,2,FALSE),"―")</f>
        <v>9190005008862</v>
      </c>
    </row>
    <row r="635" spans="1:22" ht="30" customHeight="1" x14ac:dyDescent="0.15">
      <c r="A635" s="39">
        <f>IF($B$614="","",COUNTA($B$614:B635))</f>
        <v>22</v>
      </c>
      <c r="B635" s="27">
        <f t="shared" si="74"/>
        <v>635</v>
      </c>
      <c r="C635" s="27" t="str">
        <f t="shared" si="75"/>
        <v>（２）　特別養護老人ホーム　（介護老人福祉施設・地域密着型介護老人福祉施設）　（老人福祉法・（介護保険法））</v>
      </c>
      <c r="D635" s="27" t="str">
        <f t="shared" si="76"/>
        <v>長寿介護課</v>
      </c>
      <c r="E635" s="27" t="str">
        <f t="shared" si="77"/>
        <v>特別養護老人ホーム</v>
      </c>
      <c r="F635" s="25" t="s">
        <v>3038</v>
      </c>
      <c r="G635" s="34" t="s">
        <v>2297</v>
      </c>
      <c r="H635" s="25" t="s">
        <v>3039</v>
      </c>
      <c r="I635" s="34" t="s">
        <v>3040</v>
      </c>
      <c r="J635" s="34" t="s">
        <v>3041</v>
      </c>
      <c r="K635" s="25" t="s">
        <v>2137</v>
      </c>
      <c r="L635" s="25" t="s">
        <v>25</v>
      </c>
      <c r="M635" s="35">
        <v>42</v>
      </c>
      <c r="N635" s="36" t="s">
        <v>3042</v>
      </c>
      <c r="O635" s="69" t="str">
        <f>IFERROR(VLOOKUP(IF($L635="―",$K635,$L635),[3]法人一覧!$D$4:$E$326,2,FALSE),"―")</f>
        <v>7190005008848</v>
      </c>
    </row>
    <row r="636" spans="1:22" ht="30" customHeight="1" x14ac:dyDescent="0.15">
      <c r="A636" s="39">
        <f>IF($B$614="","",COUNTA($B$614:B636))</f>
        <v>23</v>
      </c>
      <c r="B636" s="27">
        <f t="shared" si="74"/>
        <v>636</v>
      </c>
      <c r="C636" s="27" t="str">
        <f t="shared" si="75"/>
        <v>（２）　特別養護老人ホーム　（介護老人福祉施設・地域密着型介護老人福祉施設）　（老人福祉法・（介護保険法））</v>
      </c>
      <c r="D636" s="27" t="str">
        <f t="shared" si="76"/>
        <v>長寿介護課</v>
      </c>
      <c r="E636" s="27" t="str">
        <f t="shared" si="77"/>
        <v>特別養護老人ホーム</v>
      </c>
      <c r="F636" s="25" t="s">
        <v>3043</v>
      </c>
      <c r="G636" s="34" t="s">
        <v>2297</v>
      </c>
      <c r="H636" s="25" t="s">
        <v>3039</v>
      </c>
      <c r="I636" s="34" t="s">
        <v>3040</v>
      </c>
      <c r="J636" s="34" t="s">
        <v>3041</v>
      </c>
      <c r="K636" s="25" t="s">
        <v>2137</v>
      </c>
      <c r="L636" s="25" t="s">
        <v>25</v>
      </c>
      <c r="M636" s="35">
        <v>78</v>
      </c>
      <c r="N636" s="37">
        <v>41730</v>
      </c>
      <c r="O636" s="69" t="str">
        <f>IFERROR(VLOOKUP(IF($L636="―",$K636,$L636),[3]法人一覧!$D$4:$E$326,2,FALSE),"―")</f>
        <v>7190005008848</v>
      </c>
    </row>
    <row r="637" spans="1:22" ht="30" customHeight="1" x14ac:dyDescent="0.15">
      <c r="A637" s="39">
        <f>IF($B$614="","",COUNTA($B$614:B637))</f>
        <v>24</v>
      </c>
      <c r="B637" s="27">
        <f t="shared" si="74"/>
        <v>637</v>
      </c>
      <c r="C637" s="27" t="str">
        <f t="shared" si="75"/>
        <v>（２）　特別養護老人ホーム　（介護老人福祉施設・地域密着型介護老人福祉施設）　（老人福祉法・（介護保険法））</v>
      </c>
      <c r="D637" s="27" t="str">
        <f t="shared" si="76"/>
        <v>長寿介護課</v>
      </c>
      <c r="E637" s="27" t="str">
        <f t="shared" si="77"/>
        <v>特別養護老人ホーム</v>
      </c>
      <c r="F637" s="25" t="s">
        <v>3044</v>
      </c>
      <c r="G637" s="34" t="s">
        <v>3045</v>
      </c>
      <c r="H637" s="25" t="s">
        <v>3046</v>
      </c>
      <c r="I637" s="34" t="s">
        <v>3047</v>
      </c>
      <c r="J637" s="34" t="s">
        <v>3048</v>
      </c>
      <c r="K637" s="25" t="s">
        <v>3012</v>
      </c>
      <c r="L637" s="25" t="s">
        <v>25</v>
      </c>
      <c r="M637" s="35">
        <v>70</v>
      </c>
      <c r="N637" s="36" t="s">
        <v>3049</v>
      </c>
      <c r="O637" s="69" t="str">
        <f>IFERROR(VLOOKUP(IF($L637="―",$K637,$L637),[3]法人一覧!$D$4:$E$326,2,FALSE),"―")</f>
        <v>1190005008837</v>
      </c>
    </row>
    <row r="638" spans="1:22" ht="27" customHeight="1" x14ac:dyDescent="0.15">
      <c r="A638" s="39">
        <f>IF($B$614="","",COUNTA($B$614:B638))</f>
        <v>25</v>
      </c>
      <c r="B638" s="27">
        <f t="shared" si="74"/>
        <v>638</v>
      </c>
      <c r="C638" s="27" t="str">
        <f t="shared" si="75"/>
        <v>（２）　特別養護老人ホーム　（介護老人福祉施設・地域密着型介護老人福祉施設）　（老人福祉法・（介護保険法））</v>
      </c>
      <c r="D638" s="27" t="str">
        <f t="shared" si="76"/>
        <v>長寿介護課</v>
      </c>
      <c r="E638" s="27" t="str">
        <f t="shared" si="77"/>
        <v>特別養護老人ホーム</v>
      </c>
      <c r="F638" s="25" t="s">
        <v>3050</v>
      </c>
      <c r="G638" s="34" t="s">
        <v>3045</v>
      </c>
      <c r="H638" s="25" t="s">
        <v>3046</v>
      </c>
      <c r="I638" s="34" t="s">
        <v>3047</v>
      </c>
      <c r="J638" s="34" t="s">
        <v>3048</v>
      </c>
      <c r="K638" s="25" t="s">
        <v>3012</v>
      </c>
      <c r="L638" s="25" t="s">
        <v>25</v>
      </c>
      <c r="M638" s="35">
        <v>60</v>
      </c>
      <c r="N638" s="93">
        <v>41852</v>
      </c>
      <c r="O638" s="69" t="str">
        <f>IFERROR(VLOOKUP(IF($L638="―",$K638,$L638),[3]法人一覧!$D$4:$E$326,2,FALSE),"―")</f>
        <v>1190005008837</v>
      </c>
    </row>
    <row r="639" spans="1:22" ht="27" customHeight="1" x14ac:dyDescent="0.15">
      <c r="A639" s="39">
        <f>IF($B$614="","",COUNTA($B$614:B639))</f>
        <v>26</v>
      </c>
      <c r="B639" s="27">
        <f t="shared" si="74"/>
        <v>639</v>
      </c>
      <c r="C639" s="27" t="str">
        <f t="shared" si="75"/>
        <v>（２）　特別養護老人ホーム　（介護老人福祉施設・地域密着型介護老人福祉施設）　（老人福祉法・（介護保険法））</v>
      </c>
      <c r="D639" s="27" t="str">
        <f t="shared" si="76"/>
        <v>長寿介護課</v>
      </c>
      <c r="E639" s="27" t="str">
        <f t="shared" si="77"/>
        <v>特別養護老人ホーム</v>
      </c>
      <c r="F639" s="25" t="s">
        <v>3051</v>
      </c>
      <c r="G639" s="34" t="s">
        <v>3045</v>
      </c>
      <c r="H639" s="25" t="s">
        <v>3052</v>
      </c>
      <c r="I639" s="34" t="s">
        <v>3053</v>
      </c>
      <c r="J639" s="34" t="s">
        <v>3054</v>
      </c>
      <c r="K639" s="25" t="s">
        <v>3012</v>
      </c>
      <c r="L639" s="25" t="s">
        <v>25</v>
      </c>
      <c r="M639" s="35">
        <v>100</v>
      </c>
      <c r="N639" s="36" t="s">
        <v>72</v>
      </c>
      <c r="O639" s="69" t="str">
        <f>IFERROR(VLOOKUP(IF($L639="―",$K639,$L639),[3]法人一覧!$D$4:$E$326,2,FALSE),"―")</f>
        <v>1190005008837</v>
      </c>
    </row>
    <row r="640" spans="1:22" ht="27" customHeight="1" x14ac:dyDescent="0.15">
      <c r="A640" s="39">
        <f>IF($B$614="","",COUNTA($B$614:B640))</f>
        <v>27</v>
      </c>
      <c r="B640" s="27">
        <f t="shared" si="74"/>
        <v>640</v>
      </c>
      <c r="C640" s="27" t="str">
        <f t="shared" si="75"/>
        <v>（２）　特別養護老人ホーム　（介護老人福祉施設・地域密着型介護老人福祉施設）　（老人福祉法・（介護保険法））</v>
      </c>
      <c r="D640" s="27" t="str">
        <f t="shared" si="76"/>
        <v>長寿介護課</v>
      </c>
      <c r="E640" s="27" t="str">
        <f t="shared" si="77"/>
        <v>特別養護老人ホーム</v>
      </c>
      <c r="F640" s="25" t="s">
        <v>3055</v>
      </c>
      <c r="G640" s="34" t="s">
        <v>704</v>
      </c>
      <c r="H640" s="25" t="s">
        <v>3056</v>
      </c>
      <c r="I640" s="34" t="s">
        <v>3057</v>
      </c>
      <c r="J640" s="34" t="s">
        <v>3058</v>
      </c>
      <c r="K640" s="25" t="s">
        <v>3059</v>
      </c>
      <c r="L640" s="25" t="s">
        <v>25</v>
      </c>
      <c r="M640" s="35">
        <v>50</v>
      </c>
      <c r="N640" s="36" t="s">
        <v>3060</v>
      </c>
      <c r="O640" s="69" t="str">
        <f>IFERROR(VLOOKUP(IF($L640="―",$K640,$L640),[3]法人一覧!$D$4:$E$326,2,FALSE),"―")</f>
        <v>4190005008842</v>
      </c>
    </row>
    <row r="641" spans="1:15" ht="27" customHeight="1" x14ac:dyDescent="0.15">
      <c r="A641" s="39">
        <f>IF($B$614="","",COUNTA($B$614:B641))</f>
        <v>28</v>
      </c>
      <c r="B641" s="27">
        <f t="shared" si="74"/>
        <v>641</v>
      </c>
      <c r="C641" s="27" t="str">
        <f t="shared" si="75"/>
        <v>（２）　特別養護老人ホーム　（介護老人福祉施設・地域密着型介護老人福祉施設）　（老人福祉法・（介護保険法））</v>
      </c>
      <c r="D641" s="27" t="str">
        <f t="shared" si="76"/>
        <v>長寿介護課</v>
      </c>
      <c r="E641" s="27" t="str">
        <f t="shared" si="77"/>
        <v>特別養護老人ホーム</v>
      </c>
      <c r="F641" s="25" t="s">
        <v>3061</v>
      </c>
      <c r="G641" s="34" t="s">
        <v>709</v>
      </c>
      <c r="H641" s="25" t="s">
        <v>3062</v>
      </c>
      <c r="I641" s="34" t="s">
        <v>3063</v>
      </c>
      <c r="J641" s="34" t="s">
        <v>3064</v>
      </c>
      <c r="K641" s="25" t="s">
        <v>3065</v>
      </c>
      <c r="L641" s="25" t="s">
        <v>25</v>
      </c>
      <c r="M641" s="35">
        <v>48</v>
      </c>
      <c r="N641" s="36" t="s">
        <v>3066</v>
      </c>
      <c r="O641" s="69" t="str">
        <f>IFERROR(VLOOKUP(IF($L641="―",$K641,$L641),[3]法人一覧!$D$4:$E$326,2,FALSE),"―")</f>
        <v>1190005008845</v>
      </c>
    </row>
    <row r="642" spans="1:15" ht="27" customHeight="1" x14ac:dyDescent="0.15">
      <c r="A642" s="39">
        <f>IF($B$614="","",COUNTA($B$614:B642))</f>
        <v>29</v>
      </c>
      <c r="B642" s="27">
        <f t="shared" si="74"/>
        <v>642</v>
      </c>
      <c r="C642" s="27" t="str">
        <f t="shared" si="75"/>
        <v>（２）　特別養護老人ホーム　（介護老人福祉施設・地域密着型介護老人福祉施設）　（老人福祉法・（介護保険法））</v>
      </c>
      <c r="D642" s="27" t="str">
        <f t="shared" si="76"/>
        <v>長寿介護課</v>
      </c>
      <c r="E642" s="27" t="str">
        <f t="shared" si="77"/>
        <v>特別養護老人ホーム</v>
      </c>
      <c r="F642" s="25" t="s">
        <v>3067</v>
      </c>
      <c r="G642" s="34" t="s">
        <v>709</v>
      </c>
      <c r="H642" s="25" t="s">
        <v>3068</v>
      </c>
      <c r="I642" s="34" t="s">
        <v>3069</v>
      </c>
      <c r="J642" s="34" t="s">
        <v>3070</v>
      </c>
      <c r="K642" s="25" t="s">
        <v>3065</v>
      </c>
      <c r="L642" s="25" t="s">
        <v>25</v>
      </c>
      <c r="M642" s="35">
        <v>50</v>
      </c>
      <c r="N642" s="36" t="s">
        <v>3071</v>
      </c>
      <c r="O642" s="69" t="str">
        <f>IFERROR(VLOOKUP(IF($L642="―",$K642,$L642),[3]法人一覧!$D$4:$E$326,2,FALSE),"―")</f>
        <v>1190005008845</v>
      </c>
    </row>
    <row r="643" spans="1:15" ht="27" customHeight="1" x14ac:dyDescent="0.15">
      <c r="A643" s="39">
        <f>IF($B$614="","",COUNTA($B$614:B643))</f>
        <v>30</v>
      </c>
      <c r="B643" s="27">
        <f t="shared" si="74"/>
        <v>643</v>
      </c>
      <c r="C643" s="27" t="str">
        <f t="shared" si="75"/>
        <v>（２）　特別養護老人ホーム　（介護老人福祉施設・地域密着型介護老人福祉施設）　（老人福祉法・（介護保険法））</v>
      </c>
      <c r="D643" s="27" t="str">
        <f t="shared" si="76"/>
        <v>長寿介護課</v>
      </c>
      <c r="E643" s="27" t="str">
        <f t="shared" si="77"/>
        <v>特別養護老人ホーム</v>
      </c>
      <c r="F643" s="25" t="s">
        <v>3072</v>
      </c>
      <c r="G643" s="34" t="s">
        <v>678</v>
      </c>
      <c r="H643" s="25" t="s">
        <v>3073</v>
      </c>
      <c r="I643" s="34" t="s">
        <v>3074</v>
      </c>
      <c r="J643" s="34" t="s">
        <v>3075</v>
      </c>
      <c r="K643" s="25" t="s">
        <v>3076</v>
      </c>
      <c r="L643" s="25" t="s">
        <v>25</v>
      </c>
      <c r="M643" s="35">
        <v>30</v>
      </c>
      <c r="N643" s="36" t="s">
        <v>156</v>
      </c>
      <c r="O643" s="69" t="str">
        <f>IFERROR(VLOOKUP(IF($L643="―",$K643,$L643),[3]法人一覧!$D$4:$E$326,2,FALSE),"―")</f>
        <v>8190005008839</v>
      </c>
    </row>
    <row r="644" spans="1:15" ht="27" customHeight="1" x14ac:dyDescent="0.15">
      <c r="A644" s="39">
        <f>IF($B$614="","",COUNTA($B$614:B644))</f>
        <v>31</v>
      </c>
      <c r="B644" s="27">
        <f t="shared" si="74"/>
        <v>644</v>
      </c>
      <c r="C644" s="27" t="str">
        <f t="shared" si="75"/>
        <v>（２）　特別養護老人ホーム　（介護老人福祉施設・地域密着型介護老人福祉施設）　（老人福祉法・（介護保険法））</v>
      </c>
      <c r="D644" s="27" t="str">
        <f t="shared" si="76"/>
        <v>長寿介護課</v>
      </c>
      <c r="E644" s="27" t="str">
        <f t="shared" si="77"/>
        <v>特別養護老人ホーム</v>
      </c>
      <c r="F644" s="25" t="s">
        <v>3077</v>
      </c>
      <c r="G644" s="34" t="s">
        <v>3078</v>
      </c>
      <c r="H644" s="25" t="s">
        <v>3079</v>
      </c>
      <c r="I644" s="34" t="s">
        <v>3080</v>
      </c>
      <c r="J644" s="34" t="s">
        <v>3081</v>
      </c>
      <c r="K644" s="25" t="s">
        <v>3082</v>
      </c>
      <c r="L644" s="25" t="s">
        <v>25</v>
      </c>
      <c r="M644" s="35">
        <v>80</v>
      </c>
      <c r="N644" s="36" t="s">
        <v>3083</v>
      </c>
      <c r="O644" s="69" t="str">
        <f>IFERROR(VLOOKUP(IF($L644="―",$K644,$L644),[3]法人一覧!$D$4:$E$326,2,FALSE),"―")</f>
        <v>8190005008855</v>
      </c>
    </row>
    <row r="645" spans="1:15" ht="27" customHeight="1" x14ac:dyDescent="0.15">
      <c r="A645" s="39">
        <f>IF($B$614="","",COUNTA($B$614:B645))</f>
        <v>32</v>
      </c>
      <c r="B645" s="27">
        <f t="shared" si="74"/>
        <v>645</v>
      </c>
      <c r="C645" s="27" t="str">
        <f t="shared" si="75"/>
        <v>（２）　特別養護老人ホーム　（介護老人福祉施設・地域密着型介護老人福祉施設）　（老人福祉法・（介護保険法））</v>
      </c>
      <c r="D645" s="27" t="str">
        <f t="shared" si="76"/>
        <v>長寿介護課</v>
      </c>
      <c r="E645" s="27" t="str">
        <f t="shared" si="77"/>
        <v>特別養護老人ホーム</v>
      </c>
      <c r="F645" s="25" t="s">
        <v>3084</v>
      </c>
      <c r="G645" s="34" t="s">
        <v>3085</v>
      </c>
      <c r="H645" s="25" t="s">
        <v>3086</v>
      </c>
      <c r="I645" s="34" t="s">
        <v>3087</v>
      </c>
      <c r="J645" s="34" t="s">
        <v>3088</v>
      </c>
      <c r="K645" s="25" t="s">
        <v>3089</v>
      </c>
      <c r="L645" s="25" t="s">
        <v>25</v>
      </c>
      <c r="M645" s="35">
        <v>80</v>
      </c>
      <c r="N645" s="37">
        <v>41426</v>
      </c>
      <c r="O645" s="69" t="str">
        <f>IFERROR(VLOOKUP(IF($L645="―",$K645,$L645),[3]法人一覧!$D$4:$E$326,2,FALSE),"―")</f>
        <v>4190005008842</v>
      </c>
    </row>
    <row r="646" spans="1:15" ht="27" customHeight="1" x14ac:dyDescent="0.15">
      <c r="A646" s="39">
        <f>IF($B$614="","",COUNTA($B$614:B646))</f>
        <v>33</v>
      </c>
      <c r="B646" s="27">
        <f t="shared" si="74"/>
        <v>646</v>
      </c>
      <c r="C646" s="27" t="str">
        <f t="shared" si="75"/>
        <v>（２）　特別養護老人ホーム　（介護老人福祉施設・地域密着型介護老人福祉施設）　（老人福祉法・（介護保険法））</v>
      </c>
      <c r="D646" s="27" t="str">
        <f t="shared" si="76"/>
        <v>長寿介護課</v>
      </c>
      <c r="E646" s="27" t="str">
        <f t="shared" si="77"/>
        <v>特別養護老人ホーム</v>
      </c>
      <c r="F646" s="25" t="s">
        <v>3090</v>
      </c>
      <c r="G646" s="34" t="s">
        <v>3091</v>
      </c>
      <c r="H646" s="25" t="s">
        <v>3092</v>
      </c>
      <c r="I646" s="34" t="s">
        <v>3093</v>
      </c>
      <c r="J646" s="34" t="s">
        <v>3094</v>
      </c>
      <c r="K646" s="25" t="s">
        <v>3025</v>
      </c>
      <c r="L646" s="25" t="s">
        <v>25</v>
      </c>
      <c r="M646" s="35">
        <v>30</v>
      </c>
      <c r="N646" s="37">
        <v>41760</v>
      </c>
      <c r="O646" s="69" t="str">
        <f>IFERROR(VLOOKUP(IF($L646="―",$K646,$L646),[3]法人一覧!$D$4:$E$326,2,FALSE),"―")</f>
        <v>5190005008841</v>
      </c>
    </row>
    <row r="647" spans="1:15" ht="27" customHeight="1" x14ac:dyDescent="0.15">
      <c r="A647" s="39">
        <f>IF($B$614="","",COUNTA($B$614:B647))</f>
        <v>34</v>
      </c>
      <c r="B647" s="27">
        <f t="shared" si="74"/>
        <v>647</v>
      </c>
      <c r="C647" s="27" t="str">
        <f t="shared" si="75"/>
        <v>（２）　特別養護老人ホーム　（介護老人福祉施設・地域密着型介護老人福祉施設）　（老人福祉法・（介護保険法））</v>
      </c>
      <c r="D647" s="27" t="str">
        <f t="shared" si="76"/>
        <v>長寿介護課</v>
      </c>
      <c r="E647" s="27" t="str">
        <f t="shared" si="77"/>
        <v>特別養護老人ホーム</v>
      </c>
      <c r="F647" s="25" t="s">
        <v>3095</v>
      </c>
      <c r="G647" s="34" t="s">
        <v>3091</v>
      </c>
      <c r="H647" s="25" t="s">
        <v>3092</v>
      </c>
      <c r="I647" s="34" t="s">
        <v>3093</v>
      </c>
      <c r="J647" s="34" t="s">
        <v>3094</v>
      </c>
      <c r="K647" s="25" t="s">
        <v>3025</v>
      </c>
      <c r="L647" s="25" t="s">
        <v>25</v>
      </c>
      <c r="M647" s="35">
        <v>30</v>
      </c>
      <c r="N647" s="37">
        <v>41760</v>
      </c>
      <c r="O647" s="69" t="str">
        <f>IFERROR(VLOOKUP(IF($L647="―",$K647,$L647),[3]法人一覧!$D$4:$E$326,2,FALSE),"―")</f>
        <v>5190005008841</v>
      </c>
    </row>
    <row r="648" spans="1:15" ht="27" customHeight="1" x14ac:dyDescent="0.15">
      <c r="A648" s="39">
        <f>IF($B$614="","",COUNTA($B$614:B648))</f>
        <v>35</v>
      </c>
      <c r="B648" s="27">
        <f t="shared" si="74"/>
        <v>648</v>
      </c>
      <c r="C648" s="27" t="str">
        <f t="shared" si="75"/>
        <v>（２）　特別養護老人ホーム　（介護老人福祉施設・地域密着型介護老人福祉施設）　（老人福祉法・（介護保険法））</v>
      </c>
      <c r="D648" s="27" t="str">
        <f t="shared" si="76"/>
        <v>長寿介護課</v>
      </c>
      <c r="E648" s="27" t="str">
        <f t="shared" si="77"/>
        <v>特別養護老人ホーム</v>
      </c>
      <c r="F648" s="25" t="s">
        <v>3096</v>
      </c>
      <c r="G648" s="34" t="s">
        <v>3097</v>
      </c>
      <c r="H648" s="25" t="s">
        <v>3098</v>
      </c>
      <c r="I648" s="34" t="s">
        <v>3099</v>
      </c>
      <c r="J648" s="34" t="s">
        <v>3100</v>
      </c>
      <c r="K648" s="25" t="s">
        <v>3101</v>
      </c>
      <c r="L648" s="25" t="s">
        <v>25</v>
      </c>
      <c r="M648" s="35">
        <v>50</v>
      </c>
      <c r="N648" s="36" t="s">
        <v>129</v>
      </c>
      <c r="O648" s="69" t="str">
        <f>IFERROR(VLOOKUP(IF($L648="―",$K648,$L648),[3]法人一覧!$D$4:$E$326,2,FALSE),"―")</f>
        <v>7190005008856</v>
      </c>
    </row>
    <row r="649" spans="1:15" ht="27" customHeight="1" x14ac:dyDescent="0.15">
      <c r="A649" s="39">
        <f>IF($B$614="","",COUNTA($B$614:B649))</f>
        <v>36</v>
      </c>
      <c r="B649" s="27">
        <f t="shared" si="74"/>
        <v>649</v>
      </c>
      <c r="C649" s="27" t="str">
        <f t="shared" si="75"/>
        <v>（２）　特別養護老人ホーム　（介護老人福祉施設・地域密着型介護老人福祉施設）　（老人福祉法・（介護保険法））</v>
      </c>
      <c r="D649" s="27" t="str">
        <f t="shared" si="76"/>
        <v>長寿介護課</v>
      </c>
      <c r="E649" s="27" t="str">
        <f t="shared" si="77"/>
        <v>特別養護老人ホーム</v>
      </c>
      <c r="F649" s="25" t="s">
        <v>3102</v>
      </c>
      <c r="G649" s="34" t="s">
        <v>2277</v>
      </c>
      <c r="H649" s="25" t="s">
        <v>3103</v>
      </c>
      <c r="I649" s="34" t="s">
        <v>3104</v>
      </c>
      <c r="J649" s="34" t="s">
        <v>3105</v>
      </c>
      <c r="K649" s="25" t="s">
        <v>3012</v>
      </c>
      <c r="L649" s="25" t="s">
        <v>25</v>
      </c>
      <c r="M649" s="35">
        <v>20</v>
      </c>
      <c r="N649" s="36" t="s">
        <v>3106</v>
      </c>
      <c r="O649" s="69" t="str">
        <f>IFERROR(VLOOKUP(IF($L649="―",$K649,$L649),[3]法人一覧!$D$4:$E$326,2,FALSE),"―")</f>
        <v>1190005008837</v>
      </c>
    </row>
    <row r="650" spans="1:15" ht="27" customHeight="1" x14ac:dyDescent="0.15">
      <c r="A650" s="39">
        <f>IF($B$614="","",COUNTA($B$614:B650))</f>
        <v>37</v>
      </c>
      <c r="B650" s="27">
        <f t="shared" si="74"/>
        <v>650</v>
      </c>
      <c r="C650" s="27" t="str">
        <f t="shared" si="75"/>
        <v>（２）　特別養護老人ホーム　（介護老人福祉施設・地域密着型介護老人福祉施設）　（老人福祉法・（介護保険法））</v>
      </c>
      <c r="D650" s="27" t="str">
        <f t="shared" si="76"/>
        <v>長寿介護課</v>
      </c>
      <c r="E650" s="27" t="str">
        <f t="shared" si="77"/>
        <v>特別養護老人ホーム</v>
      </c>
      <c r="F650" s="25" t="s">
        <v>3107</v>
      </c>
      <c r="G650" s="34" t="s">
        <v>3108</v>
      </c>
      <c r="H650" s="25" t="s">
        <v>3109</v>
      </c>
      <c r="I650" s="34" t="s">
        <v>3110</v>
      </c>
      <c r="J650" s="34" t="s">
        <v>3111</v>
      </c>
      <c r="K650" s="25" t="s">
        <v>3012</v>
      </c>
      <c r="L650" s="25" t="s">
        <v>25</v>
      </c>
      <c r="M650" s="35">
        <v>20</v>
      </c>
      <c r="N650" s="36" t="s">
        <v>268</v>
      </c>
      <c r="O650" s="69" t="str">
        <f>IFERROR(VLOOKUP(IF($L650="―",$K650,$L650),[3]法人一覧!$D$4:$E$326,2,FALSE),"―")</f>
        <v>1190005008837</v>
      </c>
    </row>
    <row r="651" spans="1:15" ht="27" customHeight="1" x14ac:dyDescent="0.15">
      <c r="A651" s="39">
        <f>IF($B$614="","",COUNTA($B$614:B651))</f>
        <v>38</v>
      </c>
      <c r="B651" s="27">
        <f t="shared" si="74"/>
        <v>651</v>
      </c>
      <c r="C651" s="27" t="str">
        <f t="shared" si="75"/>
        <v>（２）　特別養護老人ホーム　（介護老人福祉施設・地域密着型介護老人福祉施設）　（老人福祉法・（介護保険法））</v>
      </c>
      <c r="D651" s="27" t="str">
        <f t="shared" si="76"/>
        <v>長寿介護課</v>
      </c>
      <c r="E651" s="27" t="str">
        <f t="shared" si="77"/>
        <v>特別養護老人ホーム</v>
      </c>
      <c r="F651" s="25" t="s">
        <v>3112</v>
      </c>
      <c r="G651" s="34" t="s">
        <v>3113</v>
      </c>
      <c r="H651" s="25" t="s">
        <v>3114</v>
      </c>
      <c r="I651" s="34" t="s">
        <v>3115</v>
      </c>
      <c r="J651" s="34" t="s">
        <v>3116</v>
      </c>
      <c r="K651" s="25" t="s">
        <v>3012</v>
      </c>
      <c r="L651" s="25" t="s">
        <v>25</v>
      </c>
      <c r="M651" s="35">
        <v>20</v>
      </c>
      <c r="N651" s="36" t="s">
        <v>268</v>
      </c>
      <c r="O651" s="69" t="str">
        <f>IFERROR(VLOOKUP(IF($L651="―",$K651,$L651),[3]法人一覧!$D$4:$E$326,2,FALSE),"―")</f>
        <v>1190005008837</v>
      </c>
    </row>
    <row r="652" spans="1:15" ht="27" customHeight="1" x14ac:dyDescent="0.15">
      <c r="A652" s="39">
        <f>IF($B$614="","",COUNTA($B$614:B652))</f>
        <v>39</v>
      </c>
      <c r="B652" s="27">
        <f t="shared" si="74"/>
        <v>652</v>
      </c>
      <c r="C652" s="27" t="str">
        <f t="shared" si="75"/>
        <v>（２）　特別養護老人ホーム　（介護老人福祉施設・地域密着型介護老人福祉施設）　（老人福祉法・（介護保険法））</v>
      </c>
      <c r="D652" s="27" t="str">
        <f t="shared" si="76"/>
        <v>長寿介護課</v>
      </c>
      <c r="E652" s="27" t="str">
        <f t="shared" si="77"/>
        <v>特別養護老人ホーム</v>
      </c>
      <c r="F652" s="25" t="s">
        <v>3117</v>
      </c>
      <c r="G652" s="34" t="s">
        <v>3118</v>
      </c>
      <c r="H652" s="25" t="s">
        <v>3119</v>
      </c>
      <c r="I652" s="34" t="s">
        <v>3120</v>
      </c>
      <c r="J652" s="34" t="s">
        <v>3121</v>
      </c>
      <c r="K652" s="25" t="s">
        <v>3101</v>
      </c>
      <c r="L652" s="25" t="s">
        <v>25</v>
      </c>
      <c r="M652" s="35">
        <v>29</v>
      </c>
      <c r="N652" s="36" t="s">
        <v>156</v>
      </c>
      <c r="O652" s="69" t="str">
        <f>IFERROR(VLOOKUP(IF($L652="―",$K652,$L652),[3]法人一覧!$D$4:$E$326,2,FALSE),"―")</f>
        <v>7190005008856</v>
      </c>
    </row>
    <row r="653" spans="1:15" ht="27" customHeight="1" x14ac:dyDescent="0.15">
      <c r="A653" s="39">
        <f>IF($B$614="","",COUNTA($B$614:B653))</f>
        <v>40</v>
      </c>
      <c r="B653" s="27">
        <f t="shared" si="74"/>
        <v>653</v>
      </c>
      <c r="C653" s="27" t="str">
        <f t="shared" si="75"/>
        <v>（２）　特別養護老人ホーム　（介護老人福祉施設・地域密着型介護老人福祉施設）　（老人福祉法・（介護保険法））</v>
      </c>
      <c r="D653" s="27" t="str">
        <f t="shared" si="76"/>
        <v>長寿介護課</v>
      </c>
      <c r="E653" s="27" t="str">
        <f t="shared" si="77"/>
        <v>特別養護老人ホーム</v>
      </c>
      <c r="F653" s="25" t="s">
        <v>3122</v>
      </c>
      <c r="G653" s="34" t="s">
        <v>3123</v>
      </c>
      <c r="H653" s="25" t="s">
        <v>3124</v>
      </c>
      <c r="I653" s="34" t="s">
        <v>3125</v>
      </c>
      <c r="J653" s="34" t="s">
        <v>3126</v>
      </c>
      <c r="K653" s="25" t="s">
        <v>3065</v>
      </c>
      <c r="L653" s="25" t="s">
        <v>25</v>
      </c>
      <c r="M653" s="35">
        <v>29</v>
      </c>
      <c r="N653" s="36" t="s">
        <v>3083</v>
      </c>
      <c r="O653" s="69" t="str">
        <f>IFERROR(VLOOKUP(IF($L653="―",$K653,$L653),[3]法人一覧!$D$4:$E$326,2,FALSE),"―")</f>
        <v>1190005008845</v>
      </c>
    </row>
    <row r="654" spans="1:15" ht="27" customHeight="1" x14ac:dyDescent="0.15">
      <c r="A654" s="39">
        <f>IF($B$614="","",COUNTA($B$614:B654))</f>
        <v>41</v>
      </c>
      <c r="B654" s="27">
        <f t="shared" si="74"/>
        <v>654</v>
      </c>
      <c r="C654" s="27" t="str">
        <f t="shared" si="75"/>
        <v>（２）　特別養護老人ホーム　（介護老人福祉施設・地域密着型介護老人福祉施設）　（老人福祉法・（介護保険法））</v>
      </c>
      <c r="D654" s="27" t="str">
        <f t="shared" si="76"/>
        <v>長寿介護課</v>
      </c>
      <c r="E654" s="27" t="str">
        <f t="shared" si="77"/>
        <v>特別養護老人ホーム</v>
      </c>
      <c r="F654" s="25" t="s">
        <v>3127</v>
      </c>
      <c r="G654" s="34" t="s">
        <v>3128</v>
      </c>
      <c r="H654" s="25" t="s">
        <v>3129</v>
      </c>
      <c r="I654" s="34" t="s">
        <v>3130</v>
      </c>
      <c r="J654" s="34" t="s">
        <v>3131</v>
      </c>
      <c r="K654" s="25" t="s">
        <v>2109</v>
      </c>
      <c r="L654" s="25" t="s">
        <v>25</v>
      </c>
      <c r="M654" s="35">
        <v>29</v>
      </c>
      <c r="N654" s="107" t="s">
        <v>3132</v>
      </c>
      <c r="O654" s="69" t="str">
        <f>IFERROR(VLOOKUP(IF($L654="―",$K654,$L654),[3]法人一覧!$D$4:$E$326,2,FALSE),"―")</f>
        <v>9190005009456</v>
      </c>
    </row>
    <row r="655" spans="1:15" ht="27" customHeight="1" x14ac:dyDescent="0.15">
      <c r="A655" s="39">
        <f>IF($B$614="","",COUNTA($B$614:B655))</f>
        <v>42</v>
      </c>
      <c r="B655" s="27">
        <f t="shared" si="74"/>
        <v>655</v>
      </c>
      <c r="C655" s="27" t="str">
        <f t="shared" si="75"/>
        <v>（２）　特別養護老人ホーム　（介護老人福祉施設・地域密着型介護老人福祉施設）　（老人福祉法・（介護保険法））</v>
      </c>
      <c r="D655" s="27" t="str">
        <f t="shared" si="76"/>
        <v>長寿介護課</v>
      </c>
      <c r="E655" s="27" t="str">
        <f t="shared" si="77"/>
        <v>特別養護老人ホーム</v>
      </c>
      <c r="F655" s="25" t="s">
        <v>3133</v>
      </c>
      <c r="G655" s="34" t="s">
        <v>3134</v>
      </c>
      <c r="H655" s="25" t="s">
        <v>3135</v>
      </c>
      <c r="I655" s="34" t="s">
        <v>3136</v>
      </c>
      <c r="J655" s="34" t="s">
        <v>15673</v>
      </c>
      <c r="K655" s="25" t="s">
        <v>128</v>
      </c>
      <c r="L655" s="25" t="s">
        <v>25</v>
      </c>
      <c r="M655" s="35">
        <v>29</v>
      </c>
      <c r="N655" s="107" t="s">
        <v>2657</v>
      </c>
      <c r="O655" s="69" t="str">
        <f>IFERROR(VLOOKUP(IF($L655="―",$K655,$L655),[3]法人一覧!$D$4:$E$326,2,FALSE),"―")</f>
        <v>9180305003515</v>
      </c>
    </row>
    <row r="656" spans="1:15" ht="27" customHeight="1" x14ac:dyDescent="0.15">
      <c r="A656" s="39">
        <f>IF($B$614="","",COUNTA($B$614:B656))</f>
        <v>43</v>
      </c>
      <c r="B656" s="27">
        <f t="shared" si="74"/>
        <v>656</v>
      </c>
      <c r="C656" s="27" t="str">
        <f t="shared" si="75"/>
        <v>（２）　特別養護老人ホーム　（介護老人福祉施設・地域密着型介護老人福祉施設）　（老人福祉法・（介護保険法））</v>
      </c>
      <c r="D656" s="27" t="str">
        <f t="shared" si="76"/>
        <v>長寿介護課</v>
      </c>
      <c r="E656" s="27" t="str">
        <f t="shared" si="77"/>
        <v>特別養護老人ホーム</v>
      </c>
      <c r="F656" s="25" t="s">
        <v>3137</v>
      </c>
      <c r="G656" s="34" t="s">
        <v>3138</v>
      </c>
      <c r="H656" s="25" t="s">
        <v>3139</v>
      </c>
      <c r="I656" s="34" t="s">
        <v>3140</v>
      </c>
      <c r="J656" s="34" t="s">
        <v>3141</v>
      </c>
      <c r="K656" s="25" t="s">
        <v>14987</v>
      </c>
      <c r="L656" s="25" t="s">
        <v>25</v>
      </c>
      <c r="M656" s="35">
        <v>60</v>
      </c>
      <c r="N656" s="36" t="s">
        <v>136</v>
      </c>
      <c r="O656" s="69" t="str">
        <f>IFERROR(VLOOKUP(IF($L656="―",$K656,$L656),[3]法人一覧!$D$4:$E$326,2,FALSE),"―")</f>
        <v>4190005011045</v>
      </c>
    </row>
    <row r="657" spans="1:15" ht="27" customHeight="1" x14ac:dyDescent="0.15">
      <c r="A657" s="39">
        <f>IF($B$614="","",COUNTA($B$614:B657))</f>
        <v>44</v>
      </c>
      <c r="B657" s="27">
        <f t="shared" si="74"/>
        <v>657</v>
      </c>
      <c r="C657" s="27" t="str">
        <f t="shared" si="75"/>
        <v>（２）　特別養護老人ホーム　（介護老人福祉施設・地域密着型介護老人福祉施設）　（老人福祉法・（介護保険法））</v>
      </c>
      <c r="D657" s="27" t="str">
        <f t="shared" si="76"/>
        <v>長寿介護課</v>
      </c>
      <c r="E657" s="27" t="str">
        <f t="shared" si="77"/>
        <v>特別養護老人ホーム</v>
      </c>
      <c r="F657" s="25" t="s">
        <v>3142</v>
      </c>
      <c r="G657" s="34" t="s">
        <v>3143</v>
      </c>
      <c r="H657" s="25" t="s">
        <v>3144</v>
      </c>
      <c r="I657" s="34" t="s">
        <v>3145</v>
      </c>
      <c r="J657" s="34" t="s">
        <v>3146</v>
      </c>
      <c r="K657" s="25" t="s">
        <v>3147</v>
      </c>
      <c r="L657" s="25" t="s">
        <v>25</v>
      </c>
      <c r="M657" s="35">
        <v>60</v>
      </c>
      <c r="N657" s="36" t="s">
        <v>136</v>
      </c>
      <c r="O657" s="69" t="str">
        <f>IFERROR(VLOOKUP(IF($L657="―",$K657,$L657),[3]法人一覧!$D$4:$E$326,2,FALSE),"―")</f>
        <v>7190005009375</v>
      </c>
    </row>
    <row r="658" spans="1:15" ht="27" customHeight="1" x14ac:dyDescent="0.15">
      <c r="A658" s="39">
        <f>IF($B$614="","",COUNTA($B$614:B658))</f>
        <v>45</v>
      </c>
      <c r="B658" s="27">
        <f t="shared" si="74"/>
        <v>658</v>
      </c>
      <c r="C658" s="27" t="str">
        <f t="shared" si="75"/>
        <v>（２）　特別養護老人ホーム　（介護老人福祉施設・地域密着型介護老人福祉施設）　（老人福祉法・（介護保険法））</v>
      </c>
      <c r="D658" s="27" t="str">
        <f t="shared" si="76"/>
        <v>長寿介護課</v>
      </c>
      <c r="E658" s="27" t="str">
        <f t="shared" si="77"/>
        <v>特別養護老人ホーム</v>
      </c>
      <c r="F658" s="25" t="s">
        <v>3148</v>
      </c>
      <c r="G658" s="34" t="s">
        <v>805</v>
      </c>
      <c r="H658" s="25" t="s">
        <v>3149</v>
      </c>
      <c r="I658" s="34" t="s">
        <v>3150</v>
      </c>
      <c r="J658" s="34" t="s">
        <v>3151</v>
      </c>
      <c r="K658" s="25" t="s">
        <v>3059</v>
      </c>
      <c r="L658" s="25" t="s">
        <v>25</v>
      </c>
      <c r="M658" s="35">
        <v>29</v>
      </c>
      <c r="N658" s="36" t="s">
        <v>3152</v>
      </c>
      <c r="O658" s="69" t="str">
        <f>IFERROR(VLOOKUP(IF($L658="―",$K658,$L658),[3]法人一覧!$D$4:$E$326,2,FALSE),"―")</f>
        <v>4190005008842</v>
      </c>
    </row>
    <row r="659" spans="1:15" ht="27" customHeight="1" x14ac:dyDescent="0.15">
      <c r="A659" s="39">
        <f>IF($B$614="","",COUNTA($B$614:B659))</f>
        <v>46</v>
      </c>
      <c r="B659" s="27">
        <f t="shared" si="74"/>
        <v>659</v>
      </c>
      <c r="C659" s="27" t="str">
        <f t="shared" si="75"/>
        <v>（２）　特別養護老人ホーム　（介護老人福祉施設・地域密着型介護老人福祉施設）　（老人福祉法・（介護保険法））</v>
      </c>
      <c r="D659" s="27" t="str">
        <f t="shared" si="76"/>
        <v>長寿介護課</v>
      </c>
      <c r="E659" s="27" t="str">
        <f t="shared" si="77"/>
        <v>特別養護老人ホーム</v>
      </c>
      <c r="F659" s="25" t="s">
        <v>3153</v>
      </c>
      <c r="G659" s="34" t="s">
        <v>3154</v>
      </c>
      <c r="H659" s="25" t="s">
        <v>3155</v>
      </c>
      <c r="I659" s="34" t="s">
        <v>3156</v>
      </c>
      <c r="J659" s="34" t="s">
        <v>3157</v>
      </c>
      <c r="K659" s="25" t="s">
        <v>3158</v>
      </c>
      <c r="L659" s="25" t="s">
        <v>25</v>
      </c>
      <c r="M659" s="35">
        <v>29</v>
      </c>
      <c r="N659" s="37" t="s">
        <v>3159</v>
      </c>
      <c r="O659" s="69" t="str">
        <f>IFERROR(VLOOKUP(IF($L659="―",$K659,$L659),[3]法人一覧!$D$4:$E$326,2,FALSE),"―")</f>
        <v>5190005011705</v>
      </c>
    </row>
    <row r="660" spans="1:15" ht="27" customHeight="1" x14ac:dyDescent="0.15">
      <c r="A660" s="39">
        <f>IF($B$614="","",COUNTA($B$614:B660))</f>
        <v>47</v>
      </c>
      <c r="B660" s="27">
        <f t="shared" si="74"/>
        <v>660</v>
      </c>
      <c r="C660" s="27" t="str">
        <f t="shared" si="75"/>
        <v>（２）　特別養護老人ホーム　（介護老人福祉施設・地域密着型介護老人福祉施設）　（老人福祉法・（介護保険法））</v>
      </c>
      <c r="D660" s="27" t="str">
        <f t="shared" si="76"/>
        <v>長寿介護課</v>
      </c>
      <c r="E660" s="27" t="str">
        <f t="shared" si="77"/>
        <v>特別養護老人ホーム</v>
      </c>
      <c r="F660" s="25" t="s">
        <v>2819</v>
      </c>
      <c r="G660" s="34" t="s">
        <v>2115</v>
      </c>
      <c r="H660" s="25" t="s">
        <v>3160</v>
      </c>
      <c r="I660" s="34" t="s">
        <v>2821</v>
      </c>
      <c r="J660" s="34" t="s">
        <v>2822</v>
      </c>
      <c r="K660" s="25" t="s">
        <v>2823</v>
      </c>
      <c r="L660" s="25" t="s">
        <v>25</v>
      </c>
      <c r="M660" s="35">
        <v>50</v>
      </c>
      <c r="N660" s="36" t="s">
        <v>3161</v>
      </c>
      <c r="O660" s="69" t="str">
        <f>IFERROR(VLOOKUP(IF($L660="―",$K660,$L660),[3]法人一覧!$D$4:$E$326,2,FALSE),"―")</f>
        <v>―</v>
      </c>
    </row>
    <row r="661" spans="1:15" ht="27" customHeight="1" x14ac:dyDescent="0.15">
      <c r="A661" s="39">
        <f>IF($B$614="","",COUNTA($B$614:B661))</f>
        <v>48</v>
      </c>
      <c r="B661" s="27">
        <f t="shared" si="74"/>
        <v>661</v>
      </c>
      <c r="C661" s="27" t="str">
        <f t="shared" si="75"/>
        <v>（２）　特別養護老人ホーム　（介護老人福祉施設・地域密着型介護老人福祉施設）　（老人福祉法・（介護保険法））</v>
      </c>
      <c r="D661" s="27" t="str">
        <f t="shared" si="76"/>
        <v>長寿介護課</v>
      </c>
      <c r="E661" s="27" t="str">
        <f t="shared" si="77"/>
        <v>特別養護老人ホーム</v>
      </c>
      <c r="F661" s="25" t="s">
        <v>3162</v>
      </c>
      <c r="G661" s="34" t="s">
        <v>2105</v>
      </c>
      <c r="H661" s="25" t="s">
        <v>3163</v>
      </c>
      <c r="I661" s="34" t="s">
        <v>3164</v>
      </c>
      <c r="J661" s="34" t="s">
        <v>3165</v>
      </c>
      <c r="K661" s="25" t="s">
        <v>2109</v>
      </c>
      <c r="L661" s="25" t="s">
        <v>25</v>
      </c>
      <c r="M661" s="35">
        <v>30</v>
      </c>
      <c r="N661" s="36" t="s">
        <v>3166</v>
      </c>
      <c r="O661" s="69" t="str">
        <f>IFERROR(VLOOKUP(IF($L661="―",$K661,$L661),[3]法人一覧!$D$4:$E$326,2,FALSE),"―")</f>
        <v>9190005009456</v>
      </c>
    </row>
    <row r="662" spans="1:15" ht="27" customHeight="1" x14ac:dyDescent="0.15">
      <c r="A662" s="39">
        <f>IF($B$614="","",COUNTA($B$614:B662))</f>
        <v>49</v>
      </c>
      <c r="B662" s="27">
        <f t="shared" si="74"/>
        <v>662</v>
      </c>
      <c r="C662" s="27" t="str">
        <f t="shared" si="75"/>
        <v>（２）　特別養護老人ホーム　（介護老人福祉施設・地域密着型介護老人福祉施設）　（老人福祉法・（介護保険法））</v>
      </c>
      <c r="D662" s="27" t="str">
        <f t="shared" si="76"/>
        <v>長寿介護課</v>
      </c>
      <c r="E662" s="27" t="str">
        <f t="shared" si="77"/>
        <v>特別養護老人ホーム</v>
      </c>
      <c r="F662" s="25" t="s">
        <v>3167</v>
      </c>
      <c r="G662" s="34" t="s">
        <v>2105</v>
      </c>
      <c r="H662" s="25" t="s">
        <v>3163</v>
      </c>
      <c r="I662" s="34" t="s">
        <v>3164</v>
      </c>
      <c r="J662" s="34" t="s">
        <v>3165</v>
      </c>
      <c r="K662" s="25" t="s">
        <v>2109</v>
      </c>
      <c r="L662" s="25" t="s">
        <v>25</v>
      </c>
      <c r="M662" s="35">
        <v>60</v>
      </c>
      <c r="N662" s="36" t="s">
        <v>3168</v>
      </c>
      <c r="O662" s="69" t="str">
        <f>IFERROR(VLOOKUP(IF($L662="―",$K662,$L662),[3]法人一覧!$D$4:$E$326,2,FALSE),"―")</f>
        <v>9190005009456</v>
      </c>
    </row>
    <row r="663" spans="1:15" ht="27" customHeight="1" x14ac:dyDescent="0.15">
      <c r="A663" s="39">
        <f>IF($B$614="","",COUNTA($B$614:B663))</f>
        <v>50</v>
      </c>
      <c r="B663" s="27">
        <f t="shared" si="74"/>
        <v>663</v>
      </c>
      <c r="C663" s="27" t="str">
        <f t="shared" si="75"/>
        <v>（２）　特別養護老人ホーム　（介護老人福祉施設・地域密着型介護老人福祉施設）　（老人福祉法・（介護保険法））</v>
      </c>
      <c r="D663" s="27" t="str">
        <f t="shared" si="76"/>
        <v>長寿介護課</v>
      </c>
      <c r="E663" s="27" t="str">
        <f t="shared" si="77"/>
        <v>特別養護老人ホーム</v>
      </c>
      <c r="F663" s="25" t="s">
        <v>3169</v>
      </c>
      <c r="G663" s="34" t="s">
        <v>867</v>
      </c>
      <c r="H663" s="25" t="s">
        <v>3170</v>
      </c>
      <c r="I663" s="34" t="s">
        <v>3171</v>
      </c>
      <c r="J663" s="34" t="s">
        <v>3172</v>
      </c>
      <c r="K663" s="25" t="s">
        <v>3173</v>
      </c>
      <c r="L663" s="25" t="s">
        <v>25</v>
      </c>
      <c r="M663" s="35">
        <v>29</v>
      </c>
      <c r="N663" s="36" t="s">
        <v>2323</v>
      </c>
      <c r="O663" s="69" t="str">
        <f>IFERROR(VLOOKUP(IF($L663="―",$K663,$L663),[3]法人一覧!$D$4:$E$326,2,FALSE),"―")</f>
        <v>5190005009303</v>
      </c>
    </row>
    <row r="664" spans="1:15" ht="27" customHeight="1" x14ac:dyDescent="0.15">
      <c r="A664" s="39">
        <f>IF($B$614="","",COUNTA($B$614:B664))</f>
        <v>51</v>
      </c>
      <c r="B664" s="27">
        <f t="shared" si="74"/>
        <v>664</v>
      </c>
      <c r="C664" s="27" t="str">
        <f t="shared" si="75"/>
        <v>（２）　特別養護老人ホーム　（介護老人福祉施設・地域密着型介護老人福祉施設）　（老人福祉法・（介護保険法））</v>
      </c>
      <c r="D664" s="27" t="str">
        <f t="shared" si="76"/>
        <v>長寿介護課</v>
      </c>
      <c r="E664" s="27" t="str">
        <f t="shared" si="77"/>
        <v>特別養護老人ホーム</v>
      </c>
      <c r="F664" s="25" t="s">
        <v>3174</v>
      </c>
      <c r="G664" s="34" t="s">
        <v>323</v>
      </c>
      <c r="H664" s="25" t="s">
        <v>3175</v>
      </c>
      <c r="I664" s="34" t="s">
        <v>3176</v>
      </c>
      <c r="J664" s="34" t="s">
        <v>3177</v>
      </c>
      <c r="K664" s="25" t="s">
        <v>3178</v>
      </c>
      <c r="L664" s="25" t="s">
        <v>25</v>
      </c>
      <c r="M664" s="35">
        <v>100</v>
      </c>
      <c r="N664" s="36" t="s">
        <v>3179</v>
      </c>
      <c r="O664" s="69" t="str">
        <f>IFERROR(VLOOKUP(IF($L664="―",$K664,$L664),[3]法人一覧!$D$4:$E$326,2,FALSE),"―")</f>
        <v>8190005009556</v>
      </c>
    </row>
    <row r="665" spans="1:15" ht="27" customHeight="1" x14ac:dyDescent="0.15">
      <c r="A665" s="39">
        <f>IF($B$614="","",COUNTA($B$614:B665))</f>
        <v>52</v>
      </c>
      <c r="B665" s="27">
        <f t="shared" si="74"/>
        <v>665</v>
      </c>
      <c r="C665" s="27" t="str">
        <f t="shared" si="75"/>
        <v>（２）　特別養護老人ホーム　（介護老人福祉施設・地域密着型介護老人福祉施設）　（老人福祉法・（介護保険法））</v>
      </c>
      <c r="D665" s="27" t="str">
        <f t="shared" si="76"/>
        <v>長寿介護課</v>
      </c>
      <c r="E665" s="27" t="str">
        <f t="shared" si="77"/>
        <v>特別養護老人ホーム</v>
      </c>
      <c r="F665" s="25" t="s">
        <v>3180</v>
      </c>
      <c r="G665" s="34" t="s">
        <v>3181</v>
      </c>
      <c r="H665" s="25" t="s">
        <v>3182</v>
      </c>
      <c r="I665" s="34" t="s">
        <v>3183</v>
      </c>
      <c r="J665" s="34" t="s">
        <v>3184</v>
      </c>
      <c r="K665" s="25" t="s">
        <v>2960</v>
      </c>
      <c r="L665" s="25" t="s">
        <v>25</v>
      </c>
      <c r="M665" s="35">
        <v>29</v>
      </c>
      <c r="N665" s="36" t="s">
        <v>3185</v>
      </c>
      <c r="O665" s="69" t="str">
        <f>IFERROR(VLOOKUP(IF($L665="―",$K665,$L665),[3]法人一覧!$D$4:$E$326,2,FALSE),"―")</f>
        <v>1190005009793</v>
      </c>
    </row>
    <row r="666" spans="1:15" ht="27" customHeight="1" x14ac:dyDescent="0.15">
      <c r="A666" s="39">
        <f>IF($B$614="","",COUNTA($B$614:B666))</f>
        <v>53</v>
      </c>
      <c r="B666" s="27">
        <f t="shared" si="74"/>
        <v>666</v>
      </c>
      <c r="C666" s="27" t="str">
        <f t="shared" si="75"/>
        <v>（２）　特別養護老人ホーム　（介護老人福祉施設・地域密着型介護老人福祉施設）　（老人福祉法・（介護保険法））</v>
      </c>
      <c r="D666" s="27" t="str">
        <f t="shared" si="76"/>
        <v>長寿介護課</v>
      </c>
      <c r="E666" s="27" t="str">
        <f t="shared" si="77"/>
        <v>特別養護老人ホーム</v>
      </c>
      <c r="F666" s="25" t="s">
        <v>3186</v>
      </c>
      <c r="G666" s="34" t="s">
        <v>3187</v>
      </c>
      <c r="H666" s="25" t="s">
        <v>3188</v>
      </c>
      <c r="I666" s="34" t="s">
        <v>3189</v>
      </c>
      <c r="J666" s="34" t="s">
        <v>3190</v>
      </c>
      <c r="K666" s="25" t="s">
        <v>2109</v>
      </c>
      <c r="L666" s="25" t="s">
        <v>25</v>
      </c>
      <c r="M666" s="35">
        <v>60</v>
      </c>
      <c r="N666" s="36" t="s">
        <v>370</v>
      </c>
      <c r="O666" s="69" t="str">
        <f>IFERROR(VLOOKUP(IF($L666="―",$K666,$L666),[3]法人一覧!$D$4:$E$326,2,FALSE),"―")</f>
        <v>9190005009456</v>
      </c>
    </row>
    <row r="667" spans="1:15" ht="27" customHeight="1" x14ac:dyDescent="0.15">
      <c r="A667" s="39">
        <f>IF($B$614="","",COUNTA($B$614:B667))</f>
        <v>54</v>
      </c>
      <c r="B667" s="27">
        <f t="shared" si="74"/>
        <v>667</v>
      </c>
      <c r="C667" s="27" t="str">
        <f t="shared" si="75"/>
        <v>（２）　特別養護老人ホーム　（介護老人福祉施設・地域密着型介護老人福祉施設）　（老人福祉法・（介護保険法））</v>
      </c>
      <c r="D667" s="27" t="str">
        <f t="shared" si="76"/>
        <v>長寿介護課</v>
      </c>
      <c r="E667" s="27" t="str">
        <f t="shared" si="77"/>
        <v>特別養護老人ホーム</v>
      </c>
      <c r="F667" s="25" t="s">
        <v>3191</v>
      </c>
      <c r="G667" s="34" t="s">
        <v>3192</v>
      </c>
      <c r="H667" s="25" t="s">
        <v>3193</v>
      </c>
      <c r="I667" s="34" t="s">
        <v>3194</v>
      </c>
      <c r="J667" s="34" t="s">
        <v>3195</v>
      </c>
      <c r="K667" s="25" t="s">
        <v>3196</v>
      </c>
      <c r="L667" s="25" t="s">
        <v>25</v>
      </c>
      <c r="M667" s="35">
        <v>50</v>
      </c>
      <c r="N667" s="36" t="s">
        <v>3197</v>
      </c>
      <c r="O667" s="69" t="str">
        <f>IFERROR(VLOOKUP(IF($L667="―",$K667,$L667),[3]法人一覧!$D$4:$E$326,2,FALSE),"―")</f>
        <v>5190005004080</v>
      </c>
    </row>
    <row r="668" spans="1:15" ht="27" customHeight="1" x14ac:dyDescent="0.15">
      <c r="A668" s="39">
        <f>IF($B$614="","",COUNTA($B$614:B668))</f>
        <v>55</v>
      </c>
      <c r="B668" s="27">
        <f t="shared" si="74"/>
        <v>668</v>
      </c>
      <c r="C668" s="27" t="str">
        <f t="shared" si="75"/>
        <v>（２）　特別養護老人ホーム　（介護老人福祉施設・地域密着型介護老人福祉施設）　（老人福祉法・（介護保険法））</v>
      </c>
      <c r="D668" s="27" t="str">
        <f t="shared" si="76"/>
        <v>長寿介護課</v>
      </c>
      <c r="E668" s="27" t="str">
        <f t="shared" si="77"/>
        <v>特別養護老人ホーム</v>
      </c>
      <c r="F668" s="25" t="s">
        <v>3198</v>
      </c>
      <c r="G668" s="34" t="s">
        <v>3192</v>
      </c>
      <c r="H668" s="25" t="s">
        <v>3193</v>
      </c>
      <c r="I668" s="34" t="s">
        <v>3194</v>
      </c>
      <c r="J668" s="34" t="s">
        <v>3195</v>
      </c>
      <c r="K668" s="25" t="s">
        <v>3196</v>
      </c>
      <c r="L668" s="25" t="s">
        <v>25</v>
      </c>
      <c r="M668" s="35">
        <v>40</v>
      </c>
      <c r="N668" s="37">
        <v>41730</v>
      </c>
      <c r="O668" s="69" t="str">
        <f>IFERROR(VLOOKUP(IF($L668="―",$K668,$L668),[3]法人一覧!$D$4:$E$326,2,FALSE),"―")</f>
        <v>5190005004080</v>
      </c>
    </row>
    <row r="669" spans="1:15" ht="27" customHeight="1" x14ac:dyDescent="0.15">
      <c r="A669" s="39">
        <f>IF($B$614="","",COUNTA($B$614:B669))</f>
        <v>56</v>
      </c>
      <c r="B669" s="27">
        <f t="shared" si="74"/>
        <v>669</v>
      </c>
      <c r="C669" s="27" t="str">
        <f t="shared" si="75"/>
        <v>（２）　特別養護老人ホーム　（介護老人福祉施設・地域密着型介護老人福祉施設）　（老人福祉法・（介護保険法））</v>
      </c>
      <c r="D669" s="27" t="str">
        <f t="shared" si="76"/>
        <v>長寿介護課</v>
      </c>
      <c r="E669" s="27" t="str">
        <f t="shared" si="77"/>
        <v>特別養護老人ホーム</v>
      </c>
      <c r="F669" s="25" t="s">
        <v>3199</v>
      </c>
      <c r="G669" s="34" t="s">
        <v>921</v>
      </c>
      <c r="H669" s="25" t="s">
        <v>3200</v>
      </c>
      <c r="I669" s="34" t="s">
        <v>3201</v>
      </c>
      <c r="J669" s="34" t="s">
        <v>3202</v>
      </c>
      <c r="K669" s="25" t="s">
        <v>3203</v>
      </c>
      <c r="L669" s="25" t="s">
        <v>25</v>
      </c>
      <c r="M669" s="35">
        <v>80</v>
      </c>
      <c r="N669" s="36" t="s">
        <v>3204</v>
      </c>
      <c r="O669" s="69" t="str">
        <f>IFERROR(VLOOKUP(IF($L669="―",$K669,$L669),[3]法人一覧!$D$4:$E$326,2,FALSE),"―")</f>
        <v>8190005004078</v>
      </c>
    </row>
    <row r="670" spans="1:15" ht="27" customHeight="1" x14ac:dyDescent="0.15">
      <c r="A670" s="39">
        <f>IF($B$614="","",COUNTA($B$614:B670))</f>
        <v>57</v>
      </c>
      <c r="B670" s="27">
        <f t="shared" si="74"/>
        <v>670</v>
      </c>
      <c r="C670" s="27" t="str">
        <f t="shared" si="75"/>
        <v>（２）　特別養護老人ホーム　（介護老人福祉施設・地域密着型介護老人福祉施設）　（老人福祉法・（介護保険法））</v>
      </c>
      <c r="D670" s="27" t="str">
        <f t="shared" si="76"/>
        <v>長寿介護課</v>
      </c>
      <c r="E670" s="27" t="str">
        <f t="shared" si="77"/>
        <v>特別養護老人ホーム</v>
      </c>
      <c r="F670" s="25" t="s">
        <v>3205</v>
      </c>
      <c r="G670" s="34" t="s">
        <v>1005</v>
      </c>
      <c r="H670" s="25" t="s">
        <v>3206</v>
      </c>
      <c r="I670" s="34" t="s">
        <v>3207</v>
      </c>
      <c r="J670" s="34" t="s">
        <v>3208</v>
      </c>
      <c r="K670" s="25" t="s">
        <v>1009</v>
      </c>
      <c r="L670" s="25" t="s">
        <v>25</v>
      </c>
      <c r="M670" s="35">
        <v>80</v>
      </c>
      <c r="N670" s="36" t="s">
        <v>404</v>
      </c>
      <c r="O670" s="69" t="str">
        <f>IFERROR(VLOOKUP(IF($L670="―",$K670,$L670),[3]法人一覧!$D$4:$E$326,2,FALSE),"―")</f>
        <v>3190005004074</v>
      </c>
    </row>
    <row r="671" spans="1:15" ht="27" customHeight="1" x14ac:dyDescent="0.15">
      <c r="A671" s="39">
        <f>IF($B$614="","",COUNTA($B$614:B671))</f>
        <v>58</v>
      </c>
      <c r="B671" s="27">
        <f t="shared" si="74"/>
        <v>671</v>
      </c>
      <c r="C671" s="27" t="str">
        <f t="shared" si="75"/>
        <v>（２）　特別養護老人ホーム　（介護老人福祉施設・地域密着型介護老人福祉施設）　（老人福祉法・（介護保険法））</v>
      </c>
      <c r="D671" s="27" t="str">
        <f t="shared" si="76"/>
        <v>長寿介護課</v>
      </c>
      <c r="E671" s="27" t="str">
        <f t="shared" si="77"/>
        <v>特別養護老人ホーム</v>
      </c>
      <c r="F671" s="25" t="s">
        <v>3209</v>
      </c>
      <c r="G671" s="34" t="s">
        <v>3210</v>
      </c>
      <c r="H671" s="25" t="s">
        <v>3211</v>
      </c>
      <c r="I671" s="34" t="s">
        <v>3212</v>
      </c>
      <c r="J671" s="34" t="s">
        <v>3213</v>
      </c>
      <c r="K671" s="25" t="s">
        <v>3214</v>
      </c>
      <c r="L671" s="25" t="s">
        <v>25</v>
      </c>
      <c r="M671" s="35">
        <v>50</v>
      </c>
      <c r="N671" s="36" t="s">
        <v>3215</v>
      </c>
      <c r="O671" s="69" t="str">
        <f>IFERROR(VLOOKUP(IF($L671="―",$K671,$L671),[3]法人一覧!$D$4:$E$326,2,FALSE),"―")</f>
        <v>9190005004077</v>
      </c>
    </row>
    <row r="672" spans="1:15" ht="27" customHeight="1" x14ac:dyDescent="0.15">
      <c r="A672" s="39">
        <f>IF($B$614="","",COUNTA($B$614:B672))</f>
        <v>59</v>
      </c>
      <c r="B672" s="27">
        <f t="shared" si="74"/>
        <v>672</v>
      </c>
      <c r="C672" s="27" t="str">
        <f t="shared" si="75"/>
        <v>（２）　特別養護老人ホーム　（介護老人福祉施設・地域密着型介護老人福祉施設）　（老人福祉法・（介護保険法））</v>
      </c>
      <c r="D672" s="27" t="str">
        <f t="shared" si="76"/>
        <v>長寿介護課</v>
      </c>
      <c r="E672" s="27" t="str">
        <f t="shared" si="77"/>
        <v>特別養護老人ホーム</v>
      </c>
      <c r="F672" s="25" t="s">
        <v>3216</v>
      </c>
      <c r="G672" s="34" t="s">
        <v>3210</v>
      </c>
      <c r="H672" s="25" t="s">
        <v>3211</v>
      </c>
      <c r="I672" s="34" t="s">
        <v>3212</v>
      </c>
      <c r="J672" s="34" t="s">
        <v>3213</v>
      </c>
      <c r="K672" s="25" t="s">
        <v>3214</v>
      </c>
      <c r="L672" s="25" t="s">
        <v>25</v>
      </c>
      <c r="M672" s="35">
        <v>30</v>
      </c>
      <c r="N672" s="37">
        <v>41730</v>
      </c>
      <c r="O672" s="69" t="str">
        <f>IFERROR(VLOOKUP(IF($L672="―",$K672,$L672),[3]法人一覧!$D$4:$E$326,2,FALSE),"―")</f>
        <v>9190005004077</v>
      </c>
    </row>
    <row r="673" spans="1:15" ht="27" customHeight="1" x14ac:dyDescent="0.15">
      <c r="A673" s="39">
        <f>IF($B$614="","",COUNTA($B$614:B673))</f>
        <v>60</v>
      </c>
      <c r="B673" s="27">
        <f t="shared" si="74"/>
        <v>673</v>
      </c>
      <c r="C673" s="27" t="str">
        <f t="shared" si="75"/>
        <v>（２）　特別養護老人ホーム　（介護老人福祉施設・地域密着型介護老人福祉施設）　（老人福祉法・（介護保険法））</v>
      </c>
      <c r="D673" s="27" t="str">
        <f t="shared" si="76"/>
        <v>長寿介護課</v>
      </c>
      <c r="E673" s="27" t="str">
        <f t="shared" si="77"/>
        <v>特別養護老人ホーム</v>
      </c>
      <c r="F673" s="25" t="s">
        <v>3217</v>
      </c>
      <c r="G673" s="34" t="s">
        <v>1000</v>
      </c>
      <c r="H673" s="25" t="s">
        <v>3218</v>
      </c>
      <c r="I673" s="34" t="s">
        <v>3219</v>
      </c>
      <c r="J673" s="34" t="s">
        <v>3220</v>
      </c>
      <c r="K673" s="25" t="s">
        <v>2830</v>
      </c>
      <c r="L673" s="25" t="s">
        <v>25</v>
      </c>
      <c r="M673" s="35">
        <v>80</v>
      </c>
      <c r="N673" s="36" t="s">
        <v>3221</v>
      </c>
      <c r="O673" s="69" t="str">
        <f>IFERROR(VLOOKUP(IF($L673="―",$K673,$L673),[3]法人一覧!$D$4:$E$326,2,FALSE),"―")</f>
        <v>5190005004072</v>
      </c>
    </row>
    <row r="674" spans="1:15" ht="27" customHeight="1" x14ac:dyDescent="0.15">
      <c r="A674" s="39">
        <f>IF($B$614="","",COUNTA($B$614:B674))</f>
        <v>61</v>
      </c>
      <c r="B674" s="27">
        <f t="shared" si="74"/>
        <v>674</v>
      </c>
      <c r="C674" s="27" t="str">
        <f t="shared" si="75"/>
        <v>（２）　特別養護老人ホーム　（介護老人福祉施設・地域密着型介護老人福祉施設）　（老人福祉法・（介護保険法））</v>
      </c>
      <c r="D674" s="27" t="str">
        <f t="shared" si="76"/>
        <v>長寿介護課</v>
      </c>
      <c r="E674" s="27" t="str">
        <f t="shared" si="77"/>
        <v>特別養護老人ホーム</v>
      </c>
      <c r="F674" s="25" t="s">
        <v>3222</v>
      </c>
      <c r="G674" s="34" t="s">
        <v>3223</v>
      </c>
      <c r="H674" s="25" t="s">
        <v>3224</v>
      </c>
      <c r="I674" s="34" t="s">
        <v>3225</v>
      </c>
      <c r="J674" s="34" t="s">
        <v>3226</v>
      </c>
      <c r="K674" s="25" t="s">
        <v>3227</v>
      </c>
      <c r="L674" s="25" t="s">
        <v>25</v>
      </c>
      <c r="M674" s="35">
        <v>40</v>
      </c>
      <c r="N674" s="36" t="s">
        <v>3228</v>
      </c>
      <c r="O674" s="69" t="str">
        <f>IFERROR(VLOOKUP(IF($L674="―",$K674,$L674),[3]法人一覧!$D$4:$E$326,2,FALSE),"―")</f>
        <v>4190005004081</v>
      </c>
    </row>
    <row r="675" spans="1:15" ht="27" customHeight="1" x14ac:dyDescent="0.15">
      <c r="A675" s="39">
        <f>IF($B$614="","",COUNTA($B$614:B675))</f>
        <v>62</v>
      </c>
      <c r="B675" s="27">
        <f t="shared" si="74"/>
        <v>675</v>
      </c>
      <c r="C675" s="27" t="str">
        <f t="shared" si="75"/>
        <v>（２）　特別養護老人ホーム　（介護老人福祉施設・地域密着型介護老人福祉施設）　（老人福祉法・（介護保険法））</v>
      </c>
      <c r="D675" s="27" t="str">
        <f t="shared" si="76"/>
        <v>長寿介護課</v>
      </c>
      <c r="E675" s="27" t="str">
        <f t="shared" si="77"/>
        <v>特別養護老人ホーム</v>
      </c>
      <c r="F675" s="25" t="s">
        <v>3229</v>
      </c>
      <c r="G675" s="34" t="s">
        <v>3223</v>
      </c>
      <c r="H675" s="25" t="s">
        <v>3224</v>
      </c>
      <c r="I675" s="34" t="s">
        <v>3225</v>
      </c>
      <c r="J675" s="34" t="s">
        <v>3226</v>
      </c>
      <c r="K675" s="25" t="s">
        <v>3227</v>
      </c>
      <c r="L675" s="25" t="s">
        <v>25</v>
      </c>
      <c r="M675" s="35">
        <v>60</v>
      </c>
      <c r="N675" s="36" t="s">
        <v>3230</v>
      </c>
      <c r="O675" s="69" t="str">
        <f>IFERROR(VLOOKUP(IF($L675="―",$K675,$L675),[3]法人一覧!$D$4:$E$326,2,FALSE),"―")</f>
        <v>4190005004081</v>
      </c>
    </row>
    <row r="676" spans="1:15" ht="27" customHeight="1" x14ac:dyDescent="0.15">
      <c r="A676" s="39">
        <f>IF($B$614="","",COUNTA($B$614:B676))</f>
        <v>63</v>
      </c>
      <c r="B676" s="27">
        <f t="shared" si="74"/>
        <v>676</v>
      </c>
      <c r="C676" s="27" t="str">
        <f t="shared" si="75"/>
        <v>（２）　特別養護老人ホーム　（介護老人福祉施設・地域密着型介護老人福祉施設）　（老人福祉法・（介護保険法））</v>
      </c>
      <c r="D676" s="27" t="str">
        <f t="shared" si="76"/>
        <v>長寿介護課</v>
      </c>
      <c r="E676" s="27" t="str">
        <f t="shared" si="77"/>
        <v>特別養護老人ホーム</v>
      </c>
      <c r="F676" s="25" t="s">
        <v>3231</v>
      </c>
      <c r="G676" s="34" t="s">
        <v>3232</v>
      </c>
      <c r="H676" s="25" t="s">
        <v>3233</v>
      </c>
      <c r="I676" s="34" t="s">
        <v>3234</v>
      </c>
      <c r="J676" s="34" t="s">
        <v>3235</v>
      </c>
      <c r="K676" s="25" t="s">
        <v>3236</v>
      </c>
      <c r="L676" s="25" t="s">
        <v>25</v>
      </c>
      <c r="M676" s="35">
        <v>80</v>
      </c>
      <c r="N676" s="36" t="s">
        <v>3237</v>
      </c>
      <c r="O676" s="69" t="str">
        <f>IFERROR(VLOOKUP(IF($L676="―",$K676,$L676),[3]法人一覧!$D$4:$E$326,2,FALSE),"―")</f>
        <v>6190005010565</v>
      </c>
    </row>
    <row r="677" spans="1:15" ht="27" customHeight="1" x14ac:dyDescent="0.15">
      <c r="A677" s="39">
        <f>IF($B$614="","",COUNTA($B$614:B677))</f>
        <v>64</v>
      </c>
      <c r="B677" s="27">
        <f t="shared" si="74"/>
        <v>677</v>
      </c>
      <c r="C677" s="27" t="str">
        <f t="shared" si="75"/>
        <v>（２）　特別養護老人ホーム　（介護老人福祉施設・地域密着型介護老人福祉施設）　（老人福祉法・（介護保険法））</v>
      </c>
      <c r="D677" s="27" t="str">
        <f t="shared" si="76"/>
        <v>長寿介護課</v>
      </c>
      <c r="E677" s="27" t="str">
        <f t="shared" si="77"/>
        <v>特別養護老人ホーム</v>
      </c>
      <c r="F677" s="25" t="s">
        <v>3238</v>
      </c>
      <c r="G677" s="34" t="s">
        <v>3239</v>
      </c>
      <c r="H677" s="25" t="s">
        <v>3240</v>
      </c>
      <c r="I677" s="34" t="s">
        <v>3241</v>
      </c>
      <c r="J677" s="34" t="s">
        <v>3242</v>
      </c>
      <c r="K677" s="25" t="s">
        <v>3243</v>
      </c>
      <c r="L677" s="25" t="s">
        <v>25</v>
      </c>
      <c r="M677" s="35">
        <v>80</v>
      </c>
      <c r="N677" s="36" t="s">
        <v>3244</v>
      </c>
      <c r="O677" s="69" t="str">
        <f>IFERROR(VLOOKUP(IF($L677="―",$K677,$L677),[3]法人一覧!$D$4:$E$326,2,FALSE),"―")</f>
        <v>2190005004083</v>
      </c>
    </row>
    <row r="678" spans="1:15" ht="27" customHeight="1" x14ac:dyDescent="0.15">
      <c r="A678" s="39">
        <f>IF($B$614="","",COUNTA($B$614:B678))</f>
        <v>65</v>
      </c>
      <c r="B678" s="27">
        <f t="shared" ref="B678:B741" si="78">IF(D678="","",ROW())</f>
        <v>678</v>
      </c>
      <c r="C678" s="27" t="str">
        <f t="shared" ref="C678:C741" si="79">$F$612</f>
        <v>（２）　特別養護老人ホーム　（介護老人福祉施設・地域密着型介護老人福祉施設）　（老人福祉法・（介護保険法））</v>
      </c>
      <c r="D678" s="27" t="str">
        <f t="shared" ref="D678:D741" si="80">$O$612</f>
        <v>長寿介護課</v>
      </c>
      <c r="E678" s="27" t="str">
        <f t="shared" ref="E678:E741" si="81">MID(category4_2,SEARCH("）",category4_2,1)+2,SEARCH("（",category4_2,SEARCH("）",category4_2,1)+2)-SEARCH("）",category4_2,1)-3)</f>
        <v>特別養護老人ホーム</v>
      </c>
      <c r="F678" s="25" t="s">
        <v>3245</v>
      </c>
      <c r="G678" s="34" t="s">
        <v>3246</v>
      </c>
      <c r="H678" s="25" t="s">
        <v>3247</v>
      </c>
      <c r="I678" s="34" t="s">
        <v>3248</v>
      </c>
      <c r="J678" s="34" t="s">
        <v>3249</v>
      </c>
      <c r="K678" s="25" t="s">
        <v>14818</v>
      </c>
      <c r="L678" s="25" t="s">
        <v>25</v>
      </c>
      <c r="M678" s="35">
        <v>80</v>
      </c>
      <c r="N678" s="36" t="s">
        <v>3250</v>
      </c>
      <c r="O678" s="69" t="str">
        <f>IFERROR(VLOOKUP(IF($L678="―",$K678,$L678),[3]法人一覧!$D$4:$E$326,2,FALSE),"―")</f>
        <v>5190005004080</v>
      </c>
    </row>
    <row r="679" spans="1:15" ht="27" customHeight="1" x14ac:dyDescent="0.15">
      <c r="A679" s="39">
        <f>IF($B$614="","",COUNTA($B$614:B679))</f>
        <v>66</v>
      </c>
      <c r="B679" s="46">
        <f>IF(D679="","",ROW())</f>
        <v>679</v>
      </c>
      <c r="C679" s="27" t="str">
        <f>$F$612</f>
        <v>（２）　特別養護老人ホーム　（介護老人福祉施設・地域密着型介護老人福祉施設）　（老人福祉法・（介護保険法））</v>
      </c>
      <c r="D679" s="27" t="str">
        <f>$O$612</f>
        <v>長寿介護課</v>
      </c>
      <c r="E679" s="27" t="str">
        <f>MID(category4_2,SEARCH("）",category4_2,1)+2,SEARCH("（",category4_2,SEARCH("）",category4_2,1)+2)-SEARCH("）",category4_2,1)-3)</f>
        <v>特別養護老人ホーム</v>
      </c>
      <c r="F679" s="25" t="s">
        <v>15674</v>
      </c>
      <c r="G679" s="34" t="s">
        <v>3252</v>
      </c>
      <c r="H679" s="25" t="s">
        <v>3253</v>
      </c>
      <c r="I679" s="34" t="s">
        <v>15675</v>
      </c>
      <c r="J679" s="34" t="s">
        <v>7889</v>
      </c>
      <c r="K679" s="25" t="s">
        <v>2837</v>
      </c>
      <c r="L679" s="25" t="s">
        <v>25</v>
      </c>
      <c r="M679" s="35">
        <v>40</v>
      </c>
      <c r="N679" s="36" t="s">
        <v>3256</v>
      </c>
      <c r="O679" s="69" t="str">
        <f>IFERROR(VLOOKUP(IF($L679="―",$K679,$L679),[3]法人一覧!$D$4:$E$326,2,FALSE),"―")</f>
        <v>4190005003158</v>
      </c>
    </row>
    <row r="680" spans="1:15" ht="27" customHeight="1" x14ac:dyDescent="0.15">
      <c r="A680" s="39">
        <f>IF($B$614="","",COUNTA($B$614:B680))</f>
        <v>67</v>
      </c>
      <c r="B680" s="27">
        <f t="shared" si="78"/>
        <v>680</v>
      </c>
      <c r="C680" s="27" t="str">
        <f t="shared" si="79"/>
        <v>（２）　特別養護老人ホーム　（介護老人福祉施設・地域密着型介護老人福祉施設）　（老人福祉法・（介護保険法））</v>
      </c>
      <c r="D680" s="27" t="str">
        <f t="shared" si="80"/>
        <v>長寿介護課</v>
      </c>
      <c r="E680" s="27" t="str">
        <f t="shared" si="81"/>
        <v>特別養護老人ホーム</v>
      </c>
      <c r="F680" s="25" t="s">
        <v>3251</v>
      </c>
      <c r="G680" s="34" t="s">
        <v>3252</v>
      </c>
      <c r="H680" s="25" t="s">
        <v>3253</v>
      </c>
      <c r="I680" s="34" t="s">
        <v>15675</v>
      </c>
      <c r="J680" s="34" t="s">
        <v>7889</v>
      </c>
      <c r="K680" s="25" t="s">
        <v>2837</v>
      </c>
      <c r="L680" s="25" t="s">
        <v>25</v>
      </c>
      <c r="M680" s="35">
        <v>40</v>
      </c>
      <c r="N680" s="36" t="s">
        <v>3256</v>
      </c>
      <c r="O680" s="69" t="str">
        <f>IFERROR(VLOOKUP(IF($L680="―",$K680,$L680),[3]法人一覧!$D$4:$E$326,2,FALSE),"―")</f>
        <v>4190005003158</v>
      </c>
    </row>
    <row r="681" spans="1:15" ht="27" customHeight="1" x14ac:dyDescent="0.15">
      <c r="A681" s="39">
        <f>IF($B$614="","",COUNTA($B$614:B681))</f>
        <v>68</v>
      </c>
      <c r="B681" s="27">
        <f t="shared" si="78"/>
        <v>681</v>
      </c>
      <c r="C681" s="27" t="str">
        <f t="shared" si="79"/>
        <v>（２）　特別養護老人ホーム　（介護老人福祉施設・地域密着型介護老人福祉施設）　（老人福祉法・（介護保険法））</v>
      </c>
      <c r="D681" s="27" t="str">
        <f t="shared" si="80"/>
        <v>長寿介護課</v>
      </c>
      <c r="E681" s="27" t="str">
        <f t="shared" si="81"/>
        <v>特別養護老人ホーム</v>
      </c>
      <c r="F681" s="25" t="s">
        <v>3257</v>
      </c>
      <c r="G681" s="34" t="s">
        <v>3258</v>
      </c>
      <c r="H681" s="25" t="s">
        <v>3259</v>
      </c>
      <c r="I681" s="34" t="s">
        <v>3260</v>
      </c>
      <c r="J681" s="34" t="s">
        <v>3261</v>
      </c>
      <c r="K681" s="25" t="s">
        <v>3262</v>
      </c>
      <c r="L681" s="25" t="s">
        <v>25</v>
      </c>
      <c r="M681" s="35">
        <v>50</v>
      </c>
      <c r="N681" s="36" t="s">
        <v>3060</v>
      </c>
      <c r="O681" s="69" t="str">
        <f>IFERROR(VLOOKUP(IF($L681="―",$K681,$L681),[3]法人一覧!$D$4:$E$326,2,FALSE),"―")</f>
        <v>4190005003199</v>
      </c>
    </row>
    <row r="682" spans="1:15" ht="27" customHeight="1" x14ac:dyDescent="0.15">
      <c r="A682" s="39">
        <f>IF($B$614="","",COUNTA($B$614:B682))</f>
        <v>69</v>
      </c>
      <c r="B682" s="27">
        <f t="shared" si="78"/>
        <v>682</v>
      </c>
      <c r="C682" s="27" t="str">
        <f t="shared" si="79"/>
        <v>（２）　特別養護老人ホーム　（介護老人福祉施設・地域密着型介護老人福祉施設）　（老人福祉法・（介護保険法））</v>
      </c>
      <c r="D682" s="27" t="str">
        <f t="shared" si="80"/>
        <v>長寿介護課</v>
      </c>
      <c r="E682" s="27" t="str">
        <f t="shared" si="81"/>
        <v>特別養護老人ホーム</v>
      </c>
      <c r="F682" s="25" t="s">
        <v>3263</v>
      </c>
      <c r="G682" s="34" t="s">
        <v>3264</v>
      </c>
      <c r="H682" s="25" t="s">
        <v>3265</v>
      </c>
      <c r="I682" s="34" t="s">
        <v>3266</v>
      </c>
      <c r="J682" s="34" t="s">
        <v>3267</v>
      </c>
      <c r="K682" s="25" t="s">
        <v>3268</v>
      </c>
      <c r="L682" s="25" t="s">
        <v>25</v>
      </c>
      <c r="M682" s="35">
        <v>50</v>
      </c>
      <c r="N682" s="36" t="s">
        <v>3269</v>
      </c>
      <c r="O682" s="69" t="str">
        <f>IFERROR(VLOOKUP(IF($L682="―",$K682,$L682),[3]法人一覧!$D$4:$E$326,2,FALSE),"―")</f>
        <v>5190005003198</v>
      </c>
    </row>
    <row r="683" spans="1:15" ht="27" customHeight="1" x14ac:dyDescent="0.15">
      <c r="A683" s="39">
        <f>IF($B$614="","",COUNTA($B$614:B683))</f>
        <v>70</v>
      </c>
      <c r="B683" s="27">
        <f t="shared" si="78"/>
        <v>683</v>
      </c>
      <c r="C683" s="27" t="str">
        <f t="shared" si="79"/>
        <v>（２）　特別養護老人ホーム　（介護老人福祉施設・地域密着型介護老人福祉施設）　（老人福祉法・（介護保険法））</v>
      </c>
      <c r="D683" s="27" t="str">
        <f t="shared" si="80"/>
        <v>長寿介護課</v>
      </c>
      <c r="E683" s="27" t="str">
        <f t="shared" si="81"/>
        <v>特別養護老人ホーム</v>
      </c>
      <c r="F683" s="25" t="s">
        <v>3270</v>
      </c>
      <c r="G683" s="34" t="s">
        <v>1111</v>
      </c>
      <c r="H683" s="25" t="s">
        <v>3271</v>
      </c>
      <c r="I683" s="34" t="s">
        <v>3272</v>
      </c>
      <c r="J683" s="34" t="s">
        <v>3273</v>
      </c>
      <c r="K683" s="25" t="s">
        <v>3274</v>
      </c>
      <c r="L683" s="25" t="s">
        <v>25</v>
      </c>
      <c r="M683" s="35">
        <v>50</v>
      </c>
      <c r="N683" s="37">
        <v>41395</v>
      </c>
      <c r="O683" s="69" t="str">
        <f>IFERROR(VLOOKUP(IF($L683="―",$K683,$L683),[3]法人一覧!$D$4:$E$326,2,FALSE),"―")</f>
        <v>―</v>
      </c>
    </row>
    <row r="684" spans="1:15" ht="27" customHeight="1" x14ac:dyDescent="0.15">
      <c r="A684" s="39">
        <f>IF($B$614="","",COUNTA($B$614:B684))</f>
        <v>71</v>
      </c>
      <c r="B684" s="27">
        <f t="shared" si="78"/>
        <v>684</v>
      </c>
      <c r="C684" s="27" t="str">
        <f t="shared" si="79"/>
        <v>（２）　特別養護老人ホーム　（介護老人福祉施設・地域密着型介護老人福祉施設）　（老人福祉法・（介護保険法））</v>
      </c>
      <c r="D684" s="27" t="str">
        <f t="shared" si="80"/>
        <v>長寿介護課</v>
      </c>
      <c r="E684" s="27" t="str">
        <f t="shared" si="81"/>
        <v>特別養護老人ホーム</v>
      </c>
      <c r="F684" s="25" t="s">
        <v>3275</v>
      </c>
      <c r="G684" s="34" t="s">
        <v>3276</v>
      </c>
      <c r="H684" s="25" t="s">
        <v>3277</v>
      </c>
      <c r="I684" s="34" t="s">
        <v>3278</v>
      </c>
      <c r="J684" s="34" t="s">
        <v>3279</v>
      </c>
      <c r="K684" s="25" t="s">
        <v>3280</v>
      </c>
      <c r="L684" s="25" t="s">
        <v>25</v>
      </c>
      <c r="M684" s="35">
        <v>29</v>
      </c>
      <c r="N684" s="36" t="s">
        <v>2550</v>
      </c>
      <c r="O684" s="69" t="str">
        <f>IFERROR(VLOOKUP(IF($L684="―",$K684,$L684),[3]法人一覧!$D$4:$E$326,2,FALSE),"―")</f>
        <v>7190005004582</v>
      </c>
    </row>
    <row r="685" spans="1:15" ht="27" customHeight="1" x14ac:dyDescent="0.15">
      <c r="A685" s="39">
        <f>IF($B$614="","",COUNTA($B$614:B685))</f>
        <v>72</v>
      </c>
      <c r="B685" s="27">
        <f t="shared" si="78"/>
        <v>685</v>
      </c>
      <c r="C685" s="27" t="str">
        <f t="shared" si="79"/>
        <v>（２）　特別養護老人ホーム　（介護老人福祉施設・地域密着型介護老人福祉施設）　（老人福祉法・（介護保険法））</v>
      </c>
      <c r="D685" s="27" t="str">
        <f t="shared" si="80"/>
        <v>長寿介護課</v>
      </c>
      <c r="E685" s="27" t="str">
        <f t="shared" si="81"/>
        <v>特別養護老人ホーム</v>
      </c>
      <c r="F685" s="25" t="s">
        <v>3281</v>
      </c>
      <c r="G685" s="34" t="s">
        <v>34</v>
      </c>
      <c r="H685" s="25" t="s">
        <v>3282</v>
      </c>
      <c r="I685" s="34" t="s">
        <v>3283</v>
      </c>
      <c r="J685" s="34" t="s">
        <v>3284</v>
      </c>
      <c r="K685" s="25" t="s">
        <v>38</v>
      </c>
      <c r="L685" s="25" t="s">
        <v>25</v>
      </c>
      <c r="M685" s="35">
        <v>110</v>
      </c>
      <c r="N685" s="36" t="s">
        <v>365</v>
      </c>
      <c r="O685" s="69" t="str">
        <f>IFERROR(VLOOKUP(IF($L685="―",$K685,$L685),[3]法人一覧!$D$4:$E$326,2,FALSE),"―")</f>
        <v>1190005000100</v>
      </c>
    </row>
    <row r="686" spans="1:15" ht="27" customHeight="1" x14ac:dyDescent="0.15">
      <c r="A686" s="39">
        <f>IF($B$614="","",COUNTA($B$614:B686))</f>
        <v>73</v>
      </c>
      <c r="B686" s="27">
        <f t="shared" si="78"/>
        <v>686</v>
      </c>
      <c r="C686" s="27" t="str">
        <f t="shared" si="79"/>
        <v>（２）　特別養護老人ホーム　（介護老人福祉施設・地域密着型介護老人福祉施設）　（老人福祉法・（介護保険法））</v>
      </c>
      <c r="D686" s="27" t="str">
        <f t="shared" si="80"/>
        <v>長寿介護課</v>
      </c>
      <c r="E686" s="27" t="str">
        <f t="shared" si="81"/>
        <v>特別養護老人ホーム</v>
      </c>
      <c r="F686" s="25" t="s">
        <v>2844</v>
      </c>
      <c r="G686" s="34" t="s">
        <v>1139</v>
      </c>
      <c r="H686" s="25" t="s">
        <v>2845</v>
      </c>
      <c r="I686" s="34" t="s">
        <v>2846</v>
      </c>
      <c r="J686" s="34" t="s">
        <v>2847</v>
      </c>
      <c r="K686" s="25" t="s">
        <v>2848</v>
      </c>
      <c r="L686" s="25" t="s">
        <v>25</v>
      </c>
      <c r="M686" s="35">
        <v>50</v>
      </c>
      <c r="N686" s="36" t="s">
        <v>75</v>
      </c>
      <c r="O686" s="69" t="str">
        <f>IFERROR(VLOOKUP(IF($L686="―",$K686,$L686),[3]法人一覧!$D$4:$E$326,2,FALSE),"―")</f>
        <v>8190005000102</v>
      </c>
    </row>
    <row r="687" spans="1:15" ht="27" customHeight="1" x14ac:dyDescent="0.15">
      <c r="A687" s="39">
        <f>IF($B$614="","",COUNTA($B$614:B687))</f>
        <v>74</v>
      </c>
      <c r="B687" s="27">
        <f t="shared" si="78"/>
        <v>687</v>
      </c>
      <c r="C687" s="27" t="str">
        <f t="shared" si="79"/>
        <v>（２）　特別養護老人ホーム　（介護老人福祉施設・地域密着型介護老人福祉施設）　（老人福祉法・（介護保険法））</v>
      </c>
      <c r="D687" s="27" t="str">
        <f t="shared" si="80"/>
        <v>長寿介護課</v>
      </c>
      <c r="E687" s="27" t="str">
        <f t="shared" si="81"/>
        <v>特別養護老人ホーム</v>
      </c>
      <c r="F687" s="25" t="s">
        <v>3285</v>
      </c>
      <c r="G687" s="34" t="s">
        <v>1239</v>
      </c>
      <c r="H687" s="25" t="s">
        <v>3286</v>
      </c>
      <c r="I687" s="34" t="s">
        <v>3287</v>
      </c>
      <c r="J687" s="34" t="s">
        <v>3288</v>
      </c>
      <c r="K687" s="25" t="s">
        <v>3289</v>
      </c>
      <c r="L687" s="25" t="s">
        <v>25</v>
      </c>
      <c r="M687" s="35">
        <v>80</v>
      </c>
      <c r="N687" s="36" t="s">
        <v>79</v>
      </c>
      <c r="O687" s="69" t="str">
        <f>IFERROR(VLOOKUP(IF($L687="―",$K687,$L687),[3]法人一覧!$D$4:$E$326,2,FALSE),"―")</f>
        <v>6190005000120</v>
      </c>
    </row>
    <row r="688" spans="1:15" ht="27" customHeight="1" x14ac:dyDescent="0.15">
      <c r="A688" s="39">
        <f>IF($B$614="","",COUNTA($B$614:B688))</f>
        <v>75</v>
      </c>
      <c r="B688" s="27">
        <f t="shared" si="78"/>
        <v>688</v>
      </c>
      <c r="C688" s="27" t="str">
        <f t="shared" si="79"/>
        <v>（２）　特別養護老人ホーム　（介護老人福祉施設・地域密着型介護老人福祉施設）　（老人福祉法・（介護保険法））</v>
      </c>
      <c r="D688" s="27" t="str">
        <f t="shared" si="80"/>
        <v>長寿介護課</v>
      </c>
      <c r="E688" s="27" t="str">
        <f t="shared" si="81"/>
        <v>特別養護老人ホーム</v>
      </c>
      <c r="F688" s="25" t="s">
        <v>3290</v>
      </c>
      <c r="G688" s="34" t="s">
        <v>1279</v>
      </c>
      <c r="H688" s="25" t="s">
        <v>3291</v>
      </c>
      <c r="I688" s="34" t="s">
        <v>3292</v>
      </c>
      <c r="J688" s="34" t="s">
        <v>3293</v>
      </c>
      <c r="K688" s="25" t="s">
        <v>1262</v>
      </c>
      <c r="L688" s="25" t="s">
        <v>25</v>
      </c>
      <c r="M688" s="35">
        <v>70</v>
      </c>
      <c r="N688" s="36" t="s">
        <v>450</v>
      </c>
      <c r="O688" s="69" t="str">
        <f>IFERROR(VLOOKUP(IF($L688="―",$K688,$L688),[3]法人一覧!$D$4:$E$326,2,FALSE),"―")</f>
        <v>6190005000129</v>
      </c>
    </row>
    <row r="689" spans="1:15" ht="27" customHeight="1" x14ac:dyDescent="0.15">
      <c r="A689" s="39">
        <f>IF($B$614="","",COUNTA($B$614:B689))</f>
        <v>76</v>
      </c>
      <c r="B689" s="27">
        <f t="shared" si="78"/>
        <v>689</v>
      </c>
      <c r="C689" s="27" t="str">
        <f t="shared" si="79"/>
        <v>（２）　特別養護老人ホーム　（介護老人福祉施設・地域密着型介護老人福祉施設）　（老人福祉法・（介護保険法））</v>
      </c>
      <c r="D689" s="27" t="str">
        <f t="shared" si="80"/>
        <v>長寿介護課</v>
      </c>
      <c r="E689" s="27" t="str">
        <f t="shared" si="81"/>
        <v>特別養護老人ホーム</v>
      </c>
      <c r="F689" s="25" t="s">
        <v>3294</v>
      </c>
      <c r="G689" s="34" t="s">
        <v>3295</v>
      </c>
      <c r="H689" s="25" t="s">
        <v>3296</v>
      </c>
      <c r="I689" s="34" t="s">
        <v>3297</v>
      </c>
      <c r="J689" s="34" t="s">
        <v>3298</v>
      </c>
      <c r="K689" s="25" t="s">
        <v>3299</v>
      </c>
      <c r="L689" s="25" t="s">
        <v>25</v>
      </c>
      <c r="M689" s="35">
        <v>110</v>
      </c>
      <c r="N689" s="36" t="s">
        <v>72</v>
      </c>
      <c r="O689" s="69" t="str">
        <f>IFERROR(VLOOKUP(IF($L689="―",$K689,$L689),[3]法人一覧!$D$4:$E$326,2,FALSE),"―")</f>
        <v>9190005000126</v>
      </c>
    </row>
    <row r="690" spans="1:15" ht="27" customHeight="1" x14ac:dyDescent="0.15">
      <c r="A690" s="39">
        <f>IF($B$614="","",COUNTA($B$614:B690))</f>
        <v>77</v>
      </c>
      <c r="B690" s="27">
        <f t="shared" si="78"/>
        <v>690</v>
      </c>
      <c r="C690" s="27" t="str">
        <f t="shared" si="79"/>
        <v>（２）　特別養護老人ホーム　（介護老人福祉施設・地域密着型介護老人福祉施設）　（老人福祉法・（介護保険法））</v>
      </c>
      <c r="D690" s="27" t="str">
        <f t="shared" si="80"/>
        <v>長寿介護課</v>
      </c>
      <c r="E690" s="27" t="str">
        <f t="shared" si="81"/>
        <v>特別養護老人ホーム</v>
      </c>
      <c r="F690" s="25" t="s">
        <v>3300</v>
      </c>
      <c r="G690" s="34" t="s">
        <v>2840</v>
      </c>
      <c r="H690" s="25" t="s">
        <v>3301</v>
      </c>
      <c r="I690" s="34" t="s">
        <v>2842</v>
      </c>
      <c r="J690" s="34" t="s">
        <v>2843</v>
      </c>
      <c r="K690" s="25" t="s">
        <v>2502</v>
      </c>
      <c r="L690" s="25" t="s">
        <v>25</v>
      </c>
      <c r="M690" s="35">
        <v>100</v>
      </c>
      <c r="N690" s="36" t="s">
        <v>3302</v>
      </c>
      <c r="O690" s="69" t="str">
        <f>IFERROR(VLOOKUP(IF($L690="―",$K690,$L690),[3]法人一覧!$D$4:$E$326,2,FALSE),"―")</f>
        <v>7190005000103</v>
      </c>
    </row>
    <row r="691" spans="1:15" ht="27" customHeight="1" x14ac:dyDescent="0.15">
      <c r="A691" s="39">
        <f>IF($B$614="","",COUNTA($B$614:B691))</f>
        <v>78</v>
      </c>
      <c r="B691" s="27">
        <f t="shared" si="78"/>
        <v>691</v>
      </c>
      <c r="C691" s="27" t="str">
        <f t="shared" si="79"/>
        <v>（２）　特別養護老人ホーム　（介護老人福祉施設・地域密着型介護老人福祉施設）　（老人福祉法・（介護保険法））</v>
      </c>
      <c r="D691" s="27" t="str">
        <f t="shared" si="80"/>
        <v>長寿介護課</v>
      </c>
      <c r="E691" s="27" t="str">
        <f t="shared" si="81"/>
        <v>特別養護老人ホーム</v>
      </c>
      <c r="F691" s="25" t="s">
        <v>3303</v>
      </c>
      <c r="G691" s="34" t="s">
        <v>3304</v>
      </c>
      <c r="H691" s="25" t="s">
        <v>3305</v>
      </c>
      <c r="I691" s="34" t="s">
        <v>3306</v>
      </c>
      <c r="J691" s="34" t="s">
        <v>3307</v>
      </c>
      <c r="K691" s="25" t="s">
        <v>3308</v>
      </c>
      <c r="L691" s="25" t="s">
        <v>25</v>
      </c>
      <c r="M691" s="35">
        <v>50</v>
      </c>
      <c r="N691" s="36" t="s">
        <v>3309</v>
      </c>
      <c r="O691" s="69" t="str">
        <f>IFERROR(VLOOKUP(IF($L691="―",$K691,$L691),[3]法人一覧!$D$4:$E$326,2,FALSE),"―")</f>
        <v>7190005000144</v>
      </c>
    </row>
    <row r="692" spans="1:15" ht="27" customHeight="1" x14ac:dyDescent="0.15">
      <c r="A692" s="39">
        <f>IF($B$614="","",COUNTA($B$614:B692))</f>
        <v>79</v>
      </c>
      <c r="B692" s="27">
        <f t="shared" si="78"/>
        <v>692</v>
      </c>
      <c r="C692" s="27" t="str">
        <f t="shared" si="79"/>
        <v>（２）　特別養護老人ホーム　（介護老人福祉施設・地域密着型介護老人福祉施設）　（老人福祉法・（介護保険法））</v>
      </c>
      <c r="D692" s="27" t="str">
        <f t="shared" si="80"/>
        <v>長寿介護課</v>
      </c>
      <c r="E692" s="27" t="str">
        <f t="shared" si="81"/>
        <v>特別養護老人ホーム</v>
      </c>
      <c r="F692" s="25" t="s">
        <v>3310</v>
      </c>
      <c r="G692" s="34" t="s">
        <v>1258</v>
      </c>
      <c r="H692" s="25" t="s">
        <v>3311</v>
      </c>
      <c r="I692" s="34" t="s">
        <v>3312</v>
      </c>
      <c r="J692" s="34" t="s">
        <v>3313</v>
      </c>
      <c r="K692" s="25" t="s">
        <v>3314</v>
      </c>
      <c r="L692" s="25" t="s">
        <v>25</v>
      </c>
      <c r="M692" s="35">
        <v>80</v>
      </c>
      <c r="N692" s="36" t="s">
        <v>3066</v>
      </c>
      <c r="O692" s="69" t="str">
        <f>IFERROR(VLOOKUP(IF($L692="―",$K692,$L692),[3]法人一覧!$D$4:$E$326,2,FALSE),"―")</f>
        <v>2190005000132</v>
      </c>
    </row>
    <row r="693" spans="1:15" ht="27" customHeight="1" x14ac:dyDescent="0.15">
      <c r="A693" s="39">
        <f>IF($B$614="","",COUNTA($B$614:B693))</f>
        <v>80</v>
      </c>
      <c r="B693" s="27">
        <f t="shared" si="78"/>
        <v>693</v>
      </c>
      <c r="C693" s="27" t="str">
        <f t="shared" si="79"/>
        <v>（２）　特別養護老人ホーム　（介護老人福祉施設・地域密着型介護老人福祉施設）　（老人福祉法・（介護保険法））</v>
      </c>
      <c r="D693" s="27" t="str">
        <f t="shared" si="80"/>
        <v>長寿介護課</v>
      </c>
      <c r="E693" s="27" t="str">
        <f t="shared" si="81"/>
        <v>特別養護老人ホーム</v>
      </c>
      <c r="F693" s="25" t="s">
        <v>3315</v>
      </c>
      <c r="G693" s="34" t="s">
        <v>3316</v>
      </c>
      <c r="H693" s="25" t="s">
        <v>3317</v>
      </c>
      <c r="I693" s="34" t="s">
        <v>3318</v>
      </c>
      <c r="J693" s="34" t="s">
        <v>3319</v>
      </c>
      <c r="K693" s="25" t="s">
        <v>3320</v>
      </c>
      <c r="L693" s="25" t="s">
        <v>25</v>
      </c>
      <c r="M693" s="35">
        <v>60</v>
      </c>
      <c r="N693" s="37">
        <v>41730</v>
      </c>
      <c r="O693" s="69" t="str">
        <f>IFERROR(VLOOKUP(IF($L693="―",$K693,$L693),[3]法人一覧!$D$4:$E$326,2,FALSE),"―")</f>
        <v>5190005003082</v>
      </c>
    </row>
    <row r="694" spans="1:15" ht="27" customHeight="1" x14ac:dyDescent="0.15">
      <c r="A694" s="39">
        <f>IF($B$614="","",COUNTA($B$614:B694))</f>
        <v>81</v>
      </c>
      <c r="B694" s="27">
        <f t="shared" si="78"/>
        <v>694</v>
      </c>
      <c r="C694" s="27" t="str">
        <f t="shared" si="79"/>
        <v>（２）　特別養護老人ホーム　（介護老人福祉施設・地域密着型介護老人福祉施設）　（老人福祉法・（介護保険法））</v>
      </c>
      <c r="D694" s="27" t="str">
        <f t="shared" si="80"/>
        <v>長寿介護課</v>
      </c>
      <c r="E694" s="27" t="str">
        <f t="shared" si="81"/>
        <v>特別養護老人ホーム</v>
      </c>
      <c r="F694" s="25" t="s">
        <v>3321</v>
      </c>
      <c r="G694" s="34" t="s">
        <v>372</v>
      </c>
      <c r="H694" s="25" t="s">
        <v>3322</v>
      </c>
      <c r="I694" s="34" t="s">
        <v>3323</v>
      </c>
      <c r="J694" s="34" t="s">
        <v>3324</v>
      </c>
      <c r="K694" s="25" t="s">
        <v>3325</v>
      </c>
      <c r="L694" s="25" t="s">
        <v>25</v>
      </c>
      <c r="M694" s="35">
        <v>80</v>
      </c>
      <c r="N694" s="37">
        <v>41852</v>
      </c>
      <c r="O694" s="69" t="str">
        <f>IFERROR(VLOOKUP(IF($L694="―",$K694,$L694),[3]法人一覧!$D$4:$E$326,2,FALSE),"―")</f>
        <v>6190005010292</v>
      </c>
    </row>
    <row r="695" spans="1:15" ht="27" customHeight="1" x14ac:dyDescent="0.15">
      <c r="A695" s="39">
        <f>IF($B$614="","",COUNTA($B$614:B695))</f>
        <v>82</v>
      </c>
      <c r="B695" s="27">
        <f t="shared" si="78"/>
        <v>695</v>
      </c>
      <c r="C695" s="27" t="str">
        <f t="shared" si="79"/>
        <v>（２）　特別養護老人ホーム　（介護老人福祉施設・地域密着型介護老人福祉施設）　（老人福祉法・（介護保険法））</v>
      </c>
      <c r="D695" s="27" t="str">
        <f t="shared" si="80"/>
        <v>長寿介護課</v>
      </c>
      <c r="E695" s="27" t="str">
        <f t="shared" si="81"/>
        <v>特別養護老人ホーム</v>
      </c>
      <c r="F695" s="25" t="s">
        <v>3326</v>
      </c>
      <c r="G695" s="34" t="s">
        <v>3327</v>
      </c>
      <c r="H695" s="25" t="s">
        <v>3328</v>
      </c>
      <c r="I695" s="34" t="s">
        <v>3329</v>
      </c>
      <c r="J695" s="34" t="s">
        <v>3330</v>
      </c>
      <c r="K695" s="25" t="s">
        <v>3331</v>
      </c>
      <c r="L695" s="25" t="s">
        <v>25</v>
      </c>
      <c r="M695" s="35">
        <v>60</v>
      </c>
      <c r="N695" s="37" t="s">
        <v>3332</v>
      </c>
      <c r="O695" s="69" t="str">
        <f>IFERROR(VLOOKUP(IF($L695="―",$K695,$L695),[3]法人一覧!$D$4:$E$326,2,FALSE),"―")</f>
        <v>8190005000143</v>
      </c>
    </row>
    <row r="696" spans="1:15" ht="27" customHeight="1" x14ac:dyDescent="0.15">
      <c r="A696" s="39">
        <f>IF($B$614="","",COUNTA($B$614:B696))</f>
        <v>83</v>
      </c>
      <c r="B696" s="27">
        <f t="shared" si="78"/>
        <v>696</v>
      </c>
      <c r="C696" s="27" t="str">
        <f t="shared" si="79"/>
        <v>（２）　特別養護老人ホーム　（介護老人福祉施設・地域密着型介護老人福祉施設）　（老人福祉法・（介護保険法））</v>
      </c>
      <c r="D696" s="27" t="str">
        <f t="shared" si="80"/>
        <v>長寿介護課</v>
      </c>
      <c r="E696" s="27" t="str">
        <f t="shared" si="81"/>
        <v>特別養護老人ホーム</v>
      </c>
      <c r="F696" s="25" t="s">
        <v>3333</v>
      </c>
      <c r="G696" s="34" t="s">
        <v>3304</v>
      </c>
      <c r="H696" s="25" t="s">
        <v>3334</v>
      </c>
      <c r="I696" s="34" t="s">
        <v>3335</v>
      </c>
      <c r="J696" s="34" t="s">
        <v>3336</v>
      </c>
      <c r="K696" s="25" t="s">
        <v>3337</v>
      </c>
      <c r="L696" s="25" t="s">
        <v>25</v>
      </c>
      <c r="M696" s="35">
        <v>60</v>
      </c>
      <c r="N696" s="37">
        <v>42095</v>
      </c>
      <c r="O696" s="69" t="str">
        <f>IFERROR(VLOOKUP(IF($L696="―",$K696,$L696),[3]法人一覧!$D$4:$E$326,2,FALSE),"―")</f>
        <v>9190005003046</v>
      </c>
    </row>
    <row r="697" spans="1:15" ht="27" customHeight="1" x14ac:dyDescent="0.15">
      <c r="A697" s="39">
        <f>IF($B$614="","",COUNTA($B$614:B697))</f>
        <v>84</v>
      </c>
      <c r="B697" s="27">
        <f t="shared" si="78"/>
        <v>697</v>
      </c>
      <c r="C697" s="27" t="str">
        <f t="shared" si="79"/>
        <v>（２）　特別養護老人ホーム　（介護老人福祉施設・地域密着型介護老人福祉施設）　（老人福祉法・（介護保険法））</v>
      </c>
      <c r="D697" s="27" t="str">
        <f t="shared" si="80"/>
        <v>長寿介護課</v>
      </c>
      <c r="E697" s="27" t="str">
        <f t="shared" si="81"/>
        <v>特別養護老人ホーム</v>
      </c>
      <c r="F697" s="25" t="s">
        <v>3338</v>
      </c>
      <c r="G697" s="34" t="s">
        <v>3339</v>
      </c>
      <c r="H697" s="25" t="s">
        <v>3340</v>
      </c>
      <c r="I697" s="34" t="s">
        <v>3341</v>
      </c>
      <c r="J697" s="34" t="s">
        <v>3342</v>
      </c>
      <c r="K697" s="25" t="s">
        <v>3343</v>
      </c>
      <c r="L697" s="25" t="s">
        <v>25</v>
      </c>
      <c r="M697" s="35">
        <v>60</v>
      </c>
      <c r="N697" s="36" t="s">
        <v>3344</v>
      </c>
      <c r="O697" s="69" t="str">
        <f>IFERROR(VLOOKUP(IF($L697="―",$K697,$L697),[3]法人一覧!$D$4:$E$326,2,FALSE),"―")</f>
        <v>9190005001181</v>
      </c>
    </row>
    <row r="698" spans="1:15" ht="27" customHeight="1" x14ac:dyDescent="0.15">
      <c r="A698" s="39">
        <f>IF($B$614="","",COUNTA($B$614:B698))</f>
        <v>85</v>
      </c>
      <c r="B698" s="27">
        <f t="shared" si="78"/>
        <v>698</v>
      </c>
      <c r="C698" s="27" t="str">
        <f t="shared" si="79"/>
        <v>（２）　特別養護老人ホーム　（介護老人福祉施設・地域密着型介護老人福祉施設）　（老人福祉法・（介護保険法））</v>
      </c>
      <c r="D698" s="27" t="str">
        <f t="shared" si="80"/>
        <v>長寿介護課</v>
      </c>
      <c r="E698" s="27" t="str">
        <f t="shared" si="81"/>
        <v>特別養護老人ホーム</v>
      </c>
      <c r="F698" s="25" t="s">
        <v>3345</v>
      </c>
      <c r="G698" s="34" t="s">
        <v>3346</v>
      </c>
      <c r="H698" s="25" t="s">
        <v>3347</v>
      </c>
      <c r="I698" s="34" t="s">
        <v>3348</v>
      </c>
      <c r="J698" s="34" t="s">
        <v>3349</v>
      </c>
      <c r="K698" s="25" t="s">
        <v>3350</v>
      </c>
      <c r="L698" s="25" t="s">
        <v>25</v>
      </c>
      <c r="M698" s="35">
        <v>30</v>
      </c>
      <c r="N698" s="36" t="s">
        <v>3351</v>
      </c>
      <c r="O698" s="69" t="str">
        <f>IFERROR(VLOOKUP(IF($L698="―",$K698,$L698),[3]法人一覧!$D$4:$E$326,2,FALSE),"―")</f>
        <v>1190005003383</v>
      </c>
    </row>
    <row r="699" spans="1:15" ht="27" customHeight="1" x14ac:dyDescent="0.15">
      <c r="A699" s="39">
        <f>IF($B$614="","",COUNTA($B$614:B699))</f>
        <v>86</v>
      </c>
      <c r="B699" s="27">
        <f t="shared" si="78"/>
        <v>699</v>
      </c>
      <c r="C699" s="27" t="str">
        <f t="shared" si="79"/>
        <v>（２）　特別養護老人ホーム　（介護老人福祉施設・地域密着型介護老人福祉施設）　（老人福祉法・（介護保険法））</v>
      </c>
      <c r="D699" s="27" t="str">
        <f t="shared" si="80"/>
        <v>長寿介護課</v>
      </c>
      <c r="E699" s="27" t="str">
        <f t="shared" si="81"/>
        <v>特別養護老人ホーム</v>
      </c>
      <c r="F699" s="25" t="s">
        <v>3352</v>
      </c>
      <c r="G699" s="34" t="s">
        <v>3353</v>
      </c>
      <c r="H699" s="25" t="s">
        <v>3354</v>
      </c>
      <c r="I699" s="34" t="s">
        <v>3355</v>
      </c>
      <c r="J699" s="34" t="s">
        <v>3356</v>
      </c>
      <c r="K699" s="25" t="s">
        <v>3357</v>
      </c>
      <c r="L699" s="25" t="s">
        <v>25</v>
      </c>
      <c r="M699" s="35">
        <v>50</v>
      </c>
      <c r="N699" s="36" t="s">
        <v>2550</v>
      </c>
      <c r="O699" s="69" t="str">
        <f>IFERROR(VLOOKUP(IF($L699="―",$K699,$L699),[3]法人一覧!$D$4:$E$326,2,FALSE),"―")</f>
        <v>9190005000150</v>
      </c>
    </row>
    <row r="700" spans="1:15" ht="27" customHeight="1" x14ac:dyDescent="0.15">
      <c r="A700" s="39">
        <f>IF($B$614="","",COUNTA($B$614:B700))</f>
        <v>87</v>
      </c>
      <c r="B700" s="27">
        <f t="shared" si="78"/>
        <v>700</v>
      </c>
      <c r="C700" s="27" t="str">
        <f t="shared" si="79"/>
        <v>（２）　特別養護老人ホーム　（介護老人福祉施設・地域密着型介護老人福祉施設）　（老人福祉法・（介護保険法））</v>
      </c>
      <c r="D700" s="27" t="str">
        <f t="shared" si="80"/>
        <v>長寿介護課</v>
      </c>
      <c r="E700" s="27" t="str">
        <f t="shared" si="81"/>
        <v>特別養護老人ホーム</v>
      </c>
      <c r="F700" s="25" t="s">
        <v>3358</v>
      </c>
      <c r="G700" s="34" t="s">
        <v>1239</v>
      </c>
      <c r="H700" s="25" t="s">
        <v>3359</v>
      </c>
      <c r="I700" s="34" t="s">
        <v>3360</v>
      </c>
      <c r="J700" s="34" t="s">
        <v>3361</v>
      </c>
      <c r="K700" s="25" t="s">
        <v>3289</v>
      </c>
      <c r="L700" s="25" t="s">
        <v>25</v>
      </c>
      <c r="M700" s="35">
        <v>50</v>
      </c>
      <c r="N700" s="36" t="s">
        <v>2550</v>
      </c>
      <c r="O700" s="69" t="str">
        <f>IFERROR(VLOOKUP(IF($L700="―",$K700,$L700),[3]法人一覧!$D$4:$E$326,2,FALSE),"―")</f>
        <v>6190005000120</v>
      </c>
    </row>
    <row r="701" spans="1:15" ht="27" customHeight="1" x14ac:dyDescent="0.15">
      <c r="A701" s="39">
        <f>IF($B$614="","",COUNTA($B$614:B701))</f>
        <v>88</v>
      </c>
      <c r="B701" s="27">
        <f t="shared" si="78"/>
        <v>701</v>
      </c>
      <c r="C701" s="27" t="str">
        <f t="shared" si="79"/>
        <v>（２）　特別養護老人ホーム　（介護老人福祉施設・地域密着型介護老人福祉施設）　（老人福祉法・（介護保険法））</v>
      </c>
      <c r="D701" s="27" t="str">
        <f t="shared" si="80"/>
        <v>長寿介護課</v>
      </c>
      <c r="E701" s="27" t="str">
        <f t="shared" si="81"/>
        <v>特別養護老人ホーム</v>
      </c>
      <c r="F701" s="25" t="s">
        <v>3362</v>
      </c>
      <c r="G701" s="34" t="s">
        <v>175</v>
      </c>
      <c r="H701" s="25" t="s">
        <v>3363</v>
      </c>
      <c r="I701" s="34" t="s">
        <v>3364</v>
      </c>
      <c r="J701" s="34" t="s">
        <v>3365</v>
      </c>
      <c r="K701" s="25" t="s">
        <v>3331</v>
      </c>
      <c r="L701" s="25" t="s">
        <v>25</v>
      </c>
      <c r="M701" s="35">
        <v>50</v>
      </c>
      <c r="N701" s="36" t="s">
        <v>156</v>
      </c>
      <c r="O701" s="69" t="str">
        <f>IFERROR(VLOOKUP(IF($L701="―",$K701,$L701),[3]法人一覧!$D$4:$E$326,2,FALSE),"―")</f>
        <v>8190005000143</v>
      </c>
    </row>
    <row r="702" spans="1:15" ht="27" customHeight="1" x14ac:dyDescent="0.15">
      <c r="A702" s="39">
        <f>IF($B$614="","",COUNTA($B$614:B702))</f>
        <v>89</v>
      </c>
      <c r="B702" s="27">
        <f t="shared" si="78"/>
        <v>702</v>
      </c>
      <c r="C702" s="27" t="str">
        <f t="shared" si="79"/>
        <v>（２）　特別養護老人ホーム　（介護老人福祉施設・地域密着型介護老人福祉施設）　（老人福祉法・（介護保険法））</v>
      </c>
      <c r="D702" s="27" t="str">
        <f t="shared" si="80"/>
        <v>長寿介護課</v>
      </c>
      <c r="E702" s="27" t="str">
        <f t="shared" si="81"/>
        <v>特別養護老人ホーム</v>
      </c>
      <c r="F702" s="25" t="s">
        <v>3366</v>
      </c>
      <c r="G702" s="34" t="s">
        <v>3367</v>
      </c>
      <c r="H702" s="25" t="s">
        <v>3368</v>
      </c>
      <c r="I702" s="34" t="s">
        <v>3369</v>
      </c>
      <c r="J702" s="34" t="s">
        <v>3370</v>
      </c>
      <c r="K702" s="25" t="s">
        <v>2817</v>
      </c>
      <c r="L702" s="25" t="s">
        <v>25</v>
      </c>
      <c r="M702" s="35">
        <v>50</v>
      </c>
      <c r="N702" s="36" t="s">
        <v>3371</v>
      </c>
      <c r="O702" s="69" t="str">
        <f>IFERROR(VLOOKUP(IF($L702="―",$K702,$L702),[3]法人一覧!$D$4:$E$326,2,FALSE),"―")</f>
        <v>9190005008862</v>
      </c>
    </row>
    <row r="703" spans="1:15" ht="27" customHeight="1" x14ac:dyDescent="0.15">
      <c r="A703" s="39">
        <f>IF($B$614="","",COUNTA($B$614:B703))</f>
        <v>90</v>
      </c>
      <c r="B703" s="27">
        <f t="shared" si="78"/>
        <v>703</v>
      </c>
      <c r="C703" s="27" t="str">
        <f t="shared" si="79"/>
        <v>（２）　特別養護老人ホーム　（介護老人福祉施設・地域密着型介護老人福祉施設）　（老人福祉法・（介護保険法））</v>
      </c>
      <c r="D703" s="27" t="str">
        <f t="shared" si="80"/>
        <v>長寿介護課</v>
      </c>
      <c r="E703" s="27" t="str">
        <f t="shared" si="81"/>
        <v>特別養護老人ホーム</v>
      </c>
      <c r="F703" s="25" t="s">
        <v>3374</v>
      </c>
      <c r="G703" s="34" t="s">
        <v>3375</v>
      </c>
      <c r="H703" s="25" t="s">
        <v>3376</v>
      </c>
      <c r="I703" s="34" t="s">
        <v>3377</v>
      </c>
      <c r="J703" s="34" t="s">
        <v>3378</v>
      </c>
      <c r="K703" s="25" t="s">
        <v>1237</v>
      </c>
      <c r="L703" s="25" t="s">
        <v>25</v>
      </c>
      <c r="M703" s="35">
        <v>50</v>
      </c>
      <c r="N703" s="36" t="s">
        <v>3379</v>
      </c>
      <c r="O703" s="69" t="str">
        <f>IFERROR(VLOOKUP(IF($L703="―",$K703,$L703),[3]法人一覧!$D$4:$E$326,2,FALSE),"―")</f>
        <v>2190005000116</v>
      </c>
    </row>
    <row r="704" spans="1:15" ht="27" customHeight="1" x14ac:dyDescent="0.15">
      <c r="A704" s="39">
        <f>IF($B$614="","",COUNTA($B$614:B704))</f>
        <v>91</v>
      </c>
      <c r="B704" s="27">
        <f t="shared" si="78"/>
        <v>704</v>
      </c>
      <c r="C704" s="27" t="str">
        <f t="shared" si="79"/>
        <v>（２）　特別養護老人ホーム　（介護老人福祉施設・地域密着型介護老人福祉施設）　（老人福祉法・（介護保険法））</v>
      </c>
      <c r="D704" s="27" t="str">
        <f t="shared" si="80"/>
        <v>長寿介護課</v>
      </c>
      <c r="E704" s="27" t="str">
        <f t="shared" si="81"/>
        <v>特別養護老人ホーム</v>
      </c>
      <c r="F704" s="25" t="s">
        <v>3380</v>
      </c>
      <c r="G704" s="34" t="s">
        <v>3381</v>
      </c>
      <c r="H704" s="25" t="s">
        <v>3382</v>
      </c>
      <c r="I704" s="34" t="s">
        <v>3383</v>
      </c>
      <c r="J704" s="34" t="s">
        <v>3384</v>
      </c>
      <c r="K704" s="25" t="s">
        <v>3308</v>
      </c>
      <c r="L704" s="25" t="s">
        <v>25</v>
      </c>
      <c r="M704" s="35">
        <v>50</v>
      </c>
      <c r="N704" s="36" t="s">
        <v>3385</v>
      </c>
      <c r="O704" s="69" t="str">
        <f>IFERROR(VLOOKUP(IF($L704="―",$K704,$L704),[3]法人一覧!$D$4:$E$326,2,FALSE),"―")</f>
        <v>7190005000144</v>
      </c>
    </row>
    <row r="705" spans="1:15" ht="27" customHeight="1" x14ac:dyDescent="0.15">
      <c r="A705" s="39">
        <f>IF($B$614="","",COUNTA($B$614:B705))</f>
        <v>92</v>
      </c>
      <c r="B705" s="27">
        <f t="shared" si="78"/>
        <v>705</v>
      </c>
      <c r="C705" s="27" t="str">
        <f t="shared" si="79"/>
        <v>（２）　特別養護老人ホーム　（介護老人福祉施設・地域密着型介護老人福祉施設）　（老人福祉法・（介護保険法））</v>
      </c>
      <c r="D705" s="27" t="str">
        <f t="shared" si="80"/>
        <v>長寿介護課</v>
      </c>
      <c r="E705" s="27" t="str">
        <f t="shared" si="81"/>
        <v>特別養護老人ホーム</v>
      </c>
      <c r="F705" s="25" t="s">
        <v>3386</v>
      </c>
      <c r="G705" s="34" t="s">
        <v>3387</v>
      </c>
      <c r="H705" s="25" t="s">
        <v>3388</v>
      </c>
      <c r="I705" s="34" t="s">
        <v>3389</v>
      </c>
      <c r="J705" s="34" t="s">
        <v>3390</v>
      </c>
      <c r="K705" s="25" t="s">
        <v>13934</v>
      </c>
      <c r="L705" s="25" t="s">
        <v>25</v>
      </c>
      <c r="M705" s="35">
        <v>60</v>
      </c>
      <c r="N705" s="36" t="s">
        <v>3391</v>
      </c>
      <c r="O705" s="69" t="str">
        <f>IFERROR(VLOOKUP(IF($L705="―",$K705,$L705),[3]法人一覧!$D$4:$E$326,2,FALSE),"―")</f>
        <v>1190005000141</v>
      </c>
    </row>
    <row r="706" spans="1:15" ht="27" customHeight="1" x14ac:dyDescent="0.15">
      <c r="A706" s="39">
        <f>IF($B$614="","",COUNTA($B$614:B706))</f>
        <v>93</v>
      </c>
      <c r="B706" s="27">
        <f t="shared" si="78"/>
        <v>706</v>
      </c>
      <c r="C706" s="27" t="str">
        <f t="shared" si="79"/>
        <v>（２）　特別養護老人ホーム　（介護老人福祉施設・地域密着型介護老人福祉施設）　（老人福祉法・（介護保険法））</v>
      </c>
      <c r="D706" s="27" t="str">
        <f t="shared" si="80"/>
        <v>長寿介護課</v>
      </c>
      <c r="E706" s="27" t="str">
        <f t="shared" si="81"/>
        <v>特別養護老人ホーム</v>
      </c>
      <c r="F706" s="25" t="s">
        <v>3392</v>
      </c>
      <c r="G706" s="34" t="s">
        <v>3393</v>
      </c>
      <c r="H706" s="25" t="s">
        <v>3394</v>
      </c>
      <c r="I706" s="34" t="s">
        <v>3395</v>
      </c>
      <c r="J706" s="34" t="s">
        <v>3396</v>
      </c>
      <c r="K706" s="25" t="s">
        <v>3397</v>
      </c>
      <c r="L706" s="25" t="s">
        <v>25</v>
      </c>
      <c r="M706" s="35">
        <v>60</v>
      </c>
      <c r="N706" s="36" t="s">
        <v>3060</v>
      </c>
      <c r="O706" s="69" t="str">
        <f>IFERROR(VLOOKUP(IF($L706="―",$K706,$L706),[3]法人一覧!$D$4:$E$326,2,FALSE),"―")</f>
        <v>9190005006263</v>
      </c>
    </row>
    <row r="707" spans="1:15" ht="27" customHeight="1" x14ac:dyDescent="0.15">
      <c r="A707" s="39">
        <f>IF($B$614="","",COUNTA($B$614:B707))</f>
        <v>94</v>
      </c>
      <c r="B707" s="27">
        <f t="shared" si="78"/>
        <v>707</v>
      </c>
      <c r="C707" s="27" t="str">
        <f t="shared" si="79"/>
        <v>（２）　特別養護老人ホーム　（介護老人福祉施設・地域密着型介護老人福祉施設）　（老人福祉法・（介護保険法））</v>
      </c>
      <c r="D707" s="27" t="str">
        <f t="shared" si="80"/>
        <v>長寿介護課</v>
      </c>
      <c r="E707" s="27" t="str">
        <f t="shared" si="81"/>
        <v>特別養護老人ホーム</v>
      </c>
      <c r="F707" s="25" t="s">
        <v>3398</v>
      </c>
      <c r="G707" s="34" t="s">
        <v>3399</v>
      </c>
      <c r="H707" s="25" t="s">
        <v>3400</v>
      </c>
      <c r="I707" s="34" t="s">
        <v>3401</v>
      </c>
      <c r="J707" s="34" t="s">
        <v>3402</v>
      </c>
      <c r="K707" s="25" t="s">
        <v>3357</v>
      </c>
      <c r="L707" s="25" t="s">
        <v>25</v>
      </c>
      <c r="M707" s="35">
        <v>30</v>
      </c>
      <c r="N707" s="36" t="s">
        <v>3403</v>
      </c>
      <c r="O707" s="69" t="str">
        <f>IFERROR(VLOOKUP(IF($L707="―",$K707,$L707),[3]法人一覧!$D$4:$E$326,2,FALSE),"―")</f>
        <v>9190005000150</v>
      </c>
    </row>
    <row r="708" spans="1:15" ht="27" customHeight="1" x14ac:dyDescent="0.15">
      <c r="A708" s="39">
        <f>IF($B$614="","",COUNTA($B$614:B708))</f>
        <v>95</v>
      </c>
      <c r="B708" s="27">
        <f t="shared" si="78"/>
        <v>708</v>
      </c>
      <c r="C708" s="27" t="str">
        <f t="shared" si="79"/>
        <v>（２）　特別養護老人ホーム　（介護老人福祉施設・地域密着型介護老人福祉施設）　（老人福祉法・（介護保険法））</v>
      </c>
      <c r="D708" s="27" t="str">
        <f t="shared" si="80"/>
        <v>長寿介護課</v>
      </c>
      <c r="E708" s="27" t="str">
        <f t="shared" si="81"/>
        <v>特別養護老人ホーム</v>
      </c>
      <c r="F708" s="25" t="s">
        <v>3404</v>
      </c>
      <c r="G708" s="34" t="s">
        <v>3399</v>
      </c>
      <c r="H708" s="25" t="s">
        <v>3400</v>
      </c>
      <c r="I708" s="34" t="s">
        <v>3401</v>
      </c>
      <c r="J708" s="34" t="s">
        <v>3402</v>
      </c>
      <c r="K708" s="25" t="s">
        <v>3357</v>
      </c>
      <c r="L708" s="25" t="s">
        <v>25</v>
      </c>
      <c r="M708" s="35">
        <v>10</v>
      </c>
      <c r="N708" s="37">
        <v>41730</v>
      </c>
      <c r="O708" s="69" t="str">
        <f>IFERROR(VLOOKUP(IF($L708="―",$K708,$L708),[3]法人一覧!$D$4:$E$326,2,FALSE),"―")</f>
        <v>9190005000150</v>
      </c>
    </row>
    <row r="709" spans="1:15" ht="30" customHeight="1" x14ac:dyDescent="0.15">
      <c r="A709" s="39">
        <f>IF($B$614="","",COUNTA($B$614:B709))</f>
        <v>96</v>
      </c>
      <c r="B709" s="27">
        <f t="shared" si="78"/>
        <v>709</v>
      </c>
      <c r="C709" s="27" t="str">
        <f t="shared" si="79"/>
        <v>（２）　特別養護老人ホーム　（介護老人福祉施設・地域密着型介護老人福祉施設）　（老人福祉法・（介護保険法））</v>
      </c>
      <c r="D709" s="27" t="str">
        <f t="shared" si="80"/>
        <v>長寿介護課</v>
      </c>
      <c r="E709" s="27" t="str">
        <f t="shared" si="81"/>
        <v>特別養護老人ホーム</v>
      </c>
      <c r="F709" s="25" t="s">
        <v>3405</v>
      </c>
      <c r="G709" s="34" t="s">
        <v>1197</v>
      </c>
      <c r="H709" s="25" t="s">
        <v>3406</v>
      </c>
      <c r="I709" s="34" t="s">
        <v>3407</v>
      </c>
      <c r="J709" s="34" t="s">
        <v>3408</v>
      </c>
      <c r="K709" s="25" t="s">
        <v>3409</v>
      </c>
      <c r="L709" s="25" t="s">
        <v>25</v>
      </c>
      <c r="M709" s="35">
        <v>62</v>
      </c>
      <c r="N709" s="36" t="s">
        <v>3403</v>
      </c>
      <c r="O709" s="69" t="str">
        <f>IFERROR(VLOOKUP(IF($L709="―",$K709,$L709),[3]法人一覧!$D$4:$E$326,2,FALSE),"―")</f>
        <v>―</v>
      </c>
    </row>
    <row r="710" spans="1:15" ht="27" customHeight="1" x14ac:dyDescent="0.15">
      <c r="A710" s="39">
        <f>IF($B$614="","",COUNTA($B$614:B710))</f>
        <v>97</v>
      </c>
      <c r="B710" s="27">
        <f t="shared" si="78"/>
        <v>710</v>
      </c>
      <c r="C710" s="27" t="str">
        <f t="shared" si="79"/>
        <v>（２）　特別養護老人ホーム　（介護老人福祉施設・地域密着型介護老人福祉施設）　（老人福祉法・（介護保険法））</v>
      </c>
      <c r="D710" s="27" t="str">
        <f t="shared" si="80"/>
        <v>長寿介護課</v>
      </c>
      <c r="E710" s="27" t="str">
        <f t="shared" si="81"/>
        <v>特別養護老人ホーム</v>
      </c>
      <c r="F710" s="25" t="s">
        <v>3410</v>
      </c>
      <c r="G710" s="34" t="s">
        <v>1239</v>
      </c>
      <c r="H710" s="25" t="s">
        <v>3411</v>
      </c>
      <c r="I710" s="34" t="s">
        <v>3412</v>
      </c>
      <c r="J710" s="34" t="s">
        <v>3361</v>
      </c>
      <c r="K710" s="25" t="s">
        <v>3289</v>
      </c>
      <c r="L710" s="25" t="s">
        <v>25</v>
      </c>
      <c r="M710" s="35">
        <v>20</v>
      </c>
      <c r="N710" s="36" t="s">
        <v>3413</v>
      </c>
      <c r="O710" s="69" t="str">
        <f>IFERROR(VLOOKUP(IF($L710="―",$K710,$L710),[3]法人一覧!$D$4:$E$326,2,FALSE),"―")</f>
        <v>6190005000120</v>
      </c>
    </row>
    <row r="711" spans="1:15" ht="27" customHeight="1" x14ac:dyDescent="0.15">
      <c r="A711" s="39">
        <f>IF($B$614="","",COUNTA($B$614:B711))</f>
        <v>98</v>
      </c>
      <c r="B711" s="27">
        <f t="shared" si="78"/>
        <v>711</v>
      </c>
      <c r="C711" s="27" t="str">
        <f t="shared" si="79"/>
        <v>（２）　特別養護老人ホーム　（介護老人福祉施設・地域密着型介護老人福祉施設）　（老人福祉法・（介護保険法））</v>
      </c>
      <c r="D711" s="27" t="str">
        <f t="shared" si="80"/>
        <v>長寿介護課</v>
      </c>
      <c r="E711" s="27" t="str">
        <f t="shared" si="81"/>
        <v>特別養護老人ホーム</v>
      </c>
      <c r="F711" s="25" t="s">
        <v>3414</v>
      </c>
      <c r="G711" s="34" t="s">
        <v>3415</v>
      </c>
      <c r="H711" s="25" t="s">
        <v>3416</v>
      </c>
      <c r="I711" s="34" t="s">
        <v>3417</v>
      </c>
      <c r="J711" s="34" t="s">
        <v>3418</v>
      </c>
      <c r="K711" s="25" t="s">
        <v>3350</v>
      </c>
      <c r="L711" s="25" t="s">
        <v>25</v>
      </c>
      <c r="M711" s="35">
        <v>29</v>
      </c>
      <c r="N711" s="36" t="s">
        <v>3419</v>
      </c>
      <c r="O711" s="69" t="str">
        <f>IFERROR(VLOOKUP(IF($L711="―",$K711,$L711),[3]法人一覧!$D$4:$E$326,2,FALSE),"―")</f>
        <v>1190005003383</v>
      </c>
    </row>
    <row r="712" spans="1:15" ht="27" customHeight="1" x14ac:dyDescent="0.15">
      <c r="A712" s="39">
        <f>IF($B$614="","",COUNTA($B$614:B712))</f>
        <v>99</v>
      </c>
      <c r="B712" s="27">
        <f t="shared" si="78"/>
        <v>712</v>
      </c>
      <c r="C712" s="27" t="str">
        <f t="shared" si="79"/>
        <v>（２）　特別養護老人ホーム　（介護老人福祉施設・地域密着型介護老人福祉施設）　（老人福祉法・（介護保険法））</v>
      </c>
      <c r="D712" s="27" t="str">
        <f t="shared" si="80"/>
        <v>長寿介護課</v>
      </c>
      <c r="E712" s="27" t="str">
        <f t="shared" si="81"/>
        <v>特別養護老人ホーム</v>
      </c>
      <c r="F712" s="25" t="s">
        <v>3420</v>
      </c>
      <c r="G712" s="34" t="s">
        <v>3421</v>
      </c>
      <c r="H712" s="25" t="s">
        <v>3422</v>
      </c>
      <c r="I712" s="34" t="s">
        <v>3423</v>
      </c>
      <c r="J712" s="34" t="s">
        <v>3424</v>
      </c>
      <c r="K712" s="25" t="s">
        <v>3425</v>
      </c>
      <c r="L712" s="25" t="s">
        <v>25</v>
      </c>
      <c r="M712" s="35">
        <v>60</v>
      </c>
      <c r="N712" s="36" t="s">
        <v>2580</v>
      </c>
      <c r="O712" s="69" t="str">
        <f>IFERROR(VLOOKUP(IF($L712="―",$K712,$L712),[3]法人一覧!$D$4:$E$326,2,FALSE),"―")</f>
        <v>7190005000144</v>
      </c>
    </row>
    <row r="713" spans="1:15" ht="27" customHeight="1" x14ac:dyDescent="0.15">
      <c r="A713" s="39">
        <f>IF($B$614="","",COUNTA($B$614:B713))</f>
        <v>100</v>
      </c>
      <c r="B713" s="27">
        <f t="shared" si="78"/>
        <v>713</v>
      </c>
      <c r="C713" s="27" t="str">
        <f t="shared" si="79"/>
        <v>（２）　特別養護老人ホーム　（介護老人福祉施設・地域密着型介護老人福祉施設）　（老人福祉法・（介護保険法））</v>
      </c>
      <c r="D713" s="27" t="str">
        <f t="shared" si="80"/>
        <v>長寿介護課</v>
      </c>
      <c r="E713" s="27" t="str">
        <f t="shared" si="81"/>
        <v>特別養護老人ホーム</v>
      </c>
      <c r="F713" s="25" t="s">
        <v>3426</v>
      </c>
      <c r="G713" s="34" t="s">
        <v>3427</v>
      </c>
      <c r="H713" s="25" t="s">
        <v>3428</v>
      </c>
      <c r="I713" s="34" t="s">
        <v>3429</v>
      </c>
      <c r="J713" s="34" t="s">
        <v>3430</v>
      </c>
      <c r="K713" s="25" t="s">
        <v>14819</v>
      </c>
      <c r="L713" s="25" t="s">
        <v>25</v>
      </c>
      <c r="M713" s="35">
        <v>60</v>
      </c>
      <c r="N713" s="36" t="s">
        <v>3431</v>
      </c>
      <c r="O713" s="69" t="str">
        <f>IFERROR(VLOOKUP(IF($L713="―",$K713,$L713),[3]法人一覧!$D$4:$E$326,2,FALSE),"―")</f>
        <v>―</v>
      </c>
    </row>
    <row r="714" spans="1:15" ht="27" customHeight="1" x14ac:dyDescent="0.15">
      <c r="A714" s="39">
        <f>IF($B$614="","",COUNTA($B$614:B714))</f>
        <v>101</v>
      </c>
      <c r="B714" s="27">
        <f t="shared" si="78"/>
        <v>714</v>
      </c>
      <c r="C714" s="27" t="str">
        <f t="shared" si="79"/>
        <v>（２）　特別養護老人ホーム　（介護老人福祉施設・地域密着型介護老人福祉施設）　（老人福祉法・（介護保険法））</v>
      </c>
      <c r="D714" s="27" t="str">
        <f t="shared" si="80"/>
        <v>長寿介護課</v>
      </c>
      <c r="E714" s="27" t="str">
        <f t="shared" si="81"/>
        <v>特別養護老人ホーム</v>
      </c>
      <c r="F714" s="25" t="s">
        <v>3432</v>
      </c>
      <c r="G714" s="34" t="s">
        <v>3433</v>
      </c>
      <c r="H714" s="25" t="s">
        <v>3434</v>
      </c>
      <c r="I714" s="34" t="s">
        <v>3435</v>
      </c>
      <c r="J714" s="34" t="s">
        <v>3436</v>
      </c>
      <c r="K714" s="25" t="s">
        <v>3437</v>
      </c>
      <c r="L714" s="25" t="s">
        <v>25</v>
      </c>
      <c r="M714" s="35">
        <v>90</v>
      </c>
      <c r="N714" s="36" t="s">
        <v>3438</v>
      </c>
      <c r="O714" s="69" t="str">
        <f>IFERROR(VLOOKUP(IF($L714="―",$K714,$L714),[3]法人一覧!$D$4:$E$326,2,FALSE),"―")</f>
        <v>9190005006651</v>
      </c>
    </row>
    <row r="715" spans="1:15" ht="27" customHeight="1" x14ac:dyDescent="0.15">
      <c r="A715" s="39">
        <f>IF($B$614="","",COUNTA($B$614:B715))</f>
        <v>102</v>
      </c>
      <c r="B715" s="27">
        <f t="shared" si="78"/>
        <v>715</v>
      </c>
      <c r="C715" s="27" t="str">
        <f t="shared" si="79"/>
        <v>（２）　特別養護老人ホーム　（介護老人福祉施設・地域密着型介護老人福祉施設）　（老人福祉法・（介護保険法））</v>
      </c>
      <c r="D715" s="27" t="str">
        <f t="shared" si="80"/>
        <v>長寿介護課</v>
      </c>
      <c r="E715" s="27" t="str">
        <f t="shared" si="81"/>
        <v>特別養護老人ホーム</v>
      </c>
      <c r="F715" s="25" t="s">
        <v>3439</v>
      </c>
      <c r="G715" s="34" t="s">
        <v>3440</v>
      </c>
      <c r="H715" s="25" t="s">
        <v>3441</v>
      </c>
      <c r="I715" s="34" t="s">
        <v>3442</v>
      </c>
      <c r="J715" s="34" t="s">
        <v>3443</v>
      </c>
      <c r="K715" s="25" t="s">
        <v>2855</v>
      </c>
      <c r="L715" s="25" t="s">
        <v>25</v>
      </c>
      <c r="M715" s="35">
        <v>80</v>
      </c>
      <c r="N715" s="36" t="s">
        <v>292</v>
      </c>
      <c r="O715" s="69" t="str">
        <f>IFERROR(VLOOKUP(IF($L715="―",$K715,$L715),[3]法人一覧!$D$4:$E$326,2,FALSE),"―")</f>
        <v>8190005006644</v>
      </c>
    </row>
    <row r="716" spans="1:15" ht="27" customHeight="1" x14ac:dyDescent="0.15">
      <c r="A716" s="39">
        <f>IF($B$614="","",COUNTA($B$614:B716))</f>
        <v>103</v>
      </c>
      <c r="B716" s="27">
        <f t="shared" si="78"/>
        <v>716</v>
      </c>
      <c r="C716" s="27" t="str">
        <f t="shared" si="79"/>
        <v>（２）　特別養護老人ホーム　（介護老人福祉施設・地域密着型介護老人福祉施設）　（老人福祉法・（介護保険法））</v>
      </c>
      <c r="D716" s="27" t="str">
        <f t="shared" si="80"/>
        <v>長寿介護課</v>
      </c>
      <c r="E716" s="27" t="str">
        <f t="shared" si="81"/>
        <v>特別養護老人ホーム</v>
      </c>
      <c r="F716" s="25" t="s">
        <v>3444</v>
      </c>
      <c r="G716" s="34" t="s">
        <v>1369</v>
      </c>
      <c r="H716" s="25" t="s">
        <v>3445</v>
      </c>
      <c r="I716" s="34" t="s">
        <v>3446</v>
      </c>
      <c r="J716" s="34" t="s">
        <v>3447</v>
      </c>
      <c r="K716" s="25" t="s">
        <v>3448</v>
      </c>
      <c r="L716" s="25" t="s">
        <v>25</v>
      </c>
      <c r="M716" s="35">
        <v>50</v>
      </c>
      <c r="N716" s="36" t="s">
        <v>3000</v>
      </c>
      <c r="O716" s="69" t="str">
        <f>IFERROR(VLOOKUP(IF($L716="―",$K716,$L716),[3]法人一覧!$D$4:$E$326,2,FALSE),"―")</f>
        <v>6190005006654</v>
      </c>
    </row>
    <row r="717" spans="1:15" ht="27" customHeight="1" x14ac:dyDescent="0.15">
      <c r="A717" s="39">
        <f>IF($B$614="","",COUNTA($B$614:B717))</f>
        <v>104</v>
      </c>
      <c r="B717" s="27">
        <f t="shared" si="78"/>
        <v>717</v>
      </c>
      <c r="C717" s="27" t="str">
        <f t="shared" si="79"/>
        <v>（２）　特別養護老人ホーム　（介護老人福祉施設・地域密着型介護老人福祉施設）　（老人福祉法・（介護保険法））</v>
      </c>
      <c r="D717" s="27" t="str">
        <f t="shared" si="80"/>
        <v>長寿介護課</v>
      </c>
      <c r="E717" s="27" t="str">
        <f t="shared" si="81"/>
        <v>特別養護老人ホーム</v>
      </c>
      <c r="F717" s="25" t="s">
        <v>2857</v>
      </c>
      <c r="G717" s="34" t="s">
        <v>1422</v>
      </c>
      <c r="H717" s="25" t="s">
        <v>3449</v>
      </c>
      <c r="I717" s="34" t="s">
        <v>2859</v>
      </c>
      <c r="J717" s="34" t="s">
        <v>2860</v>
      </c>
      <c r="K717" s="25" t="s">
        <v>3308</v>
      </c>
      <c r="L717" s="25" t="s">
        <v>25</v>
      </c>
      <c r="M717" s="35">
        <v>50</v>
      </c>
      <c r="N717" s="36" t="s">
        <v>3450</v>
      </c>
      <c r="O717" s="69" t="str">
        <f>IFERROR(VLOOKUP(IF($L717="―",$K717,$L717),[3]法人一覧!$D$4:$E$326,2,FALSE),"―")</f>
        <v>7190005000144</v>
      </c>
    </row>
    <row r="718" spans="1:15" ht="27" customHeight="1" x14ac:dyDescent="0.15">
      <c r="A718" s="39">
        <f>IF($B$614="","",COUNTA($B$614:B718))</f>
        <v>105</v>
      </c>
      <c r="B718" s="27">
        <f t="shared" si="78"/>
        <v>718</v>
      </c>
      <c r="C718" s="27" t="str">
        <f t="shared" si="79"/>
        <v>（２）　特別養護老人ホーム　（介護老人福祉施設・地域密着型介護老人福祉施設）　（老人福祉法・（介護保険法））</v>
      </c>
      <c r="D718" s="27" t="str">
        <f t="shared" si="80"/>
        <v>長寿介護課</v>
      </c>
      <c r="E718" s="27" t="str">
        <f t="shared" si="81"/>
        <v>特別養護老人ホーム</v>
      </c>
      <c r="F718" s="25" t="s">
        <v>3451</v>
      </c>
      <c r="G718" s="34" t="s">
        <v>3452</v>
      </c>
      <c r="H718" s="25" t="s">
        <v>3453</v>
      </c>
      <c r="I718" s="34" t="s">
        <v>3454</v>
      </c>
      <c r="J718" s="34" t="s">
        <v>3455</v>
      </c>
      <c r="K718" s="25" t="s">
        <v>3456</v>
      </c>
      <c r="L718" s="25" t="s">
        <v>25</v>
      </c>
      <c r="M718" s="35">
        <v>50</v>
      </c>
      <c r="N718" s="36" t="s">
        <v>3457</v>
      </c>
      <c r="O718" s="69" t="str">
        <f>IFERROR(VLOOKUP(IF($L718="―",$K718,$L718),[3]法人一覧!$D$4:$E$326,2,FALSE),"―")</f>
        <v>1190005007186</v>
      </c>
    </row>
    <row r="719" spans="1:15" ht="27" customHeight="1" x14ac:dyDescent="0.15">
      <c r="A719" s="39">
        <f>IF($B$614="","",COUNTA($B$614:B719))</f>
        <v>106</v>
      </c>
      <c r="B719" s="27">
        <f t="shared" si="78"/>
        <v>719</v>
      </c>
      <c r="C719" s="27" t="str">
        <f t="shared" si="79"/>
        <v>（２）　特別養護老人ホーム　（介護老人福祉施設・地域密着型介護老人福祉施設）　（老人福祉法・（介護保険法））</v>
      </c>
      <c r="D719" s="27" t="str">
        <f t="shared" si="80"/>
        <v>長寿介護課</v>
      </c>
      <c r="E719" s="27" t="str">
        <f t="shared" si="81"/>
        <v>特別養護老人ホーム</v>
      </c>
      <c r="F719" s="25" t="s">
        <v>3458</v>
      </c>
      <c r="G719" s="34" t="s">
        <v>1386</v>
      </c>
      <c r="H719" s="25" t="s">
        <v>3459</v>
      </c>
      <c r="I719" s="34" t="s">
        <v>3460</v>
      </c>
      <c r="J719" s="34" t="s">
        <v>3461</v>
      </c>
      <c r="K719" s="25" t="s">
        <v>3462</v>
      </c>
      <c r="L719" s="25" t="s">
        <v>25</v>
      </c>
      <c r="M719" s="35">
        <v>50</v>
      </c>
      <c r="N719" s="36" t="s">
        <v>3463</v>
      </c>
      <c r="O719" s="69" t="str">
        <f>IFERROR(VLOOKUP(IF($L719="―",$K719,$L719),[3]法人一覧!$D$4:$E$326,2,FALSE),"―")</f>
        <v>3190005006649</v>
      </c>
    </row>
    <row r="720" spans="1:15" ht="27" customHeight="1" x14ac:dyDescent="0.15">
      <c r="A720" s="39">
        <f>IF($B$614="","",COUNTA($B$614:B720))</f>
        <v>107</v>
      </c>
      <c r="B720" s="27">
        <f t="shared" si="78"/>
        <v>720</v>
      </c>
      <c r="C720" s="27" t="str">
        <f t="shared" si="79"/>
        <v>（２）　特別養護老人ホーム　（介護老人福祉施設・地域密着型介護老人福祉施設）　（老人福祉法・（介護保険法））</v>
      </c>
      <c r="D720" s="27" t="str">
        <f t="shared" si="80"/>
        <v>長寿介護課</v>
      </c>
      <c r="E720" s="27" t="str">
        <f t="shared" si="81"/>
        <v>特別養護老人ホーム</v>
      </c>
      <c r="F720" s="25" t="s">
        <v>3464</v>
      </c>
      <c r="G720" s="34" t="s">
        <v>3465</v>
      </c>
      <c r="H720" s="25" t="s">
        <v>3466</v>
      </c>
      <c r="I720" s="34" t="s">
        <v>3467</v>
      </c>
      <c r="J720" s="34" t="s">
        <v>3468</v>
      </c>
      <c r="K720" s="25" t="s">
        <v>1395</v>
      </c>
      <c r="L720" s="25" t="s">
        <v>25</v>
      </c>
      <c r="M720" s="35">
        <v>80</v>
      </c>
      <c r="N720" s="36" t="s">
        <v>3469</v>
      </c>
      <c r="O720" s="69" t="str">
        <f>IFERROR(VLOOKUP(IF($L720="―",$K720,$L720),[3]法人一覧!$D$4:$E$326,2,FALSE),"―")</f>
        <v>8190005003947</v>
      </c>
    </row>
    <row r="721" spans="1:15" ht="27" customHeight="1" x14ac:dyDescent="0.15">
      <c r="A721" s="39">
        <f>IF($B$614="","",COUNTA($B$614:B721))</f>
        <v>108</v>
      </c>
      <c r="B721" s="27">
        <f t="shared" si="78"/>
        <v>721</v>
      </c>
      <c r="C721" s="27" t="str">
        <f t="shared" si="79"/>
        <v>（２）　特別養護老人ホーム　（介護老人福祉施設・地域密着型介護老人福祉施設）　（老人福祉法・（介護保険法））</v>
      </c>
      <c r="D721" s="27" t="str">
        <f t="shared" si="80"/>
        <v>長寿介護課</v>
      </c>
      <c r="E721" s="27" t="str">
        <f t="shared" si="81"/>
        <v>特別養護老人ホーム</v>
      </c>
      <c r="F721" s="25" t="s">
        <v>3470</v>
      </c>
      <c r="G721" s="34" t="s">
        <v>1386</v>
      </c>
      <c r="H721" s="25" t="s">
        <v>3471</v>
      </c>
      <c r="I721" s="34" t="s">
        <v>3472</v>
      </c>
      <c r="J721" s="34" t="s">
        <v>3473</v>
      </c>
      <c r="K721" s="25" t="s">
        <v>3474</v>
      </c>
      <c r="L721" s="25" t="s">
        <v>25</v>
      </c>
      <c r="M721" s="35">
        <v>50</v>
      </c>
      <c r="N721" s="36" t="s">
        <v>156</v>
      </c>
      <c r="O721" s="69" t="str">
        <f>IFERROR(VLOOKUP(IF($L721="―",$K721,$L721),[3]法人一覧!$D$4:$E$326,2,FALSE),"―")</f>
        <v>3190005007275</v>
      </c>
    </row>
    <row r="722" spans="1:15" ht="27" customHeight="1" x14ac:dyDescent="0.15">
      <c r="A722" s="39">
        <f>IF($B$614="","",COUNTA($B$614:B722))</f>
        <v>109</v>
      </c>
      <c r="B722" s="27">
        <f t="shared" si="78"/>
        <v>722</v>
      </c>
      <c r="C722" s="27" t="str">
        <f t="shared" si="79"/>
        <v>（２）　特別養護老人ホーム　（介護老人福祉施設・地域密着型介護老人福祉施設）　（老人福祉法・（介護保険法））</v>
      </c>
      <c r="D722" s="27" t="str">
        <f t="shared" si="80"/>
        <v>長寿介護課</v>
      </c>
      <c r="E722" s="27" t="str">
        <f t="shared" si="81"/>
        <v>特別養護老人ホーム</v>
      </c>
      <c r="F722" s="25" t="s">
        <v>3475</v>
      </c>
      <c r="G722" s="34" t="s">
        <v>3476</v>
      </c>
      <c r="H722" s="25" t="s">
        <v>3477</v>
      </c>
      <c r="I722" s="34" t="s">
        <v>3478</v>
      </c>
      <c r="J722" s="34" t="s">
        <v>3479</v>
      </c>
      <c r="K722" s="25" t="s">
        <v>1395</v>
      </c>
      <c r="L722" s="25" t="s">
        <v>25</v>
      </c>
      <c r="M722" s="35">
        <v>40</v>
      </c>
      <c r="N722" s="36" t="s">
        <v>3480</v>
      </c>
      <c r="O722" s="69" t="str">
        <f>IFERROR(VLOOKUP(IF($L722="―",$K722,$L722),[3]法人一覧!$D$4:$E$326,2,FALSE),"―")</f>
        <v>8190005003947</v>
      </c>
    </row>
    <row r="723" spans="1:15" ht="27" customHeight="1" x14ac:dyDescent="0.15">
      <c r="A723" s="39">
        <f>IF($B$614="","",COUNTA($B$614:B723))</f>
        <v>110</v>
      </c>
      <c r="B723" s="27">
        <f t="shared" si="78"/>
        <v>723</v>
      </c>
      <c r="C723" s="27" t="str">
        <f t="shared" si="79"/>
        <v>（２）　特別養護老人ホーム　（介護老人福祉施設・地域密着型介護老人福祉施設）　（老人福祉法・（介護保険法））</v>
      </c>
      <c r="D723" s="27" t="str">
        <f t="shared" si="80"/>
        <v>長寿介護課</v>
      </c>
      <c r="E723" s="27" t="str">
        <f t="shared" si="81"/>
        <v>特別養護老人ホーム</v>
      </c>
      <c r="F723" s="25" t="s">
        <v>3481</v>
      </c>
      <c r="G723" s="34" t="s">
        <v>1418</v>
      </c>
      <c r="H723" s="25" t="s">
        <v>3482</v>
      </c>
      <c r="I723" s="34" t="s">
        <v>3483</v>
      </c>
      <c r="J723" s="34" t="s">
        <v>3484</v>
      </c>
      <c r="K723" s="25" t="s">
        <v>3485</v>
      </c>
      <c r="L723" s="25" t="s">
        <v>25</v>
      </c>
      <c r="M723" s="35">
        <v>40</v>
      </c>
      <c r="N723" s="36" t="s">
        <v>3480</v>
      </c>
      <c r="O723" s="69" t="str">
        <f>IFERROR(VLOOKUP(IF($L723="―",$K723,$L723),[3]法人一覧!$D$4:$E$326,2,FALSE),"―")</f>
        <v>7190005007172</v>
      </c>
    </row>
    <row r="724" spans="1:15" ht="27" customHeight="1" x14ac:dyDescent="0.15">
      <c r="A724" s="39">
        <f>IF($B$614="","",COUNTA($B$614:B724))</f>
        <v>111</v>
      </c>
      <c r="B724" s="27">
        <f t="shared" si="78"/>
        <v>724</v>
      </c>
      <c r="C724" s="27" t="str">
        <f t="shared" si="79"/>
        <v>（２）　特別養護老人ホーム　（介護老人福祉施設・地域密着型介護老人福祉施設）　（老人福祉法・（介護保険法））</v>
      </c>
      <c r="D724" s="27" t="str">
        <f t="shared" si="80"/>
        <v>長寿介護課</v>
      </c>
      <c r="E724" s="27" t="str">
        <f t="shared" si="81"/>
        <v>特別養護老人ホーム</v>
      </c>
      <c r="F724" s="25" t="s">
        <v>3486</v>
      </c>
      <c r="G724" s="34" t="s">
        <v>3487</v>
      </c>
      <c r="H724" s="25" t="s">
        <v>3488</v>
      </c>
      <c r="I724" s="34" t="s">
        <v>3489</v>
      </c>
      <c r="J724" s="34" t="s">
        <v>3490</v>
      </c>
      <c r="K724" s="25" t="s">
        <v>2855</v>
      </c>
      <c r="L724" s="25" t="s">
        <v>25</v>
      </c>
      <c r="M724" s="35">
        <v>30</v>
      </c>
      <c r="N724" s="36" t="s">
        <v>1547</v>
      </c>
      <c r="O724" s="69" t="str">
        <f>IFERROR(VLOOKUP(IF($L724="―",$K724,$L724),[3]法人一覧!$D$4:$E$326,2,FALSE),"―")</f>
        <v>8190005006644</v>
      </c>
    </row>
    <row r="725" spans="1:15" ht="27" customHeight="1" x14ac:dyDescent="0.15">
      <c r="A725" s="39">
        <f>IF($B$614="","",COUNTA($B$614:B725))</f>
        <v>112</v>
      </c>
      <c r="B725" s="27">
        <f t="shared" si="78"/>
        <v>725</v>
      </c>
      <c r="C725" s="27" t="str">
        <f t="shared" si="79"/>
        <v>（２）　特別養護老人ホーム　（介護老人福祉施設・地域密着型介護老人福祉施設）　（老人福祉法・（介護保険法））</v>
      </c>
      <c r="D725" s="27" t="str">
        <f t="shared" si="80"/>
        <v>長寿介護課</v>
      </c>
      <c r="E725" s="27" t="str">
        <f t="shared" si="81"/>
        <v>特別養護老人ホーム</v>
      </c>
      <c r="F725" s="25" t="s">
        <v>3491</v>
      </c>
      <c r="G725" s="34" t="s">
        <v>3492</v>
      </c>
      <c r="H725" s="25" t="s">
        <v>3493</v>
      </c>
      <c r="I725" s="34" t="s">
        <v>3494</v>
      </c>
      <c r="J725" s="34" t="s">
        <v>3495</v>
      </c>
      <c r="K725" s="25" t="s">
        <v>3474</v>
      </c>
      <c r="L725" s="25" t="s">
        <v>25</v>
      </c>
      <c r="M725" s="35">
        <v>50</v>
      </c>
      <c r="N725" s="36" t="s">
        <v>3496</v>
      </c>
      <c r="O725" s="69" t="str">
        <f>IFERROR(VLOOKUP(IF($L725="―",$K725,$L725),[3]法人一覧!$D$4:$E$326,2,FALSE),"―")</f>
        <v>3190005007275</v>
      </c>
    </row>
    <row r="726" spans="1:15" ht="27" customHeight="1" x14ac:dyDescent="0.15">
      <c r="A726" s="39">
        <f>IF($B$614="","",COUNTA($B$614:B726))</f>
        <v>113</v>
      </c>
      <c r="B726" s="27">
        <f t="shared" si="78"/>
        <v>726</v>
      </c>
      <c r="C726" s="27" t="str">
        <f t="shared" si="79"/>
        <v>（２）　特別養護老人ホーム　（介護老人福祉施設・地域密着型介護老人福祉施設）　（老人福祉法・（介護保険法））</v>
      </c>
      <c r="D726" s="27" t="str">
        <f t="shared" si="80"/>
        <v>長寿介護課</v>
      </c>
      <c r="E726" s="27" t="str">
        <f t="shared" si="81"/>
        <v>特別養護老人ホーム</v>
      </c>
      <c r="F726" s="25" t="s">
        <v>3497</v>
      </c>
      <c r="G726" s="34" t="s">
        <v>3492</v>
      </c>
      <c r="H726" s="25" t="s">
        <v>3493</v>
      </c>
      <c r="I726" s="34" t="s">
        <v>3494</v>
      </c>
      <c r="J726" s="34" t="s">
        <v>3495</v>
      </c>
      <c r="K726" s="25" t="s">
        <v>3474</v>
      </c>
      <c r="L726" s="25" t="s">
        <v>25</v>
      </c>
      <c r="M726" s="35">
        <v>30</v>
      </c>
      <c r="N726" s="37" t="s">
        <v>3498</v>
      </c>
      <c r="O726" s="69" t="str">
        <f>IFERROR(VLOOKUP(IF($L726="―",$K726,$L726),[3]法人一覧!$D$4:$E$326,2,FALSE),"―")</f>
        <v>3190005007275</v>
      </c>
    </row>
    <row r="727" spans="1:15" ht="27" customHeight="1" x14ac:dyDescent="0.15">
      <c r="A727" s="39">
        <f>IF($B$614="","",COUNTA($B$614:B727))</f>
        <v>114</v>
      </c>
      <c r="B727" s="27">
        <f t="shared" si="78"/>
        <v>727</v>
      </c>
      <c r="C727" s="27" t="str">
        <f t="shared" si="79"/>
        <v>（２）　特別養護老人ホーム　（介護老人福祉施設・地域密着型介護老人福祉施設）　（老人福祉法・（介護保険法））</v>
      </c>
      <c r="D727" s="27" t="str">
        <f t="shared" si="80"/>
        <v>長寿介護課</v>
      </c>
      <c r="E727" s="27" t="str">
        <f t="shared" si="81"/>
        <v>特別養護老人ホーム</v>
      </c>
      <c r="F727" s="25" t="s">
        <v>3499</v>
      </c>
      <c r="G727" s="34" t="s">
        <v>1369</v>
      </c>
      <c r="H727" s="25" t="s">
        <v>3500</v>
      </c>
      <c r="I727" s="34" t="s">
        <v>3501</v>
      </c>
      <c r="J727" s="34" t="s">
        <v>3447</v>
      </c>
      <c r="K727" s="25" t="s">
        <v>3448</v>
      </c>
      <c r="L727" s="25" t="s">
        <v>25</v>
      </c>
      <c r="M727" s="35">
        <v>28</v>
      </c>
      <c r="N727" s="36" t="s">
        <v>3403</v>
      </c>
      <c r="O727" s="69" t="str">
        <f>IFERROR(VLOOKUP(IF($L727="―",$K727,$L727),[3]法人一覧!$D$4:$E$326,2,FALSE),"―")</f>
        <v>6190005006654</v>
      </c>
    </row>
    <row r="728" spans="1:15" ht="27" customHeight="1" x14ac:dyDescent="0.15">
      <c r="A728" s="39">
        <f>IF($B$614="","",COUNTA($B$614:B728))</f>
        <v>115</v>
      </c>
      <c r="B728" s="27">
        <f t="shared" si="78"/>
        <v>728</v>
      </c>
      <c r="C728" s="27" t="str">
        <f t="shared" si="79"/>
        <v>（２）　特別養護老人ホーム　（介護老人福祉施設・地域密着型介護老人福祉施設）　（老人福祉法・（介護保険法））</v>
      </c>
      <c r="D728" s="27" t="str">
        <f t="shared" si="80"/>
        <v>長寿介護課</v>
      </c>
      <c r="E728" s="27" t="str">
        <f t="shared" si="81"/>
        <v>特別養護老人ホーム</v>
      </c>
      <c r="F728" s="25" t="s">
        <v>3502</v>
      </c>
      <c r="G728" s="34" t="s">
        <v>3503</v>
      </c>
      <c r="H728" s="25" t="s">
        <v>3504</v>
      </c>
      <c r="I728" s="34" t="s">
        <v>3505</v>
      </c>
      <c r="J728" s="34" t="s">
        <v>3506</v>
      </c>
      <c r="K728" s="25" t="s">
        <v>3507</v>
      </c>
      <c r="L728" s="25" t="s">
        <v>25</v>
      </c>
      <c r="M728" s="35">
        <v>29</v>
      </c>
      <c r="N728" s="36" t="s">
        <v>3508</v>
      </c>
      <c r="O728" s="69" t="str">
        <f>IFERROR(VLOOKUP(IF($L728="―",$K728,$L728),[3]法人一覧!$D$4:$E$326,2,FALSE),"―")</f>
        <v>4190005007191</v>
      </c>
    </row>
    <row r="729" spans="1:15" ht="27" customHeight="1" x14ac:dyDescent="0.15">
      <c r="A729" s="39">
        <f>IF($B$614="","",COUNTA($B$614:B729))</f>
        <v>116</v>
      </c>
      <c r="B729" s="27">
        <f t="shared" si="78"/>
        <v>729</v>
      </c>
      <c r="C729" s="27" t="str">
        <f t="shared" si="79"/>
        <v>（２）　特別養護老人ホーム　（介護老人福祉施設・地域密着型介護老人福祉施設）　（老人福祉法・（介護保険法））</v>
      </c>
      <c r="D729" s="27" t="str">
        <f t="shared" si="80"/>
        <v>長寿介護課</v>
      </c>
      <c r="E729" s="27" t="str">
        <f t="shared" si="81"/>
        <v>特別養護老人ホーム</v>
      </c>
      <c r="F729" s="25" t="s">
        <v>3509</v>
      </c>
      <c r="G729" s="34" t="s">
        <v>3510</v>
      </c>
      <c r="H729" s="25" t="s">
        <v>3511</v>
      </c>
      <c r="I729" s="34" t="s">
        <v>3512</v>
      </c>
      <c r="J729" s="34" t="s">
        <v>3513</v>
      </c>
      <c r="K729" s="25" t="s">
        <v>1395</v>
      </c>
      <c r="L729" s="25" t="s">
        <v>25</v>
      </c>
      <c r="M729" s="35">
        <v>29</v>
      </c>
      <c r="N729" s="36" t="s">
        <v>3469</v>
      </c>
      <c r="O729" s="69" t="str">
        <f>IFERROR(VLOOKUP(IF($L729="―",$K729,$L729),[3]法人一覧!$D$4:$E$326,2,FALSE),"―")</f>
        <v>8190005003947</v>
      </c>
    </row>
    <row r="730" spans="1:15" ht="27" customHeight="1" x14ac:dyDescent="0.15">
      <c r="A730" s="39">
        <f>IF($B$614="","",COUNTA($B$614:B730))</f>
        <v>117</v>
      </c>
      <c r="B730" s="27">
        <f t="shared" si="78"/>
        <v>730</v>
      </c>
      <c r="C730" s="27" t="str">
        <f t="shared" si="79"/>
        <v>（２）　特別養護老人ホーム　（介護老人福祉施設・地域密着型介護老人福祉施設）　（老人福祉法・（介護保険法））</v>
      </c>
      <c r="D730" s="27" t="str">
        <f t="shared" si="80"/>
        <v>長寿介護課</v>
      </c>
      <c r="E730" s="27" t="str">
        <f t="shared" si="81"/>
        <v>特別養護老人ホーム</v>
      </c>
      <c r="F730" s="25" t="s">
        <v>2850</v>
      </c>
      <c r="G730" s="34" t="s">
        <v>2851</v>
      </c>
      <c r="H730" s="25" t="s">
        <v>3514</v>
      </c>
      <c r="I730" s="34" t="s">
        <v>2853</v>
      </c>
      <c r="J730" s="34" t="s">
        <v>2854</v>
      </c>
      <c r="K730" s="25" t="s">
        <v>2855</v>
      </c>
      <c r="L730" s="25" t="s">
        <v>25</v>
      </c>
      <c r="M730" s="35">
        <v>29</v>
      </c>
      <c r="N730" s="36" t="s">
        <v>156</v>
      </c>
      <c r="O730" s="69" t="str">
        <f>IFERROR(VLOOKUP(IF($L730="―",$K730,$L730),[3]法人一覧!$D$4:$E$326,2,FALSE),"―")</f>
        <v>8190005006644</v>
      </c>
    </row>
    <row r="731" spans="1:15" ht="27" customHeight="1" x14ac:dyDescent="0.15">
      <c r="A731" s="39">
        <f>IF($B$614="","",COUNTA($B$614:B731))</f>
        <v>118</v>
      </c>
      <c r="B731" s="27">
        <f t="shared" si="78"/>
        <v>731</v>
      </c>
      <c r="C731" s="27" t="str">
        <f t="shared" si="79"/>
        <v>（２）　特別養護老人ホーム　（介護老人福祉施設・地域密着型介護老人福祉施設）　（老人福祉法・（介護保険法））</v>
      </c>
      <c r="D731" s="27" t="str">
        <f t="shared" si="80"/>
        <v>長寿介護課</v>
      </c>
      <c r="E731" s="27" t="str">
        <f t="shared" si="81"/>
        <v>特別養護老人ホーム</v>
      </c>
      <c r="F731" s="25" t="s">
        <v>3515</v>
      </c>
      <c r="G731" s="34" t="s">
        <v>3516</v>
      </c>
      <c r="H731" s="25" t="s">
        <v>3517</v>
      </c>
      <c r="I731" s="34" t="s">
        <v>3518</v>
      </c>
      <c r="J731" s="34" t="s">
        <v>3519</v>
      </c>
      <c r="K731" s="25" t="s">
        <v>3520</v>
      </c>
      <c r="L731" s="25" t="s">
        <v>25</v>
      </c>
      <c r="M731" s="35">
        <v>29</v>
      </c>
      <c r="N731" s="36" t="s">
        <v>2323</v>
      </c>
      <c r="O731" s="69" t="str">
        <f>IFERROR(VLOOKUP(IF($L731="―",$K731,$L731),[3]法人一覧!$D$4:$E$326,2,FALSE),"―")</f>
        <v>5190005003082</v>
      </c>
    </row>
    <row r="732" spans="1:15" ht="27" customHeight="1" x14ac:dyDescent="0.15">
      <c r="A732" s="39">
        <f>IF($B$614="","",COUNTA($B$614:B732))</f>
        <v>119</v>
      </c>
      <c r="B732" s="27">
        <f t="shared" si="78"/>
        <v>732</v>
      </c>
      <c r="C732" s="27" t="str">
        <f t="shared" si="79"/>
        <v>（２）　特別養護老人ホーム　（介護老人福祉施設・地域密着型介護老人福祉施設）　（老人福祉法・（介護保険法））</v>
      </c>
      <c r="D732" s="27" t="str">
        <f t="shared" si="80"/>
        <v>長寿介護課</v>
      </c>
      <c r="E732" s="27" t="str">
        <f t="shared" si="81"/>
        <v>特別養護老人ホーム</v>
      </c>
      <c r="F732" s="25" t="s">
        <v>3521</v>
      </c>
      <c r="G732" s="34" t="s">
        <v>3522</v>
      </c>
      <c r="H732" s="25" t="s">
        <v>3523</v>
      </c>
      <c r="I732" s="34" t="s">
        <v>3524</v>
      </c>
      <c r="J732" s="34" t="s">
        <v>3525</v>
      </c>
      <c r="K732" s="25" t="s">
        <v>3526</v>
      </c>
      <c r="L732" s="25" t="s">
        <v>25</v>
      </c>
      <c r="M732" s="35">
        <v>29</v>
      </c>
      <c r="N732" s="36" t="s">
        <v>3527</v>
      </c>
      <c r="O732" s="69" t="str">
        <f>IFERROR(VLOOKUP(IF($L732="―",$K732,$L732),[3]法人一覧!$D$4:$E$326,2,FALSE),"―")</f>
        <v>6190005007561</v>
      </c>
    </row>
    <row r="733" spans="1:15" ht="27" customHeight="1" x14ac:dyDescent="0.15">
      <c r="A733" s="39">
        <f>IF($B$614="","",COUNTA($B$614:B733))</f>
        <v>120</v>
      </c>
      <c r="B733" s="27">
        <f t="shared" si="78"/>
        <v>733</v>
      </c>
      <c r="C733" s="27" t="str">
        <f t="shared" si="79"/>
        <v>（２）　特別養護老人ホーム　（介護老人福祉施設・地域密着型介護老人福祉施設）　（老人福祉法・（介護保険法））</v>
      </c>
      <c r="D733" s="27" t="str">
        <f t="shared" si="80"/>
        <v>長寿介護課</v>
      </c>
      <c r="E733" s="27" t="str">
        <f t="shared" si="81"/>
        <v>特別養護老人ホーム</v>
      </c>
      <c r="F733" s="25" t="s">
        <v>3528</v>
      </c>
      <c r="G733" s="34" t="s">
        <v>3529</v>
      </c>
      <c r="H733" s="25" t="s">
        <v>3530</v>
      </c>
      <c r="I733" s="34" t="s">
        <v>3531</v>
      </c>
      <c r="J733" s="34" t="s">
        <v>3532</v>
      </c>
      <c r="K733" s="25" t="s">
        <v>3533</v>
      </c>
      <c r="L733" s="25" t="s">
        <v>25</v>
      </c>
      <c r="M733" s="35">
        <v>30</v>
      </c>
      <c r="N733" s="36" t="s">
        <v>3534</v>
      </c>
      <c r="O733" s="69" t="str">
        <f>IFERROR(VLOOKUP(IF($L733="―",$K733,$L733),[3]法人一覧!$D$4:$E$326,2,FALSE),"―")</f>
        <v>7190005006653</v>
      </c>
    </row>
    <row r="734" spans="1:15" ht="27" customHeight="1" x14ac:dyDescent="0.15">
      <c r="A734" s="39">
        <f>IF($B$614="","",COUNTA($B$614:B734))</f>
        <v>121</v>
      </c>
      <c r="B734" s="27">
        <f t="shared" si="78"/>
        <v>734</v>
      </c>
      <c r="C734" s="27" t="str">
        <f t="shared" si="79"/>
        <v>（２）　特別養護老人ホーム　（介護老人福祉施設・地域密着型介護老人福祉施設）　（老人福祉法・（介護保険法））</v>
      </c>
      <c r="D734" s="27" t="str">
        <f t="shared" si="80"/>
        <v>長寿介護課</v>
      </c>
      <c r="E734" s="27" t="str">
        <f t="shared" si="81"/>
        <v>特別養護老人ホーム</v>
      </c>
      <c r="F734" s="25" t="s">
        <v>3535</v>
      </c>
      <c r="G734" s="34" t="s">
        <v>3529</v>
      </c>
      <c r="H734" s="25" t="s">
        <v>3530</v>
      </c>
      <c r="I734" s="34" t="s">
        <v>3531</v>
      </c>
      <c r="J734" s="34" t="s">
        <v>3532</v>
      </c>
      <c r="K734" s="25" t="s">
        <v>3533</v>
      </c>
      <c r="L734" s="25" t="s">
        <v>25</v>
      </c>
      <c r="M734" s="35">
        <v>30</v>
      </c>
      <c r="N734" s="36" t="s">
        <v>3534</v>
      </c>
      <c r="O734" s="69" t="str">
        <f>IFERROR(VLOOKUP(IF($L734="―",$K734,$L734),[3]法人一覧!$D$4:$E$326,2,FALSE),"―")</f>
        <v>7190005006653</v>
      </c>
    </row>
    <row r="735" spans="1:15" ht="27" customHeight="1" x14ac:dyDescent="0.15">
      <c r="A735" s="39">
        <f>IF($B$614="","",COUNTA($B$614:B735))</f>
        <v>122</v>
      </c>
      <c r="B735" s="27">
        <f t="shared" si="78"/>
        <v>735</v>
      </c>
      <c r="C735" s="27" t="str">
        <f t="shared" si="79"/>
        <v>（２）　特別養護老人ホーム　（介護老人福祉施設・地域密着型介護老人福祉施設）　（老人福祉法・（介護保険法））</v>
      </c>
      <c r="D735" s="27" t="str">
        <f t="shared" si="80"/>
        <v>長寿介護課</v>
      </c>
      <c r="E735" s="27" t="str">
        <f t="shared" si="81"/>
        <v>特別養護老人ホーム</v>
      </c>
      <c r="F735" s="25" t="s">
        <v>3536</v>
      </c>
      <c r="G735" s="34" t="s">
        <v>406</v>
      </c>
      <c r="H735" s="25" t="s">
        <v>3537</v>
      </c>
      <c r="I735" s="34" t="s">
        <v>3538</v>
      </c>
      <c r="J735" s="34" t="s">
        <v>3539</v>
      </c>
      <c r="K735" s="25" t="s">
        <v>3456</v>
      </c>
      <c r="L735" s="25" t="s">
        <v>25</v>
      </c>
      <c r="M735" s="35">
        <v>50</v>
      </c>
      <c r="N735" s="36" t="s">
        <v>3540</v>
      </c>
      <c r="O735" s="69" t="str">
        <f>IFERROR(VLOOKUP(IF($L735="―",$K735,$L735),[3]法人一覧!$D$4:$E$326,2,FALSE),"―")</f>
        <v>1190005007186</v>
      </c>
    </row>
    <row r="736" spans="1:15" ht="27" customHeight="1" x14ac:dyDescent="0.15">
      <c r="A736" s="39">
        <f>IF($B$614="","",COUNTA($B$614:B736))</f>
        <v>123</v>
      </c>
      <c r="B736" s="27">
        <f t="shared" si="78"/>
        <v>736</v>
      </c>
      <c r="C736" s="27" t="str">
        <f t="shared" si="79"/>
        <v>（２）　特別養護老人ホーム　（介護老人福祉施設・地域密着型介護老人福祉施設）　（老人福祉法・（介護保険法））</v>
      </c>
      <c r="D736" s="27" t="str">
        <f t="shared" si="80"/>
        <v>長寿介護課</v>
      </c>
      <c r="E736" s="27" t="str">
        <f t="shared" si="81"/>
        <v>特別養護老人ホーム</v>
      </c>
      <c r="F736" s="25" t="s">
        <v>3541</v>
      </c>
      <c r="G736" s="34" t="s">
        <v>3542</v>
      </c>
      <c r="H736" s="25" t="s">
        <v>3543</v>
      </c>
      <c r="I736" s="34" t="s">
        <v>3544</v>
      </c>
      <c r="J736" s="34" t="s">
        <v>3545</v>
      </c>
      <c r="K736" s="25" t="s">
        <v>3546</v>
      </c>
      <c r="L736" s="25" t="s">
        <v>25</v>
      </c>
      <c r="M736" s="35">
        <v>70</v>
      </c>
      <c r="N736" s="36" t="s">
        <v>150</v>
      </c>
      <c r="O736" s="69" t="str">
        <f>IFERROR(VLOOKUP(IF($L736="―",$K736,$L736),[3]法人一覧!$D$4:$E$326,2,FALSE),"―")</f>
        <v>1190005004596</v>
      </c>
    </row>
    <row r="737" spans="1:15" ht="27" customHeight="1" x14ac:dyDescent="0.15">
      <c r="A737" s="39">
        <f>IF($B$614="","",COUNTA($B$614:B737))</f>
        <v>124</v>
      </c>
      <c r="B737" s="27">
        <f t="shared" si="78"/>
        <v>737</v>
      </c>
      <c r="C737" s="27" t="str">
        <f t="shared" si="79"/>
        <v>（２）　特別養護老人ホーム　（介護老人福祉施設・地域密着型介護老人福祉施設）　（老人福祉法・（介護保険法））</v>
      </c>
      <c r="D737" s="27" t="str">
        <f t="shared" si="80"/>
        <v>長寿介護課</v>
      </c>
      <c r="E737" s="27" t="str">
        <f t="shared" si="81"/>
        <v>特別養護老人ホーム</v>
      </c>
      <c r="F737" s="25" t="s">
        <v>3547</v>
      </c>
      <c r="G737" s="34" t="s">
        <v>3548</v>
      </c>
      <c r="H737" s="25" t="s">
        <v>3549</v>
      </c>
      <c r="I737" s="34" t="s">
        <v>3550</v>
      </c>
      <c r="J737" s="34" t="s">
        <v>3551</v>
      </c>
      <c r="K737" s="25" t="s">
        <v>3552</v>
      </c>
      <c r="L737" s="25" t="s">
        <v>25</v>
      </c>
      <c r="M737" s="35">
        <v>29</v>
      </c>
      <c r="N737" s="36" t="s">
        <v>3553</v>
      </c>
      <c r="O737" s="69" t="str">
        <f>IFERROR(VLOOKUP(IF($L737="―",$K737,$L737),[3]法人一覧!$D$4:$E$326,2,FALSE),"―")</f>
        <v>5190005007620</v>
      </c>
    </row>
    <row r="738" spans="1:15" ht="27" customHeight="1" x14ac:dyDescent="0.15">
      <c r="A738" s="39">
        <f>IF($B$614="","",COUNTA($B$614:B738))</f>
        <v>125</v>
      </c>
      <c r="B738" s="27">
        <f t="shared" si="78"/>
        <v>738</v>
      </c>
      <c r="C738" s="27" t="str">
        <f t="shared" si="79"/>
        <v>（２）　特別養護老人ホーム　（介護老人福祉施設・地域密着型介護老人福祉施設）　（老人福祉法・（介護保険法））</v>
      </c>
      <c r="D738" s="27" t="str">
        <f t="shared" si="80"/>
        <v>長寿介護課</v>
      </c>
      <c r="E738" s="27" t="str">
        <f t="shared" si="81"/>
        <v>特別養護老人ホーム</v>
      </c>
      <c r="F738" s="25" t="s">
        <v>3554</v>
      </c>
      <c r="G738" s="34" t="s">
        <v>3548</v>
      </c>
      <c r="H738" s="25" t="s">
        <v>3555</v>
      </c>
      <c r="I738" s="34" t="s">
        <v>3556</v>
      </c>
      <c r="J738" s="34" t="s">
        <v>3557</v>
      </c>
      <c r="K738" s="25" t="s">
        <v>3552</v>
      </c>
      <c r="L738" s="25" t="s">
        <v>25</v>
      </c>
      <c r="M738" s="35">
        <v>29</v>
      </c>
      <c r="N738" s="36" t="s">
        <v>3558</v>
      </c>
      <c r="O738" s="69" t="str">
        <f>IFERROR(VLOOKUP(IF($L738="―",$K738,$L738),[3]法人一覧!$D$4:$E$326,2,FALSE),"―")</f>
        <v>5190005007620</v>
      </c>
    </row>
    <row r="739" spans="1:15" ht="27" customHeight="1" x14ac:dyDescent="0.15">
      <c r="A739" s="39">
        <f>IF($B$614="","",COUNTA($B$614:B739))</f>
        <v>126</v>
      </c>
      <c r="B739" s="27">
        <f t="shared" si="78"/>
        <v>739</v>
      </c>
      <c r="C739" s="27" t="str">
        <f t="shared" si="79"/>
        <v>（２）　特別養護老人ホーム　（介護老人福祉施設・地域密着型介護老人福祉施設）　（老人福祉法・（介護保険法））</v>
      </c>
      <c r="D739" s="27" t="str">
        <f t="shared" si="80"/>
        <v>長寿介護課</v>
      </c>
      <c r="E739" s="27" t="str">
        <f t="shared" si="81"/>
        <v>特別養護老人ホーム</v>
      </c>
      <c r="F739" s="25" t="s">
        <v>3559</v>
      </c>
      <c r="G739" s="34" t="s">
        <v>249</v>
      </c>
      <c r="H739" s="25" t="s">
        <v>250</v>
      </c>
      <c r="I739" s="34" t="s">
        <v>3560</v>
      </c>
      <c r="J739" s="34" t="s">
        <v>3561</v>
      </c>
      <c r="K739" s="25" t="s">
        <v>71</v>
      </c>
      <c r="L739" s="25" t="s">
        <v>25</v>
      </c>
      <c r="M739" s="35">
        <v>100</v>
      </c>
      <c r="N739" s="36" t="s">
        <v>3562</v>
      </c>
      <c r="O739" s="69" t="str">
        <f>IFERROR(VLOOKUP(IF($L739="―",$K739,$L739),[3]法人一覧!$D$4:$E$326,2,FALSE),"―")</f>
        <v>―</v>
      </c>
    </row>
    <row r="740" spans="1:15" ht="27" customHeight="1" x14ac:dyDescent="0.15">
      <c r="A740" s="39">
        <f>IF($B$614="","",COUNTA($B$614:B740))</f>
        <v>127</v>
      </c>
      <c r="B740" s="27">
        <f t="shared" si="78"/>
        <v>740</v>
      </c>
      <c r="C740" s="27" t="str">
        <f t="shared" si="79"/>
        <v>（２）　特別養護老人ホーム　（介護老人福祉施設・地域密着型介護老人福祉施設）　（老人福祉法・（介護保険法））</v>
      </c>
      <c r="D740" s="27" t="str">
        <f t="shared" si="80"/>
        <v>長寿介護課</v>
      </c>
      <c r="E740" s="27" t="str">
        <f t="shared" si="81"/>
        <v>特別養護老人ホーム</v>
      </c>
      <c r="F740" s="25" t="s">
        <v>3563</v>
      </c>
      <c r="G740" s="34" t="s">
        <v>3564</v>
      </c>
      <c r="H740" s="25" t="s">
        <v>3565</v>
      </c>
      <c r="I740" s="34" t="s">
        <v>3566</v>
      </c>
      <c r="J740" s="34" t="s">
        <v>3567</v>
      </c>
      <c r="K740" s="25" t="s">
        <v>3568</v>
      </c>
      <c r="L740" s="25" t="s">
        <v>25</v>
      </c>
      <c r="M740" s="35">
        <v>60</v>
      </c>
      <c r="N740" s="36" t="s">
        <v>1554</v>
      </c>
      <c r="O740" s="69" t="str">
        <f>IFERROR(VLOOKUP(IF($L740="―",$K740,$L740),[3]法人一覧!$D$4:$E$326,2,FALSE),"―")</f>
        <v>2190005010016</v>
      </c>
    </row>
    <row r="741" spans="1:15" ht="27" customHeight="1" x14ac:dyDescent="0.15">
      <c r="A741" s="39">
        <f>IF($B$614="","",COUNTA($B$614:B741))</f>
        <v>128</v>
      </c>
      <c r="B741" s="27">
        <f t="shared" si="78"/>
        <v>741</v>
      </c>
      <c r="C741" s="27" t="str">
        <f t="shared" si="79"/>
        <v>（２）　特別養護老人ホーム　（介護老人福祉施設・地域密着型介護老人福祉施設）　（老人福祉法・（介護保険法））</v>
      </c>
      <c r="D741" s="27" t="str">
        <f t="shared" si="80"/>
        <v>長寿介護課</v>
      </c>
      <c r="E741" s="27" t="str">
        <f t="shared" si="81"/>
        <v>特別養護老人ホーム</v>
      </c>
      <c r="F741" s="25" t="s">
        <v>3569</v>
      </c>
      <c r="G741" s="34" t="s">
        <v>3564</v>
      </c>
      <c r="H741" s="25" t="s">
        <v>3570</v>
      </c>
      <c r="I741" s="34" t="s">
        <v>3566</v>
      </c>
      <c r="J741" s="34" t="s">
        <v>3567</v>
      </c>
      <c r="K741" s="25" t="s">
        <v>3568</v>
      </c>
      <c r="L741" s="25" t="s">
        <v>25</v>
      </c>
      <c r="M741" s="35">
        <v>20</v>
      </c>
      <c r="N741" s="36" t="s">
        <v>2323</v>
      </c>
      <c r="O741" s="69" t="str">
        <f>IFERROR(VLOOKUP(IF($L741="―",$K741,$L741),[3]法人一覧!$D$4:$E$326,2,FALSE),"―")</f>
        <v>2190005010016</v>
      </c>
    </row>
    <row r="742" spans="1:15" ht="27" customHeight="1" x14ac:dyDescent="0.15">
      <c r="A742" s="39">
        <f>IF($B$614="","",COUNTA($B$614:B742))</f>
        <v>129</v>
      </c>
      <c r="B742" s="27">
        <f t="shared" ref="B742:B804" si="82">IF(D742="","",ROW())</f>
        <v>742</v>
      </c>
      <c r="C742" s="27" t="str">
        <f t="shared" ref="C742:C804" si="83">$F$612</f>
        <v>（２）　特別養護老人ホーム　（介護老人福祉施設・地域密着型介護老人福祉施設）　（老人福祉法・（介護保険法））</v>
      </c>
      <c r="D742" s="27" t="str">
        <f t="shared" ref="D742:D804" si="84">$O$612</f>
        <v>長寿介護課</v>
      </c>
      <c r="E742" s="27" t="str">
        <f t="shared" ref="E742:E804" si="85">MID(category4_2,SEARCH("）",category4_2,1)+2,SEARCH("（",category4_2,SEARCH("）",category4_2,1)+2)-SEARCH("）",category4_2,1)-3)</f>
        <v>特別養護老人ホーム</v>
      </c>
      <c r="F742" s="25" t="s">
        <v>3571</v>
      </c>
      <c r="G742" s="34" t="s">
        <v>3564</v>
      </c>
      <c r="H742" s="25" t="s">
        <v>3570</v>
      </c>
      <c r="I742" s="34" t="s">
        <v>3566</v>
      </c>
      <c r="J742" s="34" t="s">
        <v>3567</v>
      </c>
      <c r="K742" s="25" t="s">
        <v>3568</v>
      </c>
      <c r="L742" s="25" t="s">
        <v>25</v>
      </c>
      <c r="M742" s="35">
        <v>9</v>
      </c>
      <c r="N742" s="36" t="s">
        <v>2323</v>
      </c>
      <c r="O742" s="69" t="str">
        <f>IFERROR(VLOOKUP(IF($L742="―",$K742,$L742),[3]法人一覧!$D$4:$E$326,2,FALSE),"―")</f>
        <v>2190005010016</v>
      </c>
    </row>
    <row r="743" spans="1:15" ht="27" customHeight="1" x14ac:dyDescent="0.15">
      <c r="A743" s="39">
        <f>IF($B$614="","",COUNTA($B$614:B743))</f>
        <v>130</v>
      </c>
      <c r="B743" s="27">
        <f t="shared" si="82"/>
        <v>743</v>
      </c>
      <c r="C743" s="27" t="str">
        <f t="shared" si="83"/>
        <v>（２）　特別養護老人ホーム　（介護老人福祉施設・地域密着型介護老人福祉施設）　（老人福祉法・（介護保険法））</v>
      </c>
      <c r="D743" s="27" t="str">
        <f t="shared" si="84"/>
        <v>長寿介護課</v>
      </c>
      <c r="E743" s="27" t="str">
        <f t="shared" si="85"/>
        <v>特別養護老人ホーム</v>
      </c>
      <c r="F743" s="25" t="s">
        <v>3572</v>
      </c>
      <c r="G743" s="34" t="s">
        <v>1677</v>
      </c>
      <c r="H743" s="25" t="s">
        <v>3573</v>
      </c>
      <c r="I743" s="34" t="s">
        <v>3574</v>
      </c>
      <c r="J743" s="34" t="s">
        <v>3575</v>
      </c>
      <c r="K743" s="25" t="s">
        <v>3576</v>
      </c>
      <c r="L743" s="25" t="s">
        <v>25</v>
      </c>
      <c r="M743" s="35">
        <v>50</v>
      </c>
      <c r="N743" s="36" t="s">
        <v>3577</v>
      </c>
      <c r="O743" s="69" t="str">
        <f>IFERROR(VLOOKUP(IF($L743="―",$K743,$L743),[3]法人一覧!$D$4:$E$326,2,FALSE),"―")</f>
        <v>8190005003947</v>
      </c>
    </row>
    <row r="744" spans="1:15" ht="27" customHeight="1" x14ac:dyDescent="0.15">
      <c r="A744" s="39">
        <f>IF($B$614="","",COUNTA($B$614:B744))</f>
        <v>131</v>
      </c>
      <c r="B744" s="27">
        <f t="shared" si="82"/>
        <v>744</v>
      </c>
      <c r="C744" s="27" t="str">
        <f t="shared" si="83"/>
        <v>（２）　特別養護老人ホーム　（介護老人福祉施設・地域密着型介護老人福祉施設）　（老人福祉法・（介護保険法））</v>
      </c>
      <c r="D744" s="27" t="str">
        <f t="shared" si="84"/>
        <v>長寿介護課</v>
      </c>
      <c r="E744" s="27" t="str">
        <f t="shared" si="85"/>
        <v>特別養護老人ホーム</v>
      </c>
      <c r="F744" s="25" t="s">
        <v>3578</v>
      </c>
      <c r="G744" s="34" t="s">
        <v>3579</v>
      </c>
      <c r="H744" s="25" t="s">
        <v>3580</v>
      </c>
      <c r="I744" s="34" t="s">
        <v>3581</v>
      </c>
      <c r="J744" s="34" t="s">
        <v>3582</v>
      </c>
      <c r="K744" s="25" t="s">
        <v>3583</v>
      </c>
      <c r="L744" s="25" t="s">
        <v>25</v>
      </c>
      <c r="M744" s="35">
        <v>50</v>
      </c>
      <c r="N744" s="36" t="s">
        <v>1547</v>
      </c>
      <c r="O744" s="69" t="str">
        <f>IFERROR(VLOOKUP(IF($L744="―",$K744,$L744),[3]法人一覧!$D$4:$E$326,2,FALSE),"―")</f>
        <v>1190005007285</v>
      </c>
    </row>
    <row r="745" spans="1:15" ht="30" customHeight="1" x14ac:dyDescent="0.15">
      <c r="A745" s="39">
        <f>IF($B$614="","",COUNTA($B$614:B745))</f>
        <v>132</v>
      </c>
      <c r="B745" s="27">
        <f t="shared" si="82"/>
        <v>745</v>
      </c>
      <c r="C745" s="27" t="str">
        <f t="shared" si="83"/>
        <v>（２）　特別養護老人ホーム　（介護老人福祉施設・地域密着型介護老人福祉施設）　（老人福祉法・（介護保険法））</v>
      </c>
      <c r="D745" s="27" t="str">
        <f t="shared" si="84"/>
        <v>長寿介護課</v>
      </c>
      <c r="E745" s="27" t="str">
        <f t="shared" si="85"/>
        <v>特別養護老人ホーム</v>
      </c>
      <c r="F745" s="25" t="s">
        <v>3584</v>
      </c>
      <c r="G745" s="34" t="s">
        <v>2864</v>
      </c>
      <c r="H745" s="25" t="s">
        <v>3585</v>
      </c>
      <c r="I745" s="34" t="s">
        <v>3586</v>
      </c>
      <c r="J745" s="34" t="s">
        <v>3587</v>
      </c>
      <c r="K745" s="25" t="s">
        <v>2868</v>
      </c>
      <c r="L745" s="25" t="s">
        <v>25</v>
      </c>
      <c r="M745" s="35">
        <v>58</v>
      </c>
      <c r="N745" s="36" t="s">
        <v>3013</v>
      </c>
      <c r="O745" s="69" t="str">
        <f>IFERROR(VLOOKUP(IF($L745="―",$K745,$L745),[3]法人一覧!$D$4:$E$326,2,FALSE),"―")</f>
        <v>8190005005019</v>
      </c>
    </row>
    <row r="746" spans="1:15" ht="27" customHeight="1" x14ac:dyDescent="0.15">
      <c r="A746" s="39">
        <f>IF($B$614="","",COUNTA($B$614:B746))</f>
        <v>133</v>
      </c>
      <c r="B746" s="27">
        <f t="shared" si="82"/>
        <v>746</v>
      </c>
      <c r="C746" s="27" t="str">
        <f t="shared" si="83"/>
        <v>（２）　特別養護老人ホーム　（介護老人福祉施設・地域密着型介護老人福祉施設）　（老人福祉法・（介護保険法））</v>
      </c>
      <c r="D746" s="27" t="str">
        <f t="shared" si="84"/>
        <v>長寿介護課</v>
      </c>
      <c r="E746" s="27" t="str">
        <f t="shared" si="85"/>
        <v>特別養護老人ホーム</v>
      </c>
      <c r="F746" s="25" t="s">
        <v>3588</v>
      </c>
      <c r="G746" s="34" t="s">
        <v>2864</v>
      </c>
      <c r="H746" s="25" t="s">
        <v>3585</v>
      </c>
      <c r="I746" s="34" t="s">
        <v>3586</v>
      </c>
      <c r="J746" s="34" t="s">
        <v>3587</v>
      </c>
      <c r="K746" s="25" t="s">
        <v>2868</v>
      </c>
      <c r="L746" s="25" t="s">
        <v>25</v>
      </c>
      <c r="M746" s="35">
        <v>20</v>
      </c>
      <c r="N746" s="37">
        <v>41730</v>
      </c>
      <c r="O746" s="69" t="str">
        <f>IFERROR(VLOOKUP(IF($L746="―",$K746,$L746),[3]法人一覧!$D$4:$E$326,2,FALSE),"―")</f>
        <v>8190005005019</v>
      </c>
    </row>
    <row r="747" spans="1:15" ht="27" customHeight="1" x14ac:dyDescent="0.15">
      <c r="A747" s="39">
        <f>IF($B$614="","",COUNTA($B$614:B747))</f>
        <v>134</v>
      </c>
      <c r="B747" s="27">
        <f t="shared" si="82"/>
        <v>747</v>
      </c>
      <c r="C747" s="27" t="str">
        <f t="shared" si="83"/>
        <v>（２）　特別養護老人ホーム　（介護老人福祉施設・地域密着型介護老人福祉施設）　（老人福祉法・（介護保険法））</v>
      </c>
      <c r="D747" s="27" t="str">
        <f t="shared" si="84"/>
        <v>長寿介護課</v>
      </c>
      <c r="E747" s="27" t="str">
        <f t="shared" si="85"/>
        <v>特別養護老人ホーム</v>
      </c>
      <c r="F747" s="25" t="s">
        <v>3589</v>
      </c>
      <c r="G747" s="34" t="s">
        <v>554</v>
      </c>
      <c r="H747" s="25" t="s">
        <v>3590</v>
      </c>
      <c r="I747" s="34" t="s">
        <v>3591</v>
      </c>
      <c r="J747" s="34" t="s">
        <v>3592</v>
      </c>
      <c r="K747" s="25" t="s">
        <v>3593</v>
      </c>
      <c r="L747" s="25" t="s">
        <v>25</v>
      </c>
      <c r="M747" s="35">
        <v>50</v>
      </c>
      <c r="N747" s="36" t="s">
        <v>3013</v>
      </c>
      <c r="O747" s="69" t="str">
        <f>IFERROR(VLOOKUP(IF($L747="―",$K747,$L747),[3]法人一覧!$D$4:$E$326,2,FALSE),"―")</f>
        <v>8190005005035</v>
      </c>
    </row>
    <row r="748" spans="1:15" ht="27" customHeight="1" x14ac:dyDescent="0.15">
      <c r="A748" s="39">
        <f>IF($B$614="","",COUNTA($B$614:B748))</f>
        <v>135</v>
      </c>
      <c r="B748" s="27">
        <f t="shared" si="82"/>
        <v>748</v>
      </c>
      <c r="C748" s="27" t="str">
        <f t="shared" si="83"/>
        <v>（２）　特別養護老人ホーム　（介護老人福祉施設・地域密着型介護老人福祉施設）　（老人福祉法・（介護保険法））</v>
      </c>
      <c r="D748" s="27" t="str">
        <f t="shared" si="84"/>
        <v>長寿介護課</v>
      </c>
      <c r="E748" s="27" t="str">
        <f t="shared" si="85"/>
        <v>特別養護老人ホーム</v>
      </c>
      <c r="F748" s="25" t="s">
        <v>3594</v>
      </c>
      <c r="G748" s="34" t="s">
        <v>3595</v>
      </c>
      <c r="H748" s="25" t="s">
        <v>3596</v>
      </c>
      <c r="I748" s="34" t="s">
        <v>3597</v>
      </c>
      <c r="J748" s="34" t="s">
        <v>3598</v>
      </c>
      <c r="K748" s="25" t="s">
        <v>3599</v>
      </c>
      <c r="L748" s="25" t="s">
        <v>25</v>
      </c>
      <c r="M748" s="35">
        <v>50</v>
      </c>
      <c r="N748" s="36" t="s">
        <v>3013</v>
      </c>
      <c r="O748" s="69" t="str">
        <f>IFERROR(VLOOKUP(IF($L748="―",$K748,$L748),[3]法人一覧!$D$4:$E$326,2,FALSE),"―")</f>
        <v>1190005005033</v>
      </c>
    </row>
    <row r="749" spans="1:15" ht="27" customHeight="1" x14ac:dyDescent="0.15">
      <c r="A749" s="39">
        <f>IF($B$614="","",COUNTA($B$614:B749))</f>
        <v>136</v>
      </c>
      <c r="B749" s="27">
        <f t="shared" si="82"/>
        <v>749</v>
      </c>
      <c r="C749" s="27" t="str">
        <f t="shared" si="83"/>
        <v>（２）　特別養護老人ホーム　（介護老人福祉施設・地域密着型介護老人福祉施設）　（老人福祉法・（介護保険法））</v>
      </c>
      <c r="D749" s="27" t="str">
        <f t="shared" si="84"/>
        <v>長寿介護課</v>
      </c>
      <c r="E749" s="27" t="str">
        <f t="shared" si="85"/>
        <v>特別養護老人ホーム</v>
      </c>
      <c r="F749" s="25" t="s">
        <v>3600</v>
      </c>
      <c r="G749" s="34" t="s">
        <v>1486</v>
      </c>
      <c r="H749" s="25" t="s">
        <v>3601</v>
      </c>
      <c r="I749" s="34" t="s">
        <v>3602</v>
      </c>
      <c r="J749" s="34" t="s">
        <v>3603</v>
      </c>
      <c r="K749" s="25" t="s">
        <v>3604</v>
      </c>
      <c r="L749" s="25" t="s">
        <v>25</v>
      </c>
      <c r="M749" s="35">
        <v>54</v>
      </c>
      <c r="N749" s="36" t="s">
        <v>3605</v>
      </c>
      <c r="O749" s="69" t="str">
        <f>IFERROR(VLOOKUP(IF($L749="―",$K749,$L749),[3]法人一覧!$D$4:$E$326,2,FALSE),"―")</f>
        <v>1190005005025</v>
      </c>
    </row>
    <row r="750" spans="1:15" ht="27" customHeight="1" x14ac:dyDescent="0.15">
      <c r="A750" s="39">
        <f>IF($B$614="","",COUNTA($B$614:B750))</f>
        <v>137</v>
      </c>
      <c r="B750" s="27">
        <f t="shared" si="82"/>
        <v>750</v>
      </c>
      <c r="C750" s="27" t="str">
        <f t="shared" si="83"/>
        <v>（２）　特別養護老人ホーム　（介護老人福祉施設・地域密着型介護老人福祉施設）　（老人福祉法・（介護保険法））</v>
      </c>
      <c r="D750" s="27" t="str">
        <f t="shared" si="84"/>
        <v>長寿介護課</v>
      </c>
      <c r="E750" s="27" t="str">
        <f t="shared" si="85"/>
        <v>特別養護老人ホーム</v>
      </c>
      <c r="F750" s="25" t="s">
        <v>3606</v>
      </c>
      <c r="G750" s="34" t="s">
        <v>421</v>
      </c>
      <c r="H750" s="25" t="s">
        <v>3607</v>
      </c>
      <c r="I750" s="34" t="s">
        <v>3608</v>
      </c>
      <c r="J750" s="34" t="s">
        <v>3609</v>
      </c>
      <c r="K750" s="25" t="s">
        <v>3610</v>
      </c>
      <c r="L750" s="25" t="s">
        <v>25</v>
      </c>
      <c r="M750" s="35">
        <v>55</v>
      </c>
      <c r="N750" s="36" t="s">
        <v>3611</v>
      </c>
      <c r="O750" s="69" t="str">
        <f>IFERROR(VLOOKUP(IF($L750="―",$K750,$L750),[3]法人一覧!$D$4:$E$326,2,FALSE),"―")</f>
        <v>4190005000130</v>
      </c>
    </row>
    <row r="751" spans="1:15" ht="27" customHeight="1" x14ac:dyDescent="0.15">
      <c r="A751" s="39">
        <f>IF($B$614="","",COUNTA($B$614:B751))</f>
        <v>138</v>
      </c>
      <c r="B751" s="27">
        <f t="shared" si="82"/>
        <v>751</v>
      </c>
      <c r="C751" s="27" t="str">
        <f t="shared" si="83"/>
        <v>（２）　特別養護老人ホーム　（介護老人福祉施設・地域密着型介護老人福祉施設）　（老人福祉法・（介護保険法））</v>
      </c>
      <c r="D751" s="27" t="str">
        <f t="shared" si="84"/>
        <v>長寿介護課</v>
      </c>
      <c r="E751" s="27" t="str">
        <f t="shared" si="85"/>
        <v>特別養護老人ホーム</v>
      </c>
      <c r="F751" s="25" t="s">
        <v>3612</v>
      </c>
      <c r="G751" s="34" t="s">
        <v>421</v>
      </c>
      <c r="H751" s="25" t="s">
        <v>3607</v>
      </c>
      <c r="I751" s="34" t="s">
        <v>3608</v>
      </c>
      <c r="J751" s="34" t="s">
        <v>3609</v>
      </c>
      <c r="K751" s="25" t="s">
        <v>3610</v>
      </c>
      <c r="L751" s="25" t="s">
        <v>25</v>
      </c>
      <c r="M751" s="35">
        <v>20</v>
      </c>
      <c r="N751" s="37">
        <v>41730</v>
      </c>
      <c r="O751" s="69" t="str">
        <f>IFERROR(VLOOKUP(IF($L751="―",$K751,$L751),[3]法人一覧!$D$4:$E$326,2,FALSE),"―")</f>
        <v>4190005000130</v>
      </c>
    </row>
    <row r="752" spans="1:15" ht="27" customHeight="1" x14ac:dyDescent="0.15">
      <c r="A752" s="39">
        <f>IF($B$614="","",COUNTA($B$614:B752))</f>
        <v>139</v>
      </c>
      <c r="B752" s="27">
        <f t="shared" si="82"/>
        <v>752</v>
      </c>
      <c r="C752" s="27" t="str">
        <f t="shared" si="83"/>
        <v>（２）　特別養護老人ホーム　（介護老人福祉施設・地域密着型介護老人福祉施設）　（老人福祉法・（介護保険法））</v>
      </c>
      <c r="D752" s="27" t="str">
        <f t="shared" si="84"/>
        <v>長寿介護課</v>
      </c>
      <c r="E752" s="27" t="str">
        <f t="shared" si="85"/>
        <v>特別養護老人ホーム</v>
      </c>
      <c r="F752" s="25" t="s">
        <v>3613</v>
      </c>
      <c r="G752" s="34" t="s">
        <v>2552</v>
      </c>
      <c r="H752" s="25" t="s">
        <v>3614</v>
      </c>
      <c r="I752" s="34" t="s">
        <v>3615</v>
      </c>
      <c r="J752" s="34" t="s">
        <v>3616</v>
      </c>
      <c r="K752" s="25" t="s">
        <v>3617</v>
      </c>
      <c r="L752" s="25" t="s">
        <v>25</v>
      </c>
      <c r="M752" s="35">
        <v>100</v>
      </c>
      <c r="N752" s="36" t="s">
        <v>1547</v>
      </c>
      <c r="O752" s="69" t="str">
        <f>IFERROR(VLOOKUP(IF($L752="―",$K752,$L752),[3]法人一覧!$D$4:$E$326,2,FALSE),"―")</f>
        <v>5190005005137</v>
      </c>
    </row>
    <row r="753" spans="1:15" ht="27" customHeight="1" x14ac:dyDescent="0.15">
      <c r="A753" s="39">
        <f>IF($B$614="","",COUNTA($B$614:B753))</f>
        <v>140</v>
      </c>
      <c r="B753" s="27">
        <f t="shared" si="82"/>
        <v>753</v>
      </c>
      <c r="C753" s="27" t="str">
        <f t="shared" si="83"/>
        <v>（２）　特別養護老人ホーム　（介護老人福祉施設・地域密着型介護老人福祉施設）　（老人福祉法・（介護保険法））</v>
      </c>
      <c r="D753" s="27" t="str">
        <f t="shared" si="84"/>
        <v>長寿介護課</v>
      </c>
      <c r="E753" s="27" t="str">
        <f t="shared" si="85"/>
        <v>特別養護老人ホーム</v>
      </c>
      <c r="F753" s="25" t="s">
        <v>3618</v>
      </c>
      <c r="G753" s="34" t="s">
        <v>1486</v>
      </c>
      <c r="H753" s="25" t="s">
        <v>3619</v>
      </c>
      <c r="I753" s="34" t="s">
        <v>3620</v>
      </c>
      <c r="J753" s="34" t="s">
        <v>3621</v>
      </c>
      <c r="K753" s="25" t="s">
        <v>3604</v>
      </c>
      <c r="L753" s="25" t="s">
        <v>25</v>
      </c>
      <c r="M753" s="35">
        <v>50</v>
      </c>
      <c r="N753" s="36" t="s">
        <v>3622</v>
      </c>
      <c r="O753" s="69" t="str">
        <f>IFERROR(VLOOKUP(IF($L753="―",$K753,$L753),[3]法人一覧!$D$4:$E$326,2,FALSE),"―")</f>
        <v>1190005005025</v>
      </c>
    </row>
    <row r="754" spans="1:15" ht="27" customHeight="1" x14ac:dyDescent="0.15">
      <c r="A754" s="39">
        <f>IF($B$614="","",COUNTA($B$614:B754))</f>
        <v>141</v>
      </c>
      <c r="B754" s="27">
        <f t="shared" si="82"/>
        <v>754</v>
      </c>
      <c r="C754" s="27" t="str">
        <f t="shared" si="83"/>
        <v>（２）　特別養護老人ホーム　（介護老人福祉施設・地域密着型介護老人福祉施設）　（老人福祉法・（介護保険法））</v>
      </c>
      <c r="D754" s="27" t="str">
        <f t="shared" si="84"/>
        <v>長寿介護課</v>
      </c>
      <c r="E754" s="27" t="str">
        <f t="shared" si="85"/>
        <v>特別養護老人ホーム</v>
      </c>
      <c r="F754" s="25" t="s">
        <v>2870</v>
      </c>
      <c r="G754" s="34" t="s">
        <v>2871</v>
      </c>
      <c r="H754" s="25" t="s">
        <v>2872</v>
      </c>
      <c r="I754" s="34" t="s">
        <v>2873</v>
      </c>
      <c r="J754" s="34" t="s">
        <v>2874</v>
      </c>
      <c r="K754" s="25" t="s">
        <v>2875</v>
      </c>
      <c r="L754" s="25" t="s">
        <v>25</v>
      </c>
      <c r="M754" s="35">
        <v>80</v>
      </c>
      <c r="N754" s="36" t="s">
        <v>348</v>
      </c>
      <c r="O754" s="69" t="str">
        <f>IFERROR(VLOOKUP(IF($L754="―",$K754,$L754),[3]法人一覧!$D$4:$E$326,2,FALSE),"―")</f>
        <v>―</v>
      </c>
    </row>
    <row r="755" spans="1:15" ht="27" customHeight="1" x14ac:dyDescent="0.15">
      <c r="A755" s="39">
        <f>IF($B$614="","",COUNTA($B$614:B755))</f>
        <v>142</v>
      </c>
      <c r="B755" s="27">
        <f t="shared" si="82"/>
        <v>755</v>
      </c>
      <c r="C755" s="27" t="str">
        <f t="shared" si="83"/>
        <v>（２）　特別養護老人ホーム　（介護老人福祉施設・地域密着型介護老人福祉施設）　（老人福祉法・（介護保険法））</v>
      </c>
      <c r="D755" s="27" t="str">
        <f t="shared" si="84"/>
        <v>長寿介護課</v>
      </c>
      <c r="E755" s="27" t="str">
        <f t="shared" si="85"/>
        <v>特別養護老人ホーム</v>
      </c>
      <c r="F755" s="25" t="s">
        <v>3623</v>
      </c>
      <c r="G755" s="34" t="s">
        <v>554</v>
      </c>
      <c r="H755" s="25" t="s">
        <v>3590</v>
      </c>
      <c r="I755" s="34" t="s">
        <v>3591</v>
      </c>
      <c r="J755" s="34" t="s">
        <v>3592</v>
      </c>
      <c r="K755" s="25" t="s">
        <v>3593</v>
      </c>
      <c r="L755" s="25" t="s">
        <v>25</v>
      </c>
      <c r="M755" s="35">
        <v>20</v>
      </c>
      <c r="N755" s="36" t="s">
        <v>3403</v>
      </c>
      <c r="O755" s="69" t="str">
        <f>IFERROR(VLOOKUP(IF($L755="―",$K755,$L755),[3]法人一覧!$D$4:$E$326,2,FALSE),"―")</f>
        <v>8190005005035</v>
      </c>
    </row>
    <row r="756" spans="1:15" ht="27" customHeight="1" x14ac:dyDescent="0.15">
      <c r="A756" s="39">
        <f>IF($B$614="","",COUNTA($B$614:B756))</f>
        <v>143</v>
      </c>
      <c r="B756" s="27">
        <f t="shared" si="82"/>
        <v>756</v>
      </c>
      <c r="C756" s="27" t="str">
        <f t="shared" si="83"/>
        <v>（２）　特別養護老人ホーム　（介護老人福祉施設・地域密着型介護老人福祉施設）　（老人福祉法・（介護保険法））</v>
      </c>
      <c r="D756" s="27" t="str">
        <f t="shared" si="84"/>
        <v>長寿介護課</v>
      </c>
      <c r="E756" s="27" t="str">
        <f t="shared" si="85"/>
        <v>特別養護老人ホーム</v>
      </c>
      <c r="F756" s="25" t="s">
        <v>3624</v>
      </c>
      <c r="G756" s="34" t="s">
        <v>3625</v>
      </c>
      <c r="H756" s="25" t="s">
        <v>3626</v>
      </c>
      <c r="I756" s="34" t="s">
        <v>3627</v>
      </c>
      <c r="J756" s="34" t="s">
        <v>3628</v>
      </c>
      <c r="K756" s="25" t="s">
        <v>3629</v>
      </c>
      <c r="L756" s="25" t="s">
        <v>25</v>
      </c>
      <c r="M756" s="35">
        <v>100</v>
      </c>
      <c r="N756" s="36" t="s">
        <v>3332</v>
      </c>
      <c r="O756" s="69" t="str">
        <f>IFERROR(VLOOKUP(IF($L756="―",$K756,$L756),[3]法人一覧!$D$4:$E$326,2,FALSE),"―")</f>
        <v>2190005009751</v>
      </c>
    </row>
    <row r="757" spans="1:15" ht="27" customHeight="1" x14ac:dyDescent="0.15">
      <c r="A757" s="39">
        <f>IF($B$614="","",COUNTA($B$614:B757))</f>
        <v>144</v>
      </c>
      <c r="B757" s="27">
        <f t="shared" si="82"/>
        <v>757</v>
      </c>
      <c r="C757" s="27" t="str">
        <f t="shared" si="83"/>
        <v>（２）　特別養護老人ホーム　（介護老人福祉施設・地域密着型介護老人福祉施設）　（老人福祉法・（介護保険法））</v>
      </c>
      <c r="D757" s="27" t="str">
        <f t="shared" si="84"/>
        <v>長寿介護課</v>
      </c>
      <c r="E757" s="27" t="str">
        <f t="shared" si="85"/>
        <v>特別養護老人ホーム</v>
      </c>
      <c r="F757" s="25" t="s">
        <v>3630</v>
      </c>
      <c r="G757" s="34" t="s">
        <v>1455</v>
      </c>
      <c r="H757" s="25" t="s">
        <v>3631</v>
      </c>
      <c r="I757" s="34" t="s">
        <v>3632</v>
      </c>
      <c r="J757" s="34" t="s">
        <v>3633</v>
      </c>
      <c r="K757" s="25" t="s">
        <v>3593</v>
      </c>
      <c r="L757" s="25" t="s">
        <v>25</v>
      </c>
      <c r="M757" s="35">
        <v>80</v>
      </c>
      <c r="N757" s="36" t="s">
        <v>1554</v>
      </c>
      <c r="O757" s="69" t="str">
        <f>IFERROR(VLOOKUP(IF($L757="―",$K757,$L757),[3]法人一覧!$D$4:$E$326,2,FALSE),"―")</f>
        <v>8190005005035</v>
      </c>
    </row>
    <row r="758" spans="1:15" ht="27" customHeight="1" x14ac:dyDescent="0.15">
      <c r="A758" s="39">
        <f>IF($B$614="","",COUNTA($B$614:B758))</f>
        <v>145</v>
      </c>
      <c r="B758" s="27">
        <f t="shared" si="82"/>
        <v>758</v>
      </c>
      <c r="C758" s="27" t="str">
        <f t="shared" si="83"/>
        <v>（２）　特別養護老人ホーム　（介護老人福祉施設・地域密着型介護老人福祉施設）　（老人福祉法・（介護保険法））</v>
      </c>
      <c r="D758" s="27" t="str">
        <f t="shared" si="84"/>
        <v>長寿介護課</v>
      </c>
      <c r="E758" s="27" t="str">
        <f t="shared" si="85"/>
        <v>特別養護老人ホーム</v>
      </c>
      <c r="F758" s="25" t="s">
        <v>3634</v>
      </c>
      <c r="G758" s="34" t="s">
        <v>3635</v>
      </c>
      <c r="H758" s="25" t="s">
        <v>3636</v>
      </c>
      <c r="I758" s="34" t="s">
        <v>3637</v>
      </c>
      <c r="J758" s="34" t="s">
        <v>3638</v>
      </c>
      <c r="K758" s="25" t="s">
        <v>3639</v>
      </c>
      <c r="L758" s="25" t="s">
        <v>25</v>
      </c>
      <c r="M758" s="35">
        <v>40</v>
      </c>
      <c r="N758" s="36" t="s">
        <v>3640</v>
      </c>
      <c r="O758" s="69" t="str">
        <f>IFERROR(VLOOKUP(IF($L758="―",$K758,$L758),[3]法人一覧!$D$4:$E$326,2,FALSE),"―")</f>
        <v>5190005005343</v>
      </c>
    </row>
    <row r="759" spans="1:15" ht="27" customHeight="1" x14ac:dyDescent="0.15">
      <c r="A759" s="39">
        <f>IF($B$614="","",COUNTA($B$614:B759))</f>
        <v>146</v>
      </c>
      <c r="B759" s="27">
        <f t="shared" si="82"/>
        <v>759</v>
      </c>
      <c r="C759" s="27" t="str">
        <f t="shared" si="83"/>
        <v>（２）　特別養護老人ホーム　（介護老人福祉施設・地域密着型介護老人福祉施設）　（老人福祉法・（介護保険法））</v>
      </c>
      <c r="D759" s="27" t="str">
        <f t="shared" si="84"/>
        <v>長寿介護課</v>
      </c>
      <c r="E759" s="27" t="str">
        <f t="shared" si="85"/>
        <v>特別養護老人ホーム</v>
      </c>
      <c r="F759" s="25" t="s">
        <v>3641</v>
      </c>
      <c r="G759" s="34" t="s">
        <v>3642</v>
      </c>
      <c r="H759" s="25" t="s">
        <v>3643</v>
      </c>
      <c r="I759" s="34" t="s">
        <v>3644</v>
      </c>
      <c r="J759" s="34" t="s">
        <v>3645</v>
      </c>
      <c r="K759" s="25" t="s">
        <v>2817</v>
      </c>
      <c r="L759" s="25" t="s">
        <v>25</v>
      </c>
      <c r="M759" s="35">
        <v>50</v>
      </c>
      <c r="N759" s="36" t="s">
        <v>3646</v>
      </c>
      <c r="O759" s="69" t="str">
        <f>IFERROR(VLOOKUP(IF($L759="―",$K759,$L759),[3]法人一覧!$D$4:$E$326,2,FALSE),"―")</f>
        <v>9190005008862</v>
      </c>
    </row>
    <row r="760" spans="1:15" ht="27" customHeight="1" x14ac:dyDescent="0.15">
      <c r="A760" s="39">
        <f>IF($B$614="","",COUNTA($B$614:B760))</f>
        <v>147</v>
      </c>
      <c r="B760" s="27">
        <f t="shared" si="82"/>
        <v>760</v>
      </c>
      <c r="C760" s="27" t="str">
        <f t="shared" si="83"/>
        <v>（２）　特別養護老人ホーム　（介護老人福祉施設・地域密着型介護老人福祉施設）　（老人福祉法・（介護保険法））</v>
      </c>
      <c r="D760" s="27" t="str">
        <f t="shared" si="84"/>
        <v>長寿介護課</v>
      </c>
      <c r="E760" s="27" t="str">
        <f t="shared" si="85"/>
        <v>特別養護老人ホーム</v>
      </c>
      <c r="F760" s="25" t="s">
        <v>3647</v>
      </c>
      <c r="G760" s="34" t="s">
        <v>3642</v>
      </c>
      <c r="H760" s="25" t="s">
        <v>3643</v>
      </c>
      <c r="I760" s="34" t="s">
        <v>3644</v>
      </c>
      <c r="J760" s="34" t="s">
        <v>3645</v>
      </c>
      <c r="K760" s="25" t="s">
        <v>2817</v>
      </c>
      <c r="L760" s="25" t="s">
        <v>25</v>
      </c>
      <c r="M760" s="35">
        <v>30</v>
      </c>
      <c r="N760" s="37">
        <v>41730</v>
      </c>
      <c r="O760" s="69" t="str">
        <f>IFERROR(VLOOKUP(IF($L760="―",$K760,$L760),[3]法人一覧!$D$4:$E$326,2,FALSE),"―")</f>
        <v>9190005008862</v>
      </c>
    </row>
    <row r="761" spans="1:15" ht="27" customHeight="1" x14ac:dyDescent="0.15">
      <c r="A761" s="39">
        <f>IF($B$614="","",COUNTA($B$614:B761))</f>
        <v>148</v>
      </c>
      <c r="B761" s="27">
        <f t="shared" si="82"/>
        <v>761</v>
      </c>
      <c r="C761" s="27" t="str">
        <f t="shared" si="83"/>
        <v>（２）　特別養護老人ホーム　（介護老人福祉施設・地域密着型介護老人福祉施設）　（老人福祉法・（介護保険法））</v>
      </c>
      <c r="D761" s="27" t="str">
        <f t="shared" si="84"/>
        <v>長寿介護課</v>
      </c>
      <c r="E761" s="27" t="str">
        <f t="shared" si="85"/>
        <v>特別養護老人ホーム</v>
      </c>
      <c r="F761" s="25" t="s">
        <v>3648</v>
      </c>
      <c r="G761" s="34" t="s">
        <v>1593</v>
      </c>
      <c r="H761" s="25" t="s">
        <v>3649</v>
      </c>
      <c r="I761" s="34" t="s">
        <v>3650</v>
      </c>
      <c r="J761" s="34" t="s">
        <v>3651</v>
      </c>
      <c r="K761" s="25" t="s">
        <v>3629</v>
      </c>
      <c r="L761" s="25" t="s">
        <v>25</v>
      </c>
      <c r="M761" s="35">
        <v>80</v>
      </c>
      <c r="N761" s="36" t="s">
        <v>156</v>
      </c>
      <c r="O761" s="69" t="str">
        <f>IFERROR(VLOOKUP(IF($L761="―",$K761,$L761),[3]法人一覧!$D$4:$E$326,2,FALSE),"―")</f>
        <v>2190005009751</v>
      </c>
    </row>
    <row r="762" spans="1:15" ht="27" customHeight="1" x14ac:dyDescent="0.15">
      <c r="A762" s="39">
        <f>IF($B$614="","",COUNTA($B$614:B762))</f>
        <v>149</v>
      </c>
      <c r="B762" s="27">
        <f t="shared" si="82"/>
        <v>762</v>
      </c>
      <c r="C762" s="27" t="str">
        <f t="shared" si="83"/>
        <v>（２）　特別養護老人ホーム　（介護老人福祉施設・地域密着型介護老人福祉施設）　（老人福祉法・（介護保険法））</v>
      </c>
      <c r="D762" s="27" t="str">
        <f t="shared" si="84"/>
        <v>長寿介護課</v>
      </c>
      <c r="E762" s="27" t="str">
        <f t="shared" si="85"/>
        <v>特別養護老人ホーム</v>
      </c>
      <c r="F762" s="25" t="s">
        <v>3652</v>
      </c>
      <c r="G762" s="34" t="s">
        <v>3653</v>
      </c>
      <c r="H762" s="25" t="s">
        <v>3654</v>
      </c>
      <c r="I762" s="34" t="s">
        <v>3655</v>
      </c>
      <c r="J762" s="34" t="s">
        <v>3656</v>
      </c>
      <c r="K762" s="25" t="s">
        <v>2882</v>
      </c>
      <c r="L762" s="25" t="s">
        <v>25</v>
      </c>
      <c r="M762" s="35">
        <v>84</v>
      </c>
      <c r="N762" s="36" t="s">
        <v>392</v>
      </c>
      <c r="O762" s="69" t="str">
        <f>IFERROR(VLOOKUP(IF($L762="―",$K762,$L762),[3]法人一覧!$D$4:$E$326,2,FALSE),"―")</f>
        <v>―</v>
      </c>
    </row>
    <row r="763" spans="1:15" ht="27" customHeight="1" x14ac:dyDescent="0.15">
      <c r="A763" s="39">
        <f>IF($B$614="","",COUNTA($B$614:B763))</f>
        <v>150</v>
      </c>
      <c r="B763" s="27">
        <f t="shared" si="82"/>
        <v>763</v>
      </c>
      <c r="C763" s="27" t="str">
        <f t="shared" si="83"/>
        <v>（２）　特別養護老人ホーム　（介護老人福祉施設・地域密着型介護老人福祉施設）　（老人福祉法・（介護保険法））</v>
      </c>
      <c r="D763" s="27" t="str">
        <f t="shared" si="84"/>
        <v>長寿介護課</v>
      </c>
      <c r="E763" s="27" t="str">
        <f t="shared" si="85"/>
        <v>特別養護老人ホーム</v>
      </c>
      <c r="F763" s="25" t="s">
        <v>3657</v>
      </c>
      <c r="G763" s="34" t="s">
        <v>1637</v>
      </c>
      <c r="H763" s="25" t="s">
        <v>3658</v>
      </c>
      <c r="I763" s="34" t="s">
        <v>3659</v>
      </c>
      <c r="J763" s="34" t="s">
        <v>3660</v>
      </c>
      <c r="K763" s="25" t="s">
        <v>2882</v>
      </c>
      <c r="L763" s="25" t="s">
        <v>25</v>
      </c>
      <c r="M763" s="35">
        <v>86</v>
      </c>
      <c r="N763" s="36" t="s">
        <v>382</v>
      </c>
      <c r="O763" s="69" t="str">
        <f>IFERROR(VLOOKUP(IF($L763="―",$K763,$L763),[3]法人一覧!$D$4:$E$326,2,FALSE),"―")</f>
        <v>―</v>
      </c>
    </row>
    <row r="764" spans="1:15" ht="27" customHeight="1" x14ac:dyDescent="0.15">
      <c r="A764" s="39">
        <f>IF($B$614="","",COUNTA($B$614:B764))</f>
        <v>151</v>
      </c>
      <c r="B764" s="27">
        <f t="shared" si="82"/>
        <v>764</v>
      </c>
      <c r="C764" s="27" t="str">
        <f t="shared" si="83"/>
        <v>（２）　特別養護老人ホーム　（介護老人福祉施設・地域密着型介護老人福祉施設）　（老人福祉法・（介護保険法））</v>
      </c>
      <c r="D764" s="27" t="str">
        <f t="shared" si="84"/>
        <v>長寿介護課</v>
      </c>
      <c r="E764" s="27" t="str">
        <f t="shared" si="85"/>
        <v>特別養護老人ホーム</v>
      </c>
      <c r="F764" s="25" t="s">
        <v>3661</v>
      </c>
      <c r="G764" s="34" t="s">
        <v>1637</v>
      </c>
      <c r="H764" s="25" t="s">
        <v>3662</v>
      </c>
      <c r="I764" s="34" t="s">
        <v>3663</v>
      </c>
      <c r="J764" s="34" t="s">
        <v>3664</v>
      </c>
      <c r="K764" s="25" t="s">
        <v>1262</v>
      </c>
      <c r="L764" s="25" t="s">
        <v>25</v>
      </c>
      <c r="M764" s="35">
        <v>50</v>
      </c>
      <c r="N764" s="36" t="s">
        <v>3665</v>
      </c>
      <c r="O764" s="69" t="str">
        <f>IFERROR(VLOOKUP(IF($L764="―",$K764,$L764),[3]法人一覧!$D$4:$E$326,2,FALSE),"―")</f>
        <v>6190005000129</v>
      </c>
    </row>
    <row r="765" spans="1:15" ht="27" customHeight="1" x14ac:dyDescent="0.15">
      <c r="A765" s="39">
        <f>IF($B$614="","",COUNTA($B$614:B765))</f>
        <v>152</v>
      </c>
      <c r="B765" s="27">
        <f t="shared" si="82"/>
        <v>765</v>
      </c>
      <c r="C765" s="27" t="str">
        <f t="shared" si="83"/>
        <v>（２）　特別養護老人ホーム　（介護老人福祉施設・地域密着型介護老人福祉施設）　（老人福祉法・（介護保険法））</v>
      </c>
      <c r="D765" s="27" t="str">
        <f t="shared" si="84"/>
        <v>長寿介護課</v>
      </c>
      <c r="E765" s="27" t="str">
        <f t="shared" si="85"/>
        <v>特別養護老人ホーム</v>
      </c>
      <c r="F765" s="25" t="s">
        <v>3666</v>
      </c>
      <c r="G765" s="34" t="s">
        <v>3667</v>
      </c>
      <c r="H765" s="25" t="s">
        <v>3668</v>
      </c>
      <c r="I765" s="34" t="s">
        <v>3669</v>
      </c>
      <c r="J765" s="34" t="s">
        <v>3670</v>
      </c>
      <c r="K765" s="25" t="s">
        <v>3671</v>
      </c>
      <c r="L765" s="25" t="s">
        <v>25</v>
      </c>
      <c r="M765" s="35">
        <v>80</v>
      </c>
      <c r="N765" s="36" t="s">
        <v>2856</v>
      </c>
      <c r="O765" s="69" t="str">
        <f>IFERROR(VLOOKUP(IF($L765="―",$K765,$L765),[3]法人一覧!$D$4:$E$326,2,FALSE),"―")</f>
        <v>6190005005598</v>
      </c>
    </row>
    <row r="766" spans="1:15" ht="27" customHeight="1" x14ac:dyDescent="0.15">
      <c r="A766" s="39">
        <f>IF($B$614="","",COUNTA($B$614:B766))</f>
        <v>153</v>
      </c>
      <c r="B766" s="27">
        <f t="shared" si="82"/>
        <v>766</v>
      </c>
      <c r="C766" s="27" t="str">
        <f t="shared" si="83"/>
        <v>（２）　特別養護老人ホーム　（介護老人福祉施設・地域密着型介護老人福祉施設）　（老人福祉法・（介護保険法））</v>
      </c>
      <c r="D766" s="27" t="str">
        <f t="shared" si="84"/>
        <v>長寿介護課</v>
      </c>
      <c r="E766" s="27" t="str">
        <f t="shared" si="85"/>
        <v>特別養護老人ホーム</v>
      </c>
      <c r="F766" s="25" t="s">
        <v>3672</v>
      </c>
      <c r="G766" s="34" t="s">
        <v>2878</v>
      </c>
      <c r="H766" s="25" t="s">
        <v>3673</v>
      </c>
      <c r="I766" s="34" t="s">
        <v>3674</v>
      </c>
      <c r="J766" s="34" t="s">
        <v>3675</v>
      </c>
      <c r="K766" s="25" t="s">
        <v>3676</v>
      </c>
      <c r="L766" s="25" t="s">
        <v>25</v>
      </c>
      <c r="M766" s="35">
        <v>50</v>
      </c>
      <c r="N766" s="36" t="s">
        <v>2550</v>
      </c>
      <c r="O766" s="69" t="str">
        <f>IFERROR(VLOOKUP(IF($L766="―",$K766,$L766),[3]法人一覧!$D$4:$E$326,2,FALSE),"―")</f>
        <v>4190005005609</v>
      </c>
    </row>
    <row r="767" spans="1:15" ht="27" customHeight="1" x14ac:dyDescent="0.15">
      <c r="A767" s="39">
        <f>IF($B$614="","",COUNTA($B$614:B767))</f>
        <v>154</v>
      </c>
      <c r="B767" s="27">
        <f t="shared" si="82"/>
        <v>767</v>
      </c>
      <c r="C767" s="27" t="str">
        <f t="shared" si="83"/>
        <v>（２）　特別養護老人ホーム　（介護老人福祉施設・地域密着型介護老人福祉施設）　（老人福祉法・（介護保険法））</v>
      </c>
      <c r="D767" s="27" t="str">
        <f t="shared" si="84"/>
        <v>長寿介護課</v>
      </c>
      <c r="E767" s="27" t="str">
        <f t="shared" si="85"/>
        <v>特別養護老人ホーム</v>
      </c>
      <c r="F767" s="25" t="s">
        <v>3677</v>
      </c>
      <c r="G767" s="34" t="s">
        <v>2878</v>
      </c>
      <c r="H767" s="25" t="s">
        <v>3678</v>
      </c>
      <c r="I767" s="34" t="s">
        <v>3679</v>
      </c>
      <c r="J767" s="34" t="s">
        <v>3680</v>
      </c>
      <c r="K767" s="25" t="s">
        <v>3629</v>
      </c>
      <c r="L767" s="25" t="s">
        <v>25</v>
      </c>
      <c r="M767" s="35">
        <v>60</v>
      </c>
      <c r="N767" s="107" t="s">
        <v>3681</v>
      </c>
      <c r="O767" s="69" t="str">
        <f>IFERROR(VLOOKUP(IF($L767="―",$K767,$L767),[3]法人一覧!$D$4:$E$326,2,FALSE),"―")</f>
        <v>2190005009751</v>
      </c>
    </row>
    <row r="768" spans="1:15" ht="27" customHeight="1" x14ac:dyDescent="0.15">
      <c r="A768" s="39">
        <f>IF($B$614="","",COUNTA($B$614:B768))</f>
        <v>155</v>
      </c>
      <c r="B768" s="27">
        <f t="shared" si="82"/>
        <v>768</v>
      </c>
      <c r="C768" s="27" t="str">
        <f t="shared" si="83"/>
        <v>（２）　特別養護老人ホーム　（介護老人福祉施設・地域密着型介護老人福祉施設）　（老人福祉法・（介護保険法））</v>
      </c>
      <c r="D768" s="27" t="str">
        <f t="shared" si="84"/>
        <v>長寿介護課</v>
      </c>
      <c r="E768" s="27" t="str">
        <f t="shared" si="85"/>
        <v>特別養護老人ホーム</v>
      </c>
      <c r="F768" s="25" t="s">
        <v>3682</v>
      </c>
      <c r="G768" s="34" t="s">
        <v>2878</v>
      </c>
      <c r="H768" s="25" t="s">
        <v>3678</v>
      </c>
      <c r="I768" s="34" t="s">
        <v>3679</v>
      </c>
      <c r="J768" s="34" t="s">
        <v>3680</v>
      </c>
      <c r="K768" s="25" t="s">
        <v>3629</v>
      </c>
      <c r="L768" s="25" t="s">
        <v>25</v>
      </c>
      <c r="M768" s="35">
        <v>60</v>
      </c>
      <c r="N768" s="107" t="s">
        <v>3681</v>
      </c>
      <c r="O768" s="69" t="str">
        <f>IFERROR(VLOOKUP(IF($L768="―",$K768,$L768),[3]法人一覧!$D$4:$E$326,2,FALSE),"―")</f>
        <v>2190005009751</v>
      </c>
    </row>
    <row r="769" spans="1:15" ht="27" customHeight="1" x14ac:dyDescent="0.15">
      <c r="A769" s="39">
        <f>IF($B$614="","",COUNTA($B$614:B769))</f>
        <v>156</v>
      </c>
      <c r="B769" s="27">
        <f t="shared" si="82"/>
        <v>769</v>
      </c>
      <c r="C769" s="27" t="str">
        <f t="shared" si="83"/>
        <v>（２）　特別養護老人ホーム　（介護老人福祉施設・地域密着型介護老人福祉施設）　（老人福祉法・（介護保険法））</v>
      </c>
      <c r="D769" s="27" t="str">
        <f t="shared" si="84"/>
        <v>長寿介護課</v>
      </c>
      <c r="E769" s="27" t="str">
        <f t="shared" si="85"/>
        <v>特別養護老人ホーム</v>
      </c>
      <c r="F769" s="25" t="s">
        <v>3683</v>
      </c>
      <c r="G769" s="34" t="s">
        <v>3684</v>
      </c>
      <c r="H769" s="25" t="s">
        <v>3685</v>
      </c>
      <c r="I769" s="34" t="s">
        <v>3686</v>
      </c>
      <c r="J769" s="34" t="s">
        <v>3687</v>
      </c>
      <c r="K769" s="25" t="s">
        <v>3688</v>
      </c>
      <c r="L769" s="25" t="s">
        <v>25</v>
      </c>
      <c r="M769" s="35">
        <v>60</v>
      </c>
      <c r="N769" s="36" t="s">
        <v>3689</v>
      </c>
      <c r="O769" s="69" t="str">
        <f>IFERROR(VLOOKUP(IF($L769="―",$K769,$L769),[3]法人一覧!$D$4:$E$326,2,FALSE),"―")</f>
        <v>9190005005117</v>
      </c>
    </row>
    <row r="770" spans="1:15" ht="27" customHeight="1" x14ac:dyDescent="0.15">
      <c r="A770" s="39">
        <f>IF($B$614="","",COUNTA($B$614:B770))</f>
        <v>157</v>
      </c>
      <c r="B770" s="27">
        <f t="shared" si="82"/>
        <v>770</v>
      </c>
      <c r="C770" s="27" t="str">
        <f t="shared" si="83"/>
        <v>（２）　特別養護老人ホーム　（介護老人福祉施設・地域密着型介護老人福祉施設）　（老人福祉法・（介護保険法））</v>
      </c>
      <c r="D770" s="27" t="str">
        <f t="shared" si="84"/>
        <v>長寿介護課</v>
      </c>
      <c r="E770" s="27" t="str">
        <f t="shared" si="85"/>
        <v>特別養護老人ホーム</v>
      </c>
      <c r="F770" s="25" t="s">
        <v>3690</v>
      </c>
      <c r="G770" s="34" t="s">
        <v>3684</v>
      </c>
      <c r="H770" s="25" t="s">
        <v>3685</v>
      </c>
      <c r="I770" s="34" t="s">
        <v>3686</v>
      </c>
      <c r="J770" s="34" t="s">
        <v>3687</v>
      </c>
      <c r="K770" s="25" t="s">
        <v>3688</v>
      </c>
      <c r="L770" s="25" t="s">
        <v>25</v>
      </c>
      <c r="M770" s="35">
        <v>30</v>
      </c>
      <c r="N770" s="37">
        <v>41730</v>
      </c>
      <c r="O770" s="69" t="str">
        <f>IFERROR(VLOOKUP(IF($L770="―",$K770,$L770),[3]法人一覧!$D$4:$E$326,2,FALSE),"―")</f>
        <v>9190005005117</v>
      </c>
    </row>
    <row r="771" spans="1:15" ht="27" customHeight="1" x14ac:dyDescent="0.15">
      <c r="A771" s="39">
        <f>IF($B$614="","",COUNTA($B$614:B771))</f>
        <v>158</v>
      </c>
      <c r="B771" s="27">
        <f t="shared" si="82"/>
        <v>771</v>
      </c>
      <c r="C771" s="27" t="str">
        <f t="shared" si="83"/>
        <v>（２）　特別養護老人ホーム　（介護老人福祉施設・地域密着型介護老人福祉施設）　（老人福祉法・（介護保険法））</v>
      </c>
      <c r="D771" s="27" t="str">
        <f t="shared" si="84"/>
        <v>長寿介護課</v>
      </c>
      <c r="E771" s="27" t="str">
        <f t="shared" si="85"/>
        <v>特別養護老人ホーム</v>
      </c>
      <c r="F771" s="25" t="s">
        <v>3691</v>
      </c>
      <c r="G771" s="34" t="s">
        <v>1699</v>
      </c>
      <c r="H771" s="25" t="s">
        <v>3692</v>
      </c>
      <c r="I771" s="34" t="s">
        <v>3693</v>
      </c>
      <c r="J771" s="34" t="s">
        <v>3694</v>
      </c>
      <c r="K771" s="25" t="s">
        <v>2875</v>
      </c>
      <c r="L771" s="25" t="s">
        <v>25</v>
      </c>
      <c r="M771" s="35">
        <v>94</v>
      </c>
      <c r="N771" s="36" t="s">
        <v>3695</v>
      </c>
      <c r="O771" s="69" t="str">
        <f>IFERROR(VLOOKUP(IF($L771="―",$K771,$L771),[3]法人一覧!$D$4:$E$326,2,FALSE),"―")</f>
        <v>―</v>
      </c>
    </row>
    <row r="772" spans="1:15" ht="27" customHeight="1" x14ac:dyDescent="0.15">
      <c r="A772" s="39">
        <f>IF($B$614="","",COUNTA($B$614:B772))</f>
        <v>159</v>
      </c>
      <c r="B772" s="27">
        <f t="shared" si="82"/>
        <v>772</v>
      </c>
      <c r="C772" s="27" t="str">
        <f t="shared" si="83"/>
        <v>（２）　特別養護老人ホーム　（介護老人福祉施設・地域密着型介護老人福祉施設）　（老人福祉法・（介護保険法））</v>
      </c>
      <c r="D772" s="27" t="str">
        <f t="shared" si="84"/>
        <v>長寿介護課</v>
      </c>
      <c r="E772" s="27" t="str">
        <f t="shared" si="85"/>
        <v>特別養護老人ホーム</v>
      </c>
      <c r="F772" s="25" t="s">
        <v>3696</v>
      </c>
      <c r="G772" s="34" t="s">
        <v>3697</v>
      </c>
      <c r="H772" s="25" t="s">
        <v>3698</v>
      </c>
      <c r="I772" s="34" t="s">
        <v>3699</v>
      </c>
      <c r="J772" s="34" t="s">
        <v>3700</v>
      </c>
      <c r="K772" s="25" t="s">
        <v>3701</v>
      </c>
      <c r="L772" s="25" t="s">
        <v>25</v>
      </c>
      <c r="M772" s="35">
        <v>80</v>
      </c>
      <c r="N772" s="36" t="s">
        <v>3106</v>
      </c>
      <c r="O772" s="69" t="str">
        <f>IFERROR(VLOOKUP(IF($L772="―",$K772,$L772),[3]法人一覧!$D$4:$E$326,2,FALSE),"―")</f>
        <v>1190005005388</v>
      </c>
    </row>
    <row r="773" spans="1:15" ht="27" customHeight="1" x14ac:dyDescent="0.15">
      <c r="A773" s="39">
        <f>IF($B$614="","",COUNTA($B$614:B773))</f>
        <v>160</v>
      </c>
      <c r="B773" s="27">
        <f t="shared" si="82"/>
        <v>773</v>
      </c>
      <c r="C773" s="27" t="str">
        <f t="shared" si="83"/>
        <v>（２）　特別養護老人ホーム　（介護老人福祉施設・地域密着型介護老人福祉施設）　（老人福祉法・（介護保険法））</v>
      </c>
      <c r="D773" s="27" t="str">
        <f t="shared" si="84"/>
        <v>長寿介護課</v>
      </c>
      <c r="E773" s="27" t="str">
        <f t="shared" si="85"/>
        <v>特別養護老人ホーム</v>
      </c>
      <c r="F773" s="25" t="s">
        <v>3702</v>
      </c>
      <c r="G773" s="34" t="s">
        <v>476</v>
      </c>
      <c r="H773" s="25" t="s">
        <v>3703</v>
      </c>
      <c r="I773" s="34" t="s">
        <v>3704</v>
      </c>
      <c r="J773" s="34" t="s">
        <v>3705</v>
      </c>
      <c r="K773" s="25" t="s">
        <v>3583</v>
      </c>
      <c r="L773" s="25" t="s">
        <v>25</v>
      </c>
      <c r="M773" s="35">
        <v>58</v>
      </c>
      <c r="N773" s="36" t="s">
        <v>444</v>
      </c>
      <c r="O773" s="69" t="str">
        <f>IFERROR(VLOOKUP(IF($L773="―",$K773,$L773),[3]法人一覧!$D$4:$E$326,2,FALSE),"―")</f>
        <v>1190005007285</v>
      </c>
    </row>
    <row r="774" spans="1:15" ht="27" customHeight="1" x14ac:dyDescent="0.15">
      <c r="A774" s="39">
        <f>IF($B$614="","",COUNTA($B$614:B774))</f>
        <v>161</v>
      </c>
      <c r="B774" s="27">
        <f t="shared" si="82"/>
        <v>774</v>
      </c>
      <c r="C774" s="27" t="str">
        <f t="shared" si="83"/>
        <v>（２）　特別養護老人ホーム　（介護老人福祉施設・地域密着型介護老人福祉施設）　（老人福祉法・（介護保険法））</v>
      </c>
      <c r="D774" s="27" t="str">
        <f t="shared" si="84"/>
        <v>長寿介護課</v>
      </c>
      <c r="E774" s="27" t="str">
        <f t="shared" si="85"/>
        <v>特別養護老人ホーム</v>
      </c>
      <c r="F774" s="25" t="s">
        <v>3706</v>
      </c>
      <c r="G774" s="34" t="s">
        <v>3707</v>
      </c>
      <c r="H774" s="25" t="s">
        <v>3708</v>
      </c>
      <c r="I774" s="34" t="s">
        <v>3709</v>
      </c>
      <c r="J774" s="34" t="s">
        <v>3710</v>
      </c>
      <c r="K774" s="25" t="s">
        <v>3711</v>
      </c>
      <c r="L774" s="25" t="s">
        <v>25</v>
      </c>
      <c r="M774" s="35">
        <v>50</v>
      </c>
      <c r="N774" s="36" t="s">
        <v>3712</v>
      </c>
      <c r="O774" s="69" t="str">
        <f>IFERROR(VLOOKUP(IF($L774="―",$K774,$L774),[3]法人一覧!$D$4:$E$326,2,FALSE),"―")</f>
        <v>5190005007281</v>
      </c>
    </row>
    <row r="775" spans="1:15" ht="27" customHeight="1" x14ac:dyDescent="0.15">
      <c r="A775" s="39">
        <f>IF($B$614="","",COUNTA($B$614:B775))</f>
        <v>162</v>
      </c>
      <c r="B775" s="27">
        <f t="shared" si="82"/>
        <v>775</v>
      </c>
      <c r="C775" s="27" t="str">
        <f t="shared" si="83"/>
        <v>（２）　特別養護老人ホーム　（介護老人福祉施設・地域密着型介護老人福祉施設）　（老人福祉法・（介護保険法））</v>
      </c>
      <c r="D775" s="27" t="str">
        <f t="shared" si="84"/>
        <v>長寿介護課</v>
      </c>
      <c r="E775" s="27" t="str">
        <f t="shared" si="85"/>
        <v>特別養護老人ホーム</v>
      </c>
      <c r="F775" s="25" t="s">
        <v>3713</v>
      </c>
      <c r="G775" s="34" t="s">
        <v>3707</v>
      </c>
      <c r="H775" s="25" t="s">
        <v>3708</v>
      </c>
      <c r="I775" s="34" t="s">
        <v>3709</v>
      </c>
      <c r="J775" s="34" t="s">
        <v>3710</v>
      </c>
      <c r="K775" s="25" t="s">
        <v>3711</v>
      </c>
      <c r="L775" s="25" t="s">
        <v>25</v>
      </c>
      <c r="M775" s="35">
        <v>30</v>
      </c>
      <c r="N775" s="107" t="s">
        <v>3714</v>
      </c>
      <c r="O775" s="69" t="str">
        <f>IFERROR(VLOOKUP(IF($L775="―",$K775,$L775),[3]法人一覧!$D$4:$E$326,2,FALSE),"―")</f>
        <v>5190005007281</v>
      </c>
    </row>
    <row r="776" spans="1:15" ht="27" customHeight="1" x14ac:dyDescent="0.15">
      <c r="A776" s="39">
        <f>IF($B$614="","",COUNTA($B$614:B776))</f>
        <v>163</v>
      </c>
      <c r="B776" s="27">
        <f t="shared" si="82"/>
        <v>776</v>
      </c>
      <c r="C776" s="27" t="str">
        <f t="shared" si="83"/>
        <v>（２）　特別養護老人ホーム　（介護老人福祉施設・地域密着型介護老人福祉施設）　（老人福祉法・（介護保険法））</v>
      </c>
      <c r="D776" s="27" t="str">
        <f t="shared" si="84"/>
        <v>長寿介護課</v>
      </c>
      <c r="E776" s="27" t="str">
        <f t="shared" si="85"/>
        <v>特別養護老人ホーム</v>
      </c>
      <c r="F776" s="25" t="s">
        <v>3715</v>
      </c>
      <c r="G776" s="34" t="s">
        <v>3716</v>
      </c>
      <c r="H776" s="25" t="s">
        <v>3717</v>
      </c>
      <c r="I776" s="34" t="s">
        <v>3718</v>
      </c>
      <c r="J776" s="34" t="s">
        <v>3719</v>
      </c>
      <c r="K776" s="25" t="s">
        <v>3720</v>
      </c>
      <c r="L776" s="25" t="s">
        <v>25</v>
      </c>
      <c r="M776" s="35">
        <v>50</v>
      </c>
      <c r="N776" s="36" t="s">
        <v>3256</v>
      </c>
      <c r="O776" s="69" t="str">
        <f>IFERROR(VLOOKUP(IF($L776="―",$K776,$L776),[3]法人一覧!$D$4:$E$326,2,FALSE),"―")</f>
        <v>6190005005276</v>
      </c>
    </row>
    <row r="777" spans="1:15" ht="27" customHeight="1" x14ac:dyDescent="0.15">
      <c r="A777" s="39">
        <f>IF($B$614="","",COUNTA($B$614:B777))</f>
        <v>164</v>
      </c>
      <c r="B777" s="27">
        <f t="shared" si="82"/>
        <v>777</v>
      </c>
      <c r="C777" s="27" t="str">
        <f t="shared" si="83"/>
        <v>（２）　特別養護老人ホーム　（介護老人福祉施設・地域密着型介護老人福祉施設）　（老人福祉法・（介護保険法））</v>
      </c>
      <c r="D777" s="27" t="str">
        <f t="shared" si="84"/>
        <v>長寿介護課</v>
      </c>
      <c r="E777" s="27" t="str">
        <f t="shared" si="85"/>
        <v>特別養護老人ホーム</v>
      </c>
      <c r="F777" s="25" t="s">
        <v>3721</v>
      </c>
      <c r="G777" s="34" t="s">
        <v>3722</v>
      </c>
      <c r="H777" s="25" t="s">
        <v>3723</v>
      </c>
      <c r="I777" s="34" t="s">
        <v>3724</v>
      </c>
      <c r="J777" s="34" t="s">
        <v>3725</v>
      </c>
      <c r="K777" s="25" t="s">
        <v>2875</v>
      </c>
      <c r="L777" s="25" t="s">
        <v>25</v>
      </c>
      <c r="M777" s="35">
        <v>70</v>
      </c>
      <c r="N777" s="36" t="s">
        <v>75</v>
      </c>
      <c r="O777" s="69" t="str">
        <f>IFERROR(VLOOKUP(IF($L777="―",$K777,$L777),[3]法人一覧!$D$4:$E$326,2,FALSE),"―")</f>
        <v>―</v>
      </c>
    </row>
    <row r="778" spans="1:15" ht="27" customHeight="1" x14ac:dyDescent="0.15">
      <c r="A778" s="39">
        <f>IF($B$614="","",COUNTA($B$614:B778))</f>
        <v>165</v>
      </c>
      <c r="B778" s="27">
        <f t="shared" si="82"/>
        <v>778</v>
      </c>
      <c r="C778" s="27" t="str">
        <f t="shared" si="83"/>
        <v>（２）　特別養護老人ホーム　（介護老人福祉施設・地域密着型介護老人福祉施設）　（老人福祉法・（介護保険法））</v>
      </c>
      <c r="D778" s="27" t="str">
        <f t="shared" si="84"/>
        <v>長寿介護課</v>
      </c>
      <c r="E778" s="27" t="str">
        <f t="shared" si="85"/>
        <v>特別養護老人ホーム</v>
      </c>
      <c r="F778" s="25" t="s">
        <v>3726</v>
      </c>
      <c r="G778" s="34" t="s">
        <v>3727</v>
      </c>
      <c r="H778" s="25" t="s">
        <v>3728</v>
      </c>
      <c r="I778" s="34" t="s">
        <v>3729</v>
      </c>
      <c r="J778" s="34" t="s">
        <v>3730</v>
      </c>
      <c r="K778" s="25" t="s">
        <v>3731</v>
      </c>
      <c r="L778" s="25" t="s">
        <v>25</v>
      </c>
      <c r="M778" s="35">
        <v>30</v>
      </c>
      <c r="N778" s="36" t="s">
        <v>3732</v>
      </c>
      <c r="O778" s="69" t="str">
        <f>IFERROR(VLOOKUP(IF($L778="―",$K778,$L778),[3]法人一覧!$D$4:$E$326,2,FALSE),"―")</f>
        <v>8190005010563</v>
      </c>
    </row>
    <row r="779" spans="1:15" ht="27" customHeight="1" x14ac:dyDescent="0.15">
      <c r="A779" s="39">
        <f>IF($B$614="","",COUNTA($B$614:B779))</f>
        <v>166</v>
      </c>
      <c r="B779" s="27">
        <f t="shared" si="82"/>
        <v>779</v>
      </c>
      <c r="C779" s="27" t="str">
        <f t="shared" si="83"/>
        <v>（２）　特別養護老人ホーム　（介護老人福祉施設・地域密着型介護老人福祉施設）　（老人福祉法・（介護保険法））</v>
      </c>
      <c r="D779" s="27" t="str">
        <f t="shared" si="84"/>
        <v>長寿介護課</v>
      </c>
      <c r="E779" s="27" t="str">
        <f t="shared" si="85"/>
        <v>特別養護老人ホーム</v>
      </c>
      <c r="F779" s="25" t="s">
        <v>3733</v>
      </c>
      <c r="G779" s="34" t="s">
        <v>3727</v>
      </c>
      <c r="H779" s="25" t="s">
        <v>3728</v>
      </c>
      <c r="I779" s="34" t="s">
        <v>3729</v>
      </c>
      <c r="J779" s="34" t="s">
        <v>3730</v>
      </c>
      <c r="K779" s="25" t="s">
        <v>3731</v>
      </c>
      <c r="L779" s="25" t="s">
        <v>25</v>
      </c>
      <c r="M779" s="35">
        <v>40</v>
      </c>
      <c r="N779" s="36" t="s">
        <v>3732</v>
      </c>
      <c r="O779" s="69" t="str">
        <f>IFERROR(VLOOKUP(IF($L779="―",$K779,$L779),[3]法人一覧!$D$4:$E$326,2,FALSE),"―")</f>
        <v>8190005010563</v>
      </c>
    </row>
    <row r="780" spans="1:15" ht="27" customHeight="1" x14ac:dyDescent="0.15">
      <c r="A780" s="39">
        <f>IF($B$614="","",COUNTA($B$614:B780))</f>
        <v>167</v>
      </c>
      <c r="B780" s="27">
        <f t="shared" si="82"/>
        <v>780</v>
      </c>
      <c r="C780" s="27" t="str">
        <f t="shared" si="83"/>
        <v>（２）　特別養護老人ホーム　（介護老人福祉施設・地域密着型介護老人福祉施設）　（老人福祉法・（介護保険法））</v>
      </c>
      <c r="D780" s="27" t="str">
        <f t="shared" si="84"/>
        <v>長寿介護課</v>
      </c>
      <c r="E780" s="27" t="str">
        <f t="shared" si="85"/>
        <v>特別養護老人ホーム</v>
      </c>
      <c r="F780" s="25" t="s">
        <v>3734</v>
      </c>
      <c r="G780" s="34" t="s">
        <v>3735</v>
      </c>
      <c r="H780" s="25" t="s">
        <v>3736</v>
      </c>
      <c r="I780" s="34" t="s">
        <v>3737</v>
      </c>
      <c r="J780" s="34" t="s">
        <v>3738</v>
      </c>
      <c r="K780" s="25" t="s">
        <v>3739</v>
      </c>
      <c r="L780" s="25" t="s">
        <v>25</v>
      </c>
      <c r="M780" s="35">
        <v>29</v>
      </c>
      <c r="N780" s="36" t="s">
        <v>3740</v>
      </c>
      <c r="O780" s="69" t="str">
        <f>IFERROR(VLOOKUP(IF($L780="―",$K780,$L780),[3]法人一覧!$D$4:$E$326,2,FALSE),"―")</f>
        <v>8190005010547</v>
      </c>
    </row>
    <row r="781" spans="1:15" ht="27" customHeight="1" x14ac:dyDescent="0.15">
      <c r="A781" s="39">
        <f>IF($B$614="","",COUNTA($B$614:B781))</f>
        <v>168</v>
      </c>
      <c r="B781" s="27">
        <f t="shared" si="82"/>
        <v>781</v>
      </c>
      <c r="C781" s="27" t="str">
        <f t="shared" si="83"/>
        <v>（２）　特別養護老人ホーム　（介護老人福祉施設・地域密着型介護老人福祉施設）　（老人福祉法・（介護保険法））</v>
      </c>
      <c r="D781" s="27" t="str">
        <f t="shared" si="84"/>
        <v>長寿介護課</v>
      </c>
      <c r="E781" s="27" t="str">
        <f t="shared" si="85"/>
        <v>特別養護老人ホーム</v>
      </c>
      <c r="F781" s="25" t="s">
        <v>3741</v>
      </c>
      <c r="G781" s="34" t="s">
        <v>1864</v>
      </c>
      <c r="H781" s="25" t="s">
        <v>3742</v>
      </c>
      <c r="I781" s="34" t="s">
        <v>3743</v>
      </c>
      <c r="J781" s="34" t="s">
        <v>3744</v>
      </c>
      <c r="K781" s="25" t="s">
        <v>3745</v>
      </c>
      <c r="L781" s="25" t="s">
        <v>25</v>
      </c>
      <c r="M781" s="35">
        <v>50</v>
      </c>
      <c r="N781" s="36" t="s">
        <v>3032</v>
      </c>
      <c r="O781" s="69" t="str">
        <f>IFERROR(VLOOKUP(IF($L781="―",$K781,$L781),[3]法人一覧!$D$4:$E$326,2,FALSE),"―")</f>
        <v>4190005005641</v>
      </c>
    </row>
    <row r="782" spans="1:15" ht="27" customHeight="1" x14ac:dyDescent="0.15">
      <c r="A782" s="39">
        <f>IF($B$614="","",COUNTA($B$614:B782))</f>
        <v>169</v>
      </c>
      <c r="B782" s="27">
        <f t="shared" si="82"/>
        <v>782</v>
      </c>
      <c r="C782" s="27" t="str">
        <f t="shared" si="83"/>
        <v>（２）　特別養護老人ホーム　（介護老人福祉施設・地域密着型介護老人福祉施設）　（老人福祉法・（介護保険法））</v>
      </c>
      <c r="D782" s="27" t="str">
        <f t="shared" si="84"/>
        <v>長寿介護課</v>
      </c>
      <c r="E782" s="27" t="str">
        <f t="shared" si="85"/>
        <v>特別養護老人ホーム</v>
      </c>
      <c r="F782" s="25" t="s">
        <v>3746</v>
      </c>
      <c r="G782" s="34" t="s">
        <v>1864</v>
      </c>
      <c r="H782" s="25" t="s">
        <v>3742</v>
      </c>
      <c r="I782" s="34" t="s">
        <v>3743</v>
      </c>
      <c r="J782" s="34" t="s">
        <v>3744</v>
      </c>
      <c r="K782" s="25" t="s">
        <v>3745</v>
      </c>
      <c r="L782" s="25" t="s">
        <v>25</v>
      </c>
      <c r="M782" s="35">
        <v>18</v>
      </c>
      <c r="N782" s="93">
        <v>41730</v>
      </c>
      <c r="O782" s="69" t="str">
        <f>IFERROR(VLOOKUP(IF($L782="―",$K782,$L782),[3]法人一覧!$D$4:$E$326,2,FALSE),"―")</f>
        <v>4190005005641</v>
      </c>
    </row>
    <row r="783" spans="1:15" ht="27" customHeight="1" x14ac:dyDescent="0.15">
      <c r="A783" s="39">
        <f>IF($B$614="","",COUNTA($B$614:B783))</f>
        <v>170</v>
      </c>
      <c r="B783" s="27">
        <f t="shared" si="82"/>
        <v>783</v>
      </c>
      <c r="C783" s="27" t="str">
        <f t="shared" si="83"/>
        <v>（２）　特別養護老人ホーム　（介護老人福祉施設・地域密着型介護老人福祉施設）　（老人福祉法・（介護保険法））</v>
      </c>
      <c r="D783" s="27" t="str">
        <f t="shared" si="84"/>
        <v>長寿介護課</v>
      </c>
      <c r="E783" s="27" t="str">
        <f t="shared" si="85"/>
        <v>特別養護老人ホーム</v>
      </c>
      <c r="F783" s="25" t="s">
        <v>3747</v>
      </c>
      <c r="G783" s="34" t="s">
        <v>3748</v>
      </c>
      <c r="H783" s="25" t="s">
        <v>3749</v>
      </c>
      <c r="I783" s="34" t="s">
        <v>3750</v>
      </c>
      <c r="J783" s="34" t="s">
        <v>3751</v>
      </c>
      <c r="K783" s="25" t="s">
        <v>2890</v>
      </c>
      <c r="L783" s="25" t="s">
        <v>25</v>
      </c>
      <c r="M783" s="35">
        <v>80</v>
      </c>
      <c r="N783" s="36" t="s">
        <v>3752</v>
      </c>
      <c r="O783" s="69" t="str">
        <f>IFERROR(VLOOKUP(IF($L783="―",$K783,$L783),[3]法人一覧!$D$4:$E$326,2,FALSE),"―")</f>
        <v>8190005005638</v>
      </c>
    </row>
    <row r="784" spans="1:15" ht="27" customHeight="1" x14ac:dyDescent="0.15">
      <c r="A784" s="39">
        <f>IF($B$614="","",COUNTA($B$614:B784))</f>
        <v>171</v>
      </c>
      <c r="B784" s="27">
        <f t="shared" si="82"/>
        <v>784</v>
      </c>
      <c r="C784" s="27" t="str">
        <f t="shared" si="83"/>
        <v>（２）　特別養護老人ホーム　（介護老人福祉施設・地域密着型介護老人福祉施設）　（老人福祉法・（介護保険法））</v>
      </c>
      <c r="D784" s="27" t="str">
        <f t="shared" si="84"/>
        <v>長寿介護課</v>
      </c>
      <c r="E784" s="27" t="str">
        <f t="shared" si="85"/>
        <v>特別養護老人ホーム</v>
      </c>
      <c r="F784" s="25" t="s">
        <v>3753</v>
      </c>
      <c r="G784" s="34" t="s">
        <v>2893</v>
      </c>
      <c r="H784" s="25" t="s">
        <v>3754</v>
      </c>
      <c r="I784" s="34" t="s">
        <v>2896</v>
      </c>
      <c r="J784" s="34" t="s">
        <v>2896</v>
      </c>
      <c r="K784" s="25" t="s">
        <v>1813</v>
      </c>
      <c r="L784" s="25" t="s">
        <v>25</v>
      </c>
      <c r="M784" s="35">
        <v>50</v>
      </c>
      <c r="N784" s="36" t="s">
        <v>72</v>
      </c>
      <c r="O784" s="69" t="str">
        <f>IFERROR(VLOOKUP(IF($L784="―",$K784,$L784),[3]法人一覧!$D$4:$E$326,2,FALSE),"―")</f>
        <v>2190005005635</v>
      </c>
    </row>
    <row r="785" spans="1:15" ht="27" customHeight="1" x14ac:dyDescent="0.15">
      <c r="A785" s="39">
        <f>IF($B$614="","",COUNTA($B$614:B785))</f>
        <v>172</v>
      </c>
      <c r="B785" s="27">
        <f t="shared" si="82"/>
        <v>785</v>
      </c>
      <c r="C785" s="27" t="str">
        <f t="shared" si="83"/>
        <v>（２）　特別養護老人ホーム　（介護老人福祉施設・地域密着型介護老人福祉施設）　（老人福祉法・（介護保険法））</v>
      </c>
      <c r="D785" s="27" t="str">
        <f t="shared" si="84"/>
        <v>長寿介護課</v>
      </c>
      <c r="E785" s="27" t="str">
        <f t="shared" si="85"/>
        <v>特別養護老人ホーム</v>
      </c>
      <c r="F785" s="25" t="s">
        <v>3755</v>
      </c>
      <c r="G785" s="34" t="s">
        <v>3756</v>
      </c>
      <c r="H785" s="25" t="s">
        <v>3757</v>
      </c>
      <c r="I785" s="34" t="s">
        <v>3758</v>
      </c>
      <c r="J785" s="34" t="s">
        <v>3759</v>
      </c>
      <c r="K785" s="25" t="s">
        <v>3760</v>
      </c>
      <c r="L785" s="25" t="s">
        <v>25</v>
      </c>
      <c r="M785" s="35">
        <v>60</v>
      </c>
      <c r="N785" s="36" t="s">
        <v>3611</v>
      </c>
      <c r="O785" s="69" t="str">
        <f>IFERROR(VLOOKUP(IF($L785="―",$K785,$L785),[3]法人一覧!$D$4:$E$326,2,FALSE),"―")</f>
        <v>9190005005942</v>
      </c>
    </row>
    <row r="786" spans="1:15" ht="27" customHeight="1" x14ac:dyDescent="0.15">
      <c r="A786" s="39">
        <f>IF($B$614="","",COUNTA($B$614:B786))</f>
        <v>173</v>
      </c>
      <c r="B786" s="27">
        <f t="shared" si="82"/>
        <v>786</v>
      </c>
      <c r="C786" s="27" t="str">
        <f t="shared" si="83"/>
        <v>（２）　特別養護老人ホーム　（介護老人福祉施設・地域密着型介護老人福祉施設）　（老人福祉法・（介護保険法））</v>
      </c>
      <c r="D786" s="27" t="str">
        <f t="shared" si="84"/>
        <v>長寿介護課</v>
      </c>
      <c r="E786" s="27" t="str">
        <f t="shared" si="85"/>
        <v>特別養護老人ホーム</v>
      </c>
      <c r="F786" s="25" t="s">
        <v>3761</v>
      </c>
      <c r="G786" s="34" t="s">
        <v>3756</v>
      </c>
      <c r="H786" s="25" t="s">
        <v>3757</v>
      </c>
      <c r="I786" s="34" t="s">
        <v>3758</v>
      </c>
      <c r="J786" s="34" t="s">
        <v>3759</v>
      </c>
      <c r="K786" s="25" t="s">
        <v>3760</v>
      </c>
      <c r="L786" s="25" t="s">
        <v>25</v>
      </c>
      <c r="M786" s="35">
        <v>30</v>
      </c>
      <c r="N786" s="37">
        <v>41730</v>
      </c>
      <c r="O786" s="69" t="str">
        <f>IFERROR(VLOOKUP(IF($L786="―",$K786,$L786),[3]法人一覧!$D$4:$E$326,2,FALSE),"―")</f>
        <v>9190005005942</v>
      </c>
    </row>
    <row r="787" spans="1:15" ht="27" customHeight="1" x14ac:dyDescent="0.15">
      <c r="A787" s="39">
        <f>IF($B$614="","",COUNTA($B$614:B787))</f>
        <v>174</v>
      </c>
      <c r="B787" s="27">
        <f t="shared" si="82"/>
        <v>787</v>
      </c>
      <c r="C787" s="27" t="str">
        <f t="shared" si="83"/>
        <v>（２）　特別養護老人ホーム　（介護老人福祉施設・地域密着型介護老人福祉施設）　（老人福祉法・（介護保険法））</v>
      </c>
      <c r="D787" s="27" t="str">
        <f t="shared" si="84"/>
        <v>長寿介護課</v>
      </c>
      <c r="E787" s="27" t="str">
        <f t="shared" si="85"/>
        <v>特別養護老人ホーム</v>
      </c>
      <c r="F787" s="25" t="s">
        <v>3762</v>
      </c>
      <c r="G787" s="34" t="s">
        <v>3763</v>
      </c>
      <c r="H787" s="25" t="s">
        <v>3764</v>
      </c>
      <c r="I787" s="34" t="s">
        <v>3765</v>
      </c>
      <c r="J787" s="34" t="s">
        <v>3766</v>
      </c>
      <c r="K787" s="25" t="s">
        <v>3767</v>
      </c>
      <c r="L787" s="25" t="s">
        <v>25</v>
      </c>
      <c r="M787" s="35">
        <v>60</v>
      </c>
      <c r="N787" s="36" t="s">
        <v>3060</v>
      </c>
      <c r="O787" s="69" t="str">
        <f>IFERROR(VLOOKUP(IF($L787="―",$K787,$L787),[3]法人一覧!$D$4:$E$326,2,FALSE),"―")</f>
        <v>6190005006118</v>
      </c>
    </row>
    <row r="788" spans="1:15" ht="27" customHeight="1" x14ac:dyDescent="0.15">
      <c r="A788" s="39">
        <f>IF($B$614="","",COUNTA($B$614:B788))</f>
        <v>175</v>
      </c>
      <c r="B788" s="27">
        <f t="shared" si="82"/>
        <v>788</v>
      </c>
      <c r="C788" s="27" t="str">
        <f t="shared" si="83"/>
        <v>（２）　特別養護老人ホーム　（介護老人福祉施設・地域密着型介護老人福祉施設）　（老人福祉法・（介護保険法））</v>
      </c>
      <c r="D788" s="27" t="str">
        <f t="shared" si="84"/>
        <v>長寿介護課</v>
      </c>
      <c r="E788" s="27" t="str">
        <f t="shared" si="85"/>
        <v>特別養護老人ホーム</v>
      </c>
      <c r="F788" s="25" t="s">
        <v>3768</v>
      </c>
      <c r="G788" s="34" t="s">
        <v>3769</v>
      </c>
      <c r="H788" s="25" t="s">
        <v>3770</v>
      </c>
      <c r="I788" s="34" t="s">
        <v>3771</v>
      </c>
      <c r="J788" s="34" t="s">
        <v>3772</v>
      </c>
      <c r="K788" s="25" t="s">
        <v>3773</v>
      </c>
      <c r="L788" s="25" t="s">
        <v>25</v>
      </c>
      <c r="M788" s="35">
        <v>80</v>
      </c>
      <c r="N788" s="36" t="s">
        <v>3774</v>
      </c>
      <c r="O788" s="69" t="str">
        <f>IFERROR(VLOOKUP(IF($L788="―",$K788,$L788),[3]法人一覧!$D$4:$E$326,2,FALSE),"―")</f>
        <v>1190005006403</v>
      </c>
    </row>
    <row r="789" spans="1:15" ht="27" customHeight="1" x14ac:dyDescent="0.15">
      <c r="A789" s="39">
        <f>IF($B$614="","",COUNTA($B$614:B789))</f>
        <v>176</v>
      </c>
      <c r="B789" s="27">
        <f t="shared" si="82"/>
        <v>789</v>
      </c>
      <c r="C789" s="27" t="str">
        <f t="shared" si="83"/>
        <v>（２）　特別養護老人ホーム　（介護老人福祉施設・地域密着型介護老人福祉施設）　（老人福祉法・（介護保険法））</v>
      </c>
      <c r="D789" s="27" t="str">
        <f t="shared" si="84"/>
        <v>長寿介護課</v>
      </c>
      <c r="E789" s="27" t="str">
        <f t="shared" si="85"/>
        <v>特別養護老人ホーム</v>
      </c>
      <c r="F789" s="25" t="s">
        <v>3775</v>
      </c>
      <c r="G789" s="34" t="s">
        <v>1790</v>
      </c>
      <c r="H789" s="25" t="s">
        <v>3776</v>
      </c>
      <c r="I789" s="34" t="s">
        <v>3777</v>
      </c>
      <c r="J789" s="34" t="s">
        <v>3778</v>
      </c>
      <c r="K789" s="25" t="s">
        <v>3779</v>
      </c>
      <c r="L789" s="25" t="s">
        <v>25</v>
      </c>
      <c r="M789" s="35">
        <v>48</v>
      </c>
      <c r="N789" s="36" t="s">
        <v>392</v>
      </c>
      <c r="O789" s="69" t="str">
        <f>IFERROR(VLOOKUP(IF($L789="―",$K789,$L789),[3]法人一覧!$D$4:$E$326,2,FALSE),"―")</f>
        <v>6190005006092</v>
      </c>
    </row>
    <row r="790" spans="1:15" ht="27" customHeight="1" x14ac:dyDescent="0.15">
      <c r="A790" s="39">
        <f>IF($B$614="","",COUNTA($B$614:B790))</f>
        <v>177</v>
      </c>
      <c r="B790" s="27">
        <f t="shared" si="82"/>
        <v>790</v>
      </c>
      <c r="C790" s="27" t="str">
        <f t="shared" si="83"/>
        <v>（２）　特別養護老人ホーム　（介護老人福祉施設・地域密着型介護老人福祉施設）　（老人福祉法・（介護保険法））</v>
      </c>
      <c r="D790" s="27" t="str">
        <f t="shared" si="84"/>
        <v>長寿介護課</v>
      </c>
      <c r="E790" s="27" t="str">
        <f t="shared" si="85"/>
        <v>特別養護老人ホーム</v>
      </c>
      <c r="F790" s="25" t="s">
        <v>3780</v>
      </c>
      <c r="G790" s="34" t="s">
        <v>1790</v>
      </c>
      <c r="H790" s="25" t="s">
        <v>3776</v>
      </c>
      <c r="I790" s="34" t="s">
        <v>3777</v>
      </c>
      <c r="J790" s="34" t="s">
        <v>3778</v>
      </c>
      <c r="K790" s="25" t="s">
        <v>3779</v>
      </c>
      <c r="L790" s="25" t="s">
        <v>25</v>
      </c>
      <c r="M790" s="35">
        <v>40</v>
      </c>
      <c r="N790" s="37">
        <v>41730</v>
      </c>
      <c r="O790" s="69" t="str">
        <f>IFERROR(VLOOKUP(IF($L790="―",$K790,$L790),[3]法人一覧!$D$4:$E$326,2,FALSE),"―")</f>
        <v>6190005006092</v>
      </c>
    </row>
    <row r="791" spans="1:15" ht="27" customHeight="1" x14ac:dyDescent="0.15">
      <c r="A791" s="39">
        <f>IF($B$614="","",COUNTA($B$614:B791))</f>
        <v>178</v>
      </c>
      <c r="B791" s="27">
        <f t="shared" si="82"/>
        <v>791</v>
      </c>
      <c r="C791" s="27" t="str">
        <f t="shared" si="83"/>
        <v>（２）　特別養護老人ホーム　（介護老人福祉施設・地域密着型介護老人福祉施設）　（老人福祉法・（介護保険法））</v>
      </c>
      <c r="D791" s="27" t="str">
        <f t="shared" si="84"/>
        <v>長寿介護課</v>
      </c>
      <c r="E791" s="27" t="str">
        <f t="shared" si="85"/>
        <v>特別養護老人ホーム</v>
      </c>
      <c r="F791" s="25" t="s">
        <v>3781</v>
      </c>
      <c r="G791" s="34" t="s">
        <v>3782</v>
      </c>
      <c r="H791" s="25" t="s">
        <v>3783</v>
      </c>
      <c r="I791" s="34" t="s">
        <v>3784</v>
      </c>
      <c r="J791" s="34" t="s">
        <v>3785</v>
      </c>
      <c r="K791" s="25" t="s">
        <v>3767</v>
      </c>
      <c r="L791" s="25" t="s">
        <v>25</v>
      </c>
      <c r="M791" s="35">
        <v>50</v>
      </c>
      <c r="N791" s="36" t="s">
        <v>3786</v>
      </c>
      <c r="O791" s="69" t="str">
        <f>IFERROR(VLOOKUP(IF($L791="―",$K791,$L791),[3]法人一覧!$D$4:$E$326,2,FALSE),"―")</f>
        <v>6190005006118</v>
      </c>
    </row>
    <row r="792" spans="1:15" ht="27" customHeight="1" x14ac:dyDescent="0.15">
      <c r="A792" s="39">
        <f>IF($B$614="","",COUNTA($B$614:B792))</f>
        <v>179</v>
      </c>
      <c r="B792" s="27">
        <f t="shared" si="82"/>
        <v>792</v>
      </c>
      <c r="C792" s="27" t="str">
        <f t="shared" si="83"/>
        <v>（２）　特別養護老人ホーム　（介護老人福祉施設・地域密着型介護老人福祉施設）　（老人福祉法・（介護保険法））</v>
      </c>
      <c r="D792" s="27" t="str">
        <f t="shared" si="84"/>
        <v>長寿介護課</v>
      </c>
      <c r="E792" s="27" t="str">
        <f t="shared" si="85"/>
        <v>特別養護老人ホーム</v>
      </c>
      <c r="F792" s="25" t="s">
        <v>3787</v>
      </c>
      <c r="G792" s="34" t="s">
        <v>3782</v>
      </c>
      <c r="H792" s="25" t="s">
        <v>3783</v>
      </c>
      <c r="I792" s="34" t="s">
        <v>3784</v>
      </c>
      <c r="J792" s="34" t="s">
        <v>3785</v>
      </c>
      <c r="K792" s="25" t="s">
        <v>3767</v>
      </c>
      <c r="L792" s="25" t="s">
        <v>25</v>
      </c>
      <c r="M792" s="35">
        <v>40</v>
      </c>
      <c r="N792" s="37">
        <v>41730</v>
      </c>
      <c r="O792" s="69" t="str">
        <f>IFERROR(VLOOKUP(IF($L792="―",$K792,$L792),[3]法人一覧!$D$4:$E$326,2,FALSE),"―")</f>
        <v>6190005006118</v>
      </c>
    </row>
    <row r="793" spans="1:15" ht="27" customHeight="1" x14ac:dyDescent="0.15">
      <c r="A793" s="39">
        <f>IF($B$614="","",COUNTA($B$614:B793))</f>
        <v>180</v>
      </c>
      <c r="B793" s="27">
        <f t="shared" si="82"/>
        <v>793</v>
      </c>
      <c r="C793" s="27" t="str">
        <f t="shared" si="83"/>
        <v>（２）　特別養護老人ホーム　（介護老人福祉施設・地域密着型介護老人福祉施設）　（老人福祉法・（介護保険法））</v>
      </c>
      <c r="D793" s="27" t="str">
        <f t="shared" si="84"/>
        <v>長寿介護課</v>
      </c>
      <c r="E793" s="27" t="str">
        <f t="shared" si="85"/>
        <v>特別養護老人ホーム</v>
      </c>
      <c r="F793" s="25" t="s">
        <v>3788</v>
      </c>
      <c r="G793" s="34" t="s">
        <v>3789</v>
      </c>
      <c r="H793" s="25" t="s">
        <v>3790</v>
      </c>
      <c r="I793" s="34" t="s">
        <v>3791</v>
      </c>
      <c r="J793" s="34" t="s">
        <v>3792</v>
      </c>
      <c r="K793" s="25" t="s">
        <v>3793</v>
      </c>
      <c r="L793" s="25" t="s">
        <v>25</v>
      </c>
      <c r="M793" s="35">
        <v>29</v>
      </c>
      <c r="N793" s="36" t="s">
        <v>3794</v>
      </c>
      <c r="O793" s="69" t="str">
        <f>IFERROR(VLOOKUP(IF($L793="―",$K793,$L793),[3]法人一覧!$D$4:$E$326,2,FALSE),"―")</f>
        <v>3190005005956</v>
      </c>
    </row>
    <row r="794" spans="1:15" ht="27" customHeight="1" x14ac:dyDescent="0.15">
      <c r="A794" s="39">
        <f>IF($B$614="","",COUNTA($B$614:B794))</f>
        <v>181</v>
      </c>
      <c r="B794" s="27">
        <f t="shared" si="82"/>
        <v>794</v>
      </c>
      <c r="C794" s="27" t="str">
        <f t="shared" si="83"/>
        <v>（２）　特別養護老人ホーム　（介護老人福祉施設・地域密着型介護老人福祉施設）　（老人福祉法・（介護保険法））</v>
      </c>
      <c r="D794" s="27" t="str">
        <f t="shared" si="84"/>
        <v>長寿介護課</v>
      </c>
      <c r="E794" s="27" t="str">
        <f t="shared" si="85"/>
        <v>特別養護老人ホーム</v>
      </c>
      <c r="F794" s="25" t="s">
        <v>3795</v>
      </c>
      <c r="G794" s="34" t="s">
        <v>1809</v>
      </c>
      <c r="H794" s="25" t="s">
        <v>3796</v>
      </c>
      <c r="I794" s="34" t="s">
        <v>3797</v>
      </c>
      <c r="J794" s="34" t="s">
        <v>3798</v>
      </c>
      <c r="K794" s="25" t="s">
        <v>3773</v>
      </c>
      <c r="L794" s="25" t="s">
        <v>25</v>
      </c>
      <c r="M794" s="35">
        <v>80</v>
      </c>
      <c r="N794" s="36" t="s">
        <v>1554</v>
      </c>
      <c r="O794" s="69" t="str">
        <f>IFERROR(VLOOKUP(IF($L794="―",$K794,$L794),[3]法人一覧!$D$4:$E$326,2,FALSE),"―")</f>
        <v>1190005006403</v>
      </c>
    </row>
    <row r="795" spans="1:15" ht="27" customHeight="1" x14ac:dyDescent="0.15">
      <c r="A795" s="39">
        <f>IF($B$614="","",COUNTA($B$614:B795))</f>
        <v>182</v>
      </c>
      <c r="B795" s="27">
        <f t="shared" si="82"/>
        <v>795</v>
      </c>
      <c r="C795" s="27" t="str">
        <f t="shared" si="83"/>
        <v>（２）　特別養護老人ホーム　（介護老人福祉施設・地域密着型介護老人福祉施設）　（老人福祉法・（介護保険法））</v>
      </c>
      <c r="D795" s="27" t="str">
        <f t="shared" si="84"/>
        <v>長寿介護課</v>
      </c>
      <c r="E795" s="27" t="str">
        <f t="shared" si="85"/>
        <v>特別養護老人ホーム</v>
      </c>
      <c r="F795" s="25" t="s">
        <v>3799</v>
      </c>
      <c r="G795" s="34" t="s">
        <v>1757</v>
      </c>
      <c r="H795" s="25" t="s">
        <v>3800</v>
      </c>
      <c r="I795" s="34" t="s">
        <v>3801</v>
      </c>
      <c r="J795" s="34" t="s">
        <v>2902</v>
      </c>
      <c r="K795" s="25" t="s">
        <v>1262</v>
      </c>
      <c r="L795" s="25" t="s">
        <v>25</v>
      </c>
      <c r="M795" s="35">
        <v>80</v>
      </c>
      <c r="N795" s="36" t="s">
        <v>3802</v>
      </c>
      <c r="O795" s="69" t="str">
        <f>IFERROR(VLOOKUP(IF($L795="―",$K795,$L795),[3]法人一覧!$D$4:$E$326,2,FALSE),"―")</f>
        <v>6190005000129</v>
      </c>
    </row>
    <row r="796" spans="1:15" ht="27" customHeight="1" x14ac:dyDescent="0.15">
      <c r="A796" s="39">
        <f>IF($B$614="","",COUNTA($B$614:B796))</f>
        <v>183</v>
      </c>
      <c r="B796" s="27">
        <f t="shared" si="82"/>
        <v>796</v>
      </c>
      <c r="C796" s="27" t="str">
        <f t="shared" si="83"/>
        <v>（２）　特別養護老人ホーム　（介護老人福祉施設・地域密着型介護老人福祉施設）　（老人福祉法・（介護保険法））</v>
      </c>
      <c r="D796" s="27" t="str">
        <f t="shared" si="84"/>
        <v>長寿介護課</v>
      </c>
      <c r="E796" s="27" t="str">
        <f t="shared" si="85"/>
        <v>特別養護老人ホーム</v>
      </c>
      <c r="F796" s="25" t="s">
        <v>3803</v>
      </c>
      <c r="G796" s="34" t="s">
        <v>1849</v>
      </c>
      <c r="H796" s="25" t="s">
        <v>3804</v>
      </c>
      <c r="I796" s="34" t="s">
        <v>3805</v>
      </c>
      <c r="J796" s="34" t="s">
        <v>3806</v>
      </c>
      <c r="K796" s="25" t="s">
        <v>3807</v>
      </c>
      <c r="L796" s="25" t="s">
        <v>25</v>
      </c>
      <c r="M796" s="35">
        <v>40</v>
      </c>
      <c r="N796" s="36" t="s">
        <v>2580</v>
      </c>
      <c r="O796" s="69" t="str">
        <f>IFERROR(VLOOKUP(IF($L796="―",$K796,$L796),[3]法人一覧!$D$4:$E$326,2,FALSE),"―")</f>
        <v>6190005010292</v>
      </c>
    </row>
    <row r="797" spans="1:15" ht="27" customHeight="1" x14ac:dyDescent="0.15">
      <c r="A797" s="39">
        <f>IF($B$614="","",COUNTA($B$614:B797))</f>
        <v>184</v>
      </c>
      <c r="B797" s="27">
        <f t="shared" si="82"/>
        <v>797</v>
      </c>
      <c r="C797" s="27" t="str">
        <f t="shared" si="83"/>
        <v>（２）　特別養護老人ホーム　（介護老人福祉施設・地域密着型介護老人福祉施設）　（老人福祉法・（介護保険法））</v>
      </c>
      <c r="D797" s="27" t="str">
        <f t="shared" si="84"/>
        <v>長寿介護課</v>
      </c>
      <c r="E797" s="27" t="str">
        <f t="shared" si="85"/>
        <v>特別養護老人ホーム</v>
      </c>
      <c r="F797" s="25" t="s">
        <v>3808</v>
      </c>
      <c r="G797" s="34" t="s">
        <v>1849</v>
      </c>
      <c r="H797" s="25" t="s">
        <v>3804</v>
      </c>
      <c r="I797" s="34" t="s">
        <v>3805</v>
      </c>
      <c r="J797" s="34" t="s">
        <v>3806</v>
      </c>
      <c r="K797" s="25" t="s">
        <v>3807</v>
      </c>
      <c r="L797" s="25" t="s">
        <v>25</v>
      </c>
      <c r="M797" s="35">
        <v>40</v>
      </c>
      <c r="N797" s="36" t="s">
        <v>2580</v>
      </c>
      <c r="O797" s="69" t="str">
        <f>IFERROR(VLOOKUP(IF($L797="―",$K797,$L797),[3]法人一覧!$D$4:$E$326,2,FALSE),"―")</f>
        <v>6190005010292</v>
      </c>
    </row>
    <row r="798" spans="1:15" ht="27" customHeight="1" x14ac:dyDescent="0.15">
      <c r="A798" s="39">
        <f>IF($B$614="","",COUNTA($B$614:B798))</f>
        <v>185</v>
      </c>
      <c r="B798" s="27">
        <f t="shared" si="82"/>
        <v>798</v>
      </c>
      <c r="C798" s="27" t="str">
        <f t="shared" si="83"/>
        <v>（２）　特別養護老人ホーム　（介護老人福祉施設・地域密着型介護老人福祉施設）　（老人福祉法・（介護保険法））</v>
      </c>
      <c r="D798" s="27" t="str">
        <f t="shared" si="84"/>
        <v>長寿介護課</v>
      </c>
      <c r="E798" s="27" t="str">
        <f t="shared" si="85"/>
        <v>特別養護老人ホーム</v>
      </c>
      <c r="F798" s="25" t="s">
        <v>3809</v>
      </c>
      <c r="G798" s="34" t="s">
        <v>2905</v>
      </c>
      <c r="H798" s="25" t="s">
        <v>16108</v>
      </c>
      <c r="I798" s="34" t="s">
        <v>3810</v>
      </c>
      <c r="J798" s="34" t="s">
        <v>3811</v>
      </c>
      <c r="K798" s="25" t="s">
        <v>201</v>
      </c>
      <c r="L798" s="25" t="s">
        <v>25</v>
      </c>
      <c r="M798" s="35">
        <v>80</v>
      </c>
      <c r="N798" s="36" t="s">
        <v>3812</v>
      </c>
      <c r="O798" s="69" t="str">
        <f>IFERROR(VLOOKUP(IF($L798="―",$K798,$L798),[3]法人一覧!$D$4:$E$326,2,FALSE),"―")</f>
        <v>1190005006262</v>
      </c>
    </row>
    <row r="799" spans="1:15" ht="27" customHeight="1" x14ac:dyDescent="0.15">
      <c r="A799" s="39">
        <f>IF($B$614="","",COUNTA($B$614:B799))</f>
        <v>186</v>
      </c>
      <c r="B799" s="27">
        <f t="shared" si="82"/>
        <v>799</v>
      </c>
      <c r="C799" s="27" t="str">
        <f t="shared" si="83"/>
        <v>（２）　特別養護老人ホーム　（介護老人福祉施設・地域密着型介護老人福祉施設）　（老人福祉法・（介護保険法））</v>
      </c>
      <c r="D799" s="27" t="str">
        <f t="shared" si="84"/>
        <v>長寿介護課</v>
      </c>
      <c r="E799" s="27" t="str">
        <f t="shared" si="85"/>
        <v>特別養護老人ホーム</v>
      </c>
      <c r="F799" s="25" t="s">
        <v>3813</v>
      </c>
      <c r="G799" s="34" t="s">
        <v>3814</v>
      </c>
      <c r="H799" s="25" t="s">
        <v>16109</v>
      </c>
      <c r="I799" s="34" t="s">
        <v>3815</v>
      </c>
      <c r="J799" s="34" t="s">
        <v>3816</v>
      </c>
      <c r="K799" s="25" t="s">
        <v>3397</v>
      </c>
      <c r="L799" s="25" t="s">
        <v>25</v>
      </c>
      <c r="M799" s="35">
        <v>80</v>
      </c>
      <c r="N799" s="36" t="s">
        <v>3817</v>
      </c>
      <c r="O799" s="69" t="str">
        <f>IFERROR(VLOOKUP(IF($L799="―",$K799,$L799),[3]法人一覧!$D$4:$E$326,2,FALSE),"―")</f>
        <v>9190005006263</v>
      </c>
    </row>
    <row r="800" spans="1:15" ht="27" customHeight="1" x14ac:dyDescent="0.15">
      <c r="A800" s="39">
        <f>IF($B$614="","",COUNTA($B$614:B800))</f>
        <v>187</v>
      </c>
      <c r="B800" s="27">
        <f t="shared" si="82"/>
        <v>800</v>
      </c>
      <c r="C800" s="27" t="str">
        <f t="shared" si="83"/>
        <v>（２）　特別養護老人ホーム　（介護老人福祉施設・地域密着型介護老人福祉施設）　（老人福祉法・（介護保険法））</v>
      </c>
      <c r="D800" s="27" t="str">
        <f t="shared" si="84"/>
        <v>長寿介護課</v>
      </c>
      <c r="E800" s="27" t="str">
        <f t="shared" si="85"/>
        <v>特別養護老人ホーム</v>
      </c>
      <c r="F800" s="25" t="s">
        <v>3818</v>
      </c>
      <c r="G800" s="34" t="s">
        <v>2717</v>
      </c>
      <c r="H800" s="25" t="s">
        <v>16110</v>
      </c>
      <c r="I800" s="34" t="s">
        <v>3819</v>
      </c>
      <c r="J800" s="34" t="s">
        <v>3820</v>
      </c>
      <c r="K800" s="25" t="s">
        <v>3821</v>
      </c>
      <c r="L800" s="25" t="s">
        <v>25</v>
      </c>
      <c r="M800" s="35">
        <v>50</v>
      </c>
      <c r="N800" s="36" t="s">
        <v>3013</v>
      </c>
      <c r="O800" s="69" t="str">
        <f>IFERROR(VLOOKUP(IF($L800="―",$K800,$L800),[3]法人一覧!$D$4:$E$326,2,FALSE),"―")</f>
        <v>9190005006379</v>
      </c>
    </row>
    <row r="801" spans="1:22" ht="27" customHeight="1" x14ac:dyDescent="0.15">
      <c r="A801" s="39">
        <f>IF($B$614="","",COUNTA($B$614:B801))</f>
        <v>188</v>
      </c>
      <c r="B801" s="27">
        <f t="shared" si="82"/>
        <v>801</v>
      </c>
      <c r="C801" s="27" t="str">
        <f t="shared" si="83"/>
        <v>（２）　特別養護老人ホーム　（介護老人福祉施設・地域密着型介護老人福祉施設）　（老人福祉法・（介護保険法））</v>
      </c>
      <c r="D801" s="27" t="str">
        <f t="shared" si="84"/>
        <v>長寿介護課</v>
      </c>
      <c r="E801" s="27" t="str">
        <f t="shared" si="85"/>
        <v>特別養護老人ホーム</v>
      </c>
      <c r="F801" s="25" t="s">
        <v>3822</v>
      </c>
      <c r="G801" s="34" t="s">
        <v>3823</v>
      </c>
      <c r="H801" s="25" t="s">
        <v>3824</v>
      </c>
      <c r="I801" s="34" t="s">
        <v>3825</v>
      </c>
      <c r="J801" s="34" t="s">
        <v>3826</v>
      </c>
      <c r="K801" s="25" t="s">
        <v>3773</v>
      </c>
      <c r="L801" s="25" t="s">
        <v>25</v>
      </c>
      <c r="M801" s="35">
        <v>10</v>
      </c>
      <c r="N801" s="36" t="s">
        <v>3403</v>
      </c>
      <c r="O801" s="69" t="str">
        <f>IFERROR(VLOOKUP(IF($L801="―",$K801,$L801),[3]法人一覧!$D$4:$E$326,2,FALSE),"―")</f>
        <v>1190005006403</v>
      </c>
    </row>
    <row r="802" spans="1:22" ht="27" customHeight="1" x14ac:dyDescent="0.15">
      <c r="A802" s="39">
        <f>IF($B$614="","",COUNTA($B$614:B802))</f>
        <v>189</v>
      </c>
      <c r="B802" s="27">
        <f t="shared" si="82"/>
        <v>802</v>
      </c>
      <c r="C802" s="27" t="str">
        <f t="shared" si="83"/>
        <v>（２）　特別養護老人ホーム　（介護老人福祉施設・地域密着型介護老人福祉施設）　（老人福祉法・（介護保険法））</v>
      </c>
      <c r="D802" s="27" t="str">
        <f t="shared" si="84"/>
        <v>長寿介護課</v>
      </c>
      <c r="E802" s="27" t="str">
        <f t="shared" si="85"/>
        <v>特別養護老人ホーム</v>
      </c>
      <c r="F802" s="25" t="s">
        <v>3827</v>
      </c>
      <c r="G802" s="34" t="s">
        <v>3823</v>
      </c>
      <c r="H802" s="25" t="s">
        <v>3824</v>
      </c>
      <c r="I802" s="34" t="s">
        <v>3825</v>
      </c>
      <c r="J802" s="34" t="s">
        <v>3826</v>
      </c>
      <c r="K802" s="25" t="s">
        <v>3773</v>
      </c>
      <c r="L802" s="25" t="s">
        <v>25</v>
      </c>
      <c r="M802" s="35">
        <v>20</v>
      </c>
      <c r="N802" s="37">
        <v>41730</v>
      </c>
      <c r="O802" s="69" t="str">
        <f>IFERROR(VLOOKUP(IF($L802="―",$K802,$L802),[3]法人一覧!$D$4:$E$326,2,FALSE),"―")</f>
        <v>1190005006403</v>
      </c>
    </row>
    <row r="803" spans="1:22" ht="27" customHeight="1" x14ac:dyDescent="0.15">
      <c r="A803" s="39">
        <f>IF($B$614="","",COUNTA($B$614:B803))</f>
        <v>190</v>
      </c>
      <c r="B803" s="27">
        <f t="shared" si="82"/>
        <v>803</v>
      </c>
      <c r="C803" s="27" t="str">
        <f t="shared" si="83"/>
        <v>（２）　特別養護老人ホーム　（介護老人福祉施設・地域密着型介護老人福祉施設）　（老人福祉法・（介護保険法））</v>
      </c>
      <c r="D803" s="27" t="str">
        <f t="shared" si="84"/>
        <v>長寿介護課</v>
      </c>
      <c r="E803" s="27" t="str">
        <f t="shared" si="85"/>
        <v>特別養護老人ホーム</v>
      </c>
      <c r="F803" s="25" t="s">
        <v>3828</v>
      </c>
      <c r="G803" s="34" t="s">
        <v>3829</v>
      </c>
      <c r="H803" s="25" t="s">
        <v>16111</v>
      </c>
      <c r="I803" s="34" t="s">
        <v>3830</v>
      </c>
      <c r="J803" s="34" t="s">
        <v>3831</v>
      </c>
      <c r="K803" s="25" t="s">
        <v>3821</v>
      </c>
      <c r="L803" s="25" t="s">
        <v>25</v>
      </c>
      <c r="M803" s="35">
        <v>50</v>
      </c>
      <c r="N803" s="36" t="s">
        <v>3351</v>
      </c>
      <c r="O803" s="69" t="str">
        <f>IFERROR(VLOOKUP(IF($L803="―",$K803,$L803),[3]法人一覧!$D$4:$E$326,2,FALSE),"―")</f>
        <v>9190005006379</v>
      </c>
    </row>
    <row r="804" spans="1:22" ht="27" customHeight="1" x14ac:dyDescent="0.15">
      <c r="A804" s="39">
        <f>IF($B$614="","",COUNTA($B$614:B804))</f>
        <v>191</v>
      </c>
      <c r="B804" s="27">
        <f t="shared" si="82"/>
        <v>804</v>
      </c>
      <c r="C804" s="27" t="str">
        <f t="shared" si="83"/>
        <v>（２）　特別養護老人ホーム　（介護老人福祉施設・地域密着型介護老人福祉施設）　（老人福祉法・（介護保険法））</v>
      </c>
      <c r="D804" s="27" t="str">
        <f t="shared" si="84"/>
        <v>長寿介護課</v>
      </c>
      <c r="E804" s="27" t="str">
        <f t="shared" si="85"/>
        <v>特別養護老人ホーム</v>
      </c>
      <c r="F804" s="25" t="s">
        <v>3832</v>
      </c>
      <c r="G804" s="34" t="s">
        <v>2717</v>
      </c>
      <c r="H804" s="25" t="s">
        <v>16112</v>
      </c>
      <c r="I804" s="34" t="s">
        <v>3833</v>
      </c>
      <c r="J804" s="34" t="s">
        <v>3834</v>
      </c>
      <c r="K804" s="25" t="s">
        <v>3821</v>
      </c>
      <c r="L804" s="25" t="s">
        <v>25</v>
      </c>
      <c r="M804" s="35">
        <v>80</v>
      </c>
      <c r="N804" s="36" t="s">
        <v>2550</v>
      </c>
      <c r="O804" s="69" t="str">
        <f>IFERROR(VLOOKUP(IF($L804="―",$K804,$L804),[3]法人一覧!$D$4:$E$326,2,FALSE),"―")</f>
        <v>9190005006379</v>
      </c>
    </row>
    <row r="805" spans="1:22" ht="27" customHeight="1" x14ac:dyDescent="0.15">
      <c r="A805" s="39">
        <f>IF($B$614="","",COUNTA($B$614:B805))</f>
        <v>192</v>
      </c>
      <c r="B805" s="27">
        <f t="shared" ref="B805:B822" si="86">IF(D805="","",ROW())</f>
        <v>805</v>
      </c>
      <c r="C805" s="27" t="str">
        <f t="shared" ref="C805:C822" si="87">$F$612</f>
        <v>（２）　特別養護老人ホーム　（介護老人福祉施設・地域密着型介護老人福祉施設）　（老人福祉法・（介護保険法））</v>
      </c>
      <c r="D805" s="27" t="str">
        <f t="shared" ref="D805:D822" si="88">$O$612</f>
        <v>長寿介護課</v>
      </c>
      <c r="E805" s="27" t="str">
        <f t="shared" ref="E805:E822" si="89">MID(category4_2,SEARCH("）",category4_2,1)+2,SEARCH("（",category4_2,SEARCH("）",category4_2,1)+2)-SEARCH("）",category4_2,1)-3)</f>
        <v>特別養護老人ホーム</v>
      </c>
      <c r="F805" s="25" t="s">
        <v>3835</v>
      </c>
      <c r="G805" s="34" t="s">
        <v>3836</v>
      </c>
      <c r="H805" s="25" t="s">
        <v>16113</v>
      </c>
      <c r="I805" s="34" t="s">
        <v>3837</v>
      </c>
      <c r="J805" s="34" t="s">
        <v>3838</v>
      </c>
      <c r="K805" s="25" t="s">
        <v>3839</v>
      </c>
      <c r="L805" s="25" t="s">
        <v>25</v>
      </c>
      <c r="M805" s="35">
        <v>80</v>
      </c>
      <c r="N805" s="36" t="s">
        <v>3840</v>
      </c>
      <c r="O805" s="69" t="str">
        <f>IFERROR(VLOOKUP(IF($L805="―",$K805,$L805),[3]法人一覧!$D$4:$E$326,2,FALSE),"―")</f>
        <v>2190005006476</v>
      </c>
    </row>
    <row r="806" spans="1:22" ht="27" customHeight="1" x14ac:dyDescent="0.15">
      <c r="A806" s="39">
        <f>IF($B$614="","",COUNTA($B$614:B806))</f>
        <v>193</v>
      </c>
      <c r="B806" s="27">
        <f t="shared" si="86"/>
        <v>806</v>
      </c>
      <c r="C806" s="27" t="str">
        <f t="shared" si="87"/>
        <v>（２）　特別養護老人ホーム　（介護老人福祉施設・地域密着型介護老人福祉施設）　（老人福祉法・（介護保険法））</v>
      </c>
      <c r="D806" s="27" t="str">
        <f t="shared" si="88"/>
        <v>長寿介護課</v>
      </c>
      <c r="E806" s="27" t="str">
        <f t="shared" si="89"/>
        <v>特別養護老人ホーム</v>
      </c>
      <c r="F806" s="25" t="s">
        <v>3841</v>
      </c>
      <c r="G806" s="34" t="s">
        <v>224</v>
      </c>
      <c r="H806" s="25" t="s">
        <v>3842</v>
      </c>
      <c r="I806" s="34" t="s">
        <v>3843</v>
      </c>
      <c r="J806" s="34" t="s">
        <v>3844</v>
      </c>
      <c r="K806" s="25" t="s">
        <v>2674</v>
      </c>
      <c r="L806" s="25" t="s">
        <v>25</v>
      </c>
      <c r="M806" s="35">
        <v>60</v>
      </c>
      <c r="N806" s="36" t="s">
        <v>3845</v>
      </c>
      <c r="O806" s="69" t="str">
        <f>IFERROR(VLOOKUP(IF($L806="―",$K806,$L806),[3]法人一覧!$D$4:$E$326,2,FALSE),"―")</f>
        <v>3190005006260</v>
      </c>
    </row>
    <row r="807" spans="1:22" ht="27" customHeight="1" x14ac:dyDescent="0.15">
      <c r="A807" s="39">
        <f>IF($B$614="","",COUNTA($B$614:B807))</f>
        <v>194</v>
      </c>
      <c r="B807" s="27">
        <f t="shared" si="86"/>
        <v>807</v>
      </c>
      <c r="C807" s="27" t="str">
        <f t="shared" si="87"/>
        <v>（２）　特別養護老人ホーム　（介護老人福祉施設・地域密着型介護老人福祉施設）　（老人福祉法・（介護保険法））</v>
      </c>
      <c r="D807" s="27" t="str">
        <f t="shared" si="88"/>
        <v>長寿介護課</v>
      </c>
      <c r="E807" s="27" t="str">
        <f t="shared" si="89"/>
        <v>特別養護老人ホーム</v>
      </c>
      <c r="F807" s="25" t="s">
        <v>3846</v>
      </c>
      <c r="G807" s="34" t="s">
        <v>3847</v>
      </c>
      <c r="H807" s="27" t="s">
        <v>3848</v>
      </c>
      <c r="I807" s="34" t="s">
        <v>3849</v>
      </c>
      <c r="J807" s="34" t="s">
        <v>3850</v>
      </c>
      <c r="K807" s="25" t="s">
        <v>3851</v>
      </c>
      <c r="L807" s="25" t="s">
        <v>25</v>
      </c>
      <c r="M807" s="35">
        <v>29</v>
      </c>
      <c r="N807" s="36" t="s">
        <v>3852</v>
      </c>
      <c r="O807" s="69" t="str">
        <f>IFERROR(VLOOKUP(IF($L807="―",$K807,$L807),[3]法人一覧!$D$4:$E$326,2,FALSE),"―")</f>
        <v>6190005011043</v>
      </c>
    </row>
    <row r="808" spans="1:22" s="78" customFormat="1" ht="27" customHeight="1" x14ac:dyDescent="0.15">
      <c r="A808" s="39">
        <f>IF($B$614="","",COUNTA($B$614:B808))</f>
        <v>195</v>
      </c>
      <c r="B808" s="27">
        <f t="shared" si="86"/>
        <v>808</v>
      </c>
      <c r="C808" s="27" t="str">
        <f t="shared" si="87"/>
        <v>（２）　特別養護老人ホーム　（介護老人福祉施設・地域密着型介護老人福祉施設）　（老人福祉法・（介護保険法））</v>
      </c>
      <c r="D808" s="27" t="str">
        <f t="shared" si="88"/>
        <v>長寿介護課</v>
      </c>
      <c r="E808" s="27" t="str">
        <f t="shared" si="89"/>
        <v>特別養護老人ホーム</v>
      </c>
      <c r="F808" s="25" t="s">
        <v>3853</v>
      </c>
      <c r="G808" s="34" t="s">
        <v>3829</v>
      </c>
      <c r="H808" s="27" t="s">
        <v>3854</v>
      </c>
      <c r="I808" s="34" t="s">
        <v>3855</v>
      </c>
      <c r="J808" s="34" t="s">
        <v>3856</v>
      </c>
      <c r="K808" s="25" t="s">
        <v>2721</v>
      </c>
      <c r="L808" s="25" t="s">
        <v>25</v>
      </c>
      <c r="M808" s="35">
        <v>80</v>
      </c>
      <c r="N808" s="93" t="s">
        <v>3857</v>
      </c>
      <c r="O808" s="69" t="str">
        <f>IFERROR(VLOOKUP(IF($L808="―",$K808,$L808),[3]法人一覧!$D$4:$E$326,2,FALSE),"―")</f>
        <v>9190005006379</v>
      </c>
      <c r="P808" s="63"/>
      <c r="Q808" s="63"/>
      <c r="R808" s="63"/>
      <c r="S808" s="63"/>
      <c r="T808" s="63"/>
      <c r="U808" s="63"/>
      <c r="V808" s="63"/>
    </row>
    <row r="809" spans="1:22" s="78" customFormat="1" ht="27" customHeight="1" x14ac:dyDescent="0.15">
      <c r="A809" s="39">
        <f>IF($B$614="","",COUNTA($B$614:B809))</f>
        <v>196</v>
      </c>
      <c r="B809" s="27">
        <f t="shared" si="86"/>
        <v>809</v>
      </c>
      <c r="C809" s="27" t="str">
        <f t="shared" si="87"/>
        <v>（２）　特別養護老人ホーム　（介護老人福祉施設・地域密着型介護老人福祉施設）　（老人福祉法・（介護保険法））</v>
      </c>
      <c r="D809" s="27" t="str">
        <f t="shared" si="88"/>
        <v>長寿介護課</v>
      </c>
      <c r="E809" s="27" t="str">
        <f t="shared" si="89"/>
        <v>特別養護老人ホーム</v>
      </c>
      <c r="F809" s="25" t="s">
        <v>3858</v>
      </c>
      <c r="G809" s="34" t="s">
        <v>3859</v>
      </c>
      <c r="H809" s="25" t="s">
        <v>3860</v>
      </c>
      <c r="I809" s="34" t="s">
        <v>3861</v>
      </c>
      <c r="J809" s="34" t="s">
        <v>3862</v>
      </c>
      <c r="K809" s="25" t="s">
        <v>3863</v>
      </c>
      <c r="L809" s="25" t="s">
        <v>25</v>
      </c>
      <c r="M809" s="35">
        <v>80</v>
      </c>
      <c r="N809" s="36" t="s">
        <v>3385</v>
      </c>
      <c r="O809" s="69" t="str">
        <f>IFERROR(VLOOKUP(IF($L809="―",$K809,$L809),[3]法人一覧!$D$4:$E$326,2,FALSE),"―")</f>
        <v>7190005003782</v>
      </c>
      <c r="P809" s="63"/>
      <c r="Q809" s="63"/>
      <c r="R809" s="63"/>
      <c r="S809" s="63"/>
      <c r="T809" s="63"/>
      <c r="U809" s="63"/>
      <c r="V809" s="63"/>
    </row>
    <row r="810" spans="1:22" ht="27" customHeight="1" x14ac:dyDescent="0.15">
      <c r="A810" s="39">
        <f>IF($B$614="","",COUNTA($B$614:B810))</f>
        <v>197</v>
      </c>
      <c r="B810" s="27">
        <f t="shared" si="86"/>
        <v>810</v>
      </c>
      <c r="C810" s="27" t="str">
        <f t="shared" si="87"/>
        <v>（２）　特別養護老人ホーム　（介護老人福祉施設・地域密着型介護老人福祉施設）　（老人福祉法・（介護保険法））</v>
      </c>
      <c r="D810" s="27" t="str">
        <f t="shared" si="88"/>
        <v>長寿介護課</v>
      </c>
      <c r="E810" s="27" t="str">
        <f t="shared" si="89"/>
        <v>特別養護老人ホーム</v>
      </c>
      <c r="F810" s="25" t="s">
        <v>3864</v>
      </c>
      <c r="G810" s="34" t="s">
        <v>3865</v>
      </c>
      <c r="H810" s="25" t="s">
        <v>3866</v>
      </c>
      <c r="I810" s="34" t="s">
        <v>3867</v>
      </c>
      <c r="J810" s="34" t="s">
        <v>3868</v>
      </c>
      <c r="K810" s="25" t="s">
        <v>3869</v>
      </c>
      <c r="L810" s="25" t="s">
        <v>25</v>
      </c>
      <c r="M810" s="35">
        <v>50</v>
      </c>
      <c r="N810" s="36" t="s">
        <v>3870</v>
      </c>
      <c r="O810" s="69" t="str">
        <f>IFERROR(VLOOKUP(IF($L810="―",$K810,$L810),[3]法人一覧!$D$4:$E$326,2,FALSE),"―")</f>
        <v>8190005003930</v>
      </c>
    </row>
    <row r="811" spans="1:22" ht="27" customHeight="1" x14ac:dyDescent="0.15">
      <c r="A811" s="39">
        <f>IF($B$614="","",COUNTA($B$614:B811))</f>
        <v>198</v>
      </c>
      <c r="B811" s="27">
        <f t="shared" si="86"/>
        <v>811</v>
      </c>
      <c r="C811" s="27" t="str">
        <f t="shared" si="87"/>
        <v>（２）　特別養護老人ホーム　（介護老人福祉施設・地域密着型介護老人福祉施設）　（老人福祉法・（介護保険法））</v>
      </c>
      <c r="D811" s="27" t="str">
        <f t="shared" si="88"/>
        <v>長寿介護課</v>
      </c>
      <c r="E811" s="27" t="str">
        <f t="shared" si="89"/>
        <v>特別養護老人ホーム</v>
      </c>
      <c r="F811" s="25" t="s">
        <v>3871</v>
      </c>
      <c r="G811" s="34" t="s">
        <v>3872</v>
      </c>
      <c r="H811" s="25" t="s">
        <v>3873</v>
      </c>
      <c r="I811" s="34" t="s">
        <v>3874</v>
      </c>
      <c r="J811" s="34" t="s">
        <v>3875</v>
      </c>
      <c r="K811" s="25" t="s">
        <v>3863</v>
      </c>
      <c r="L811" s="25" t="s">
        <v>25</v>
      </c>
      <c r="M811" s="35">
        <v>29</v>
      </c>
      <c r="N811" s="36" t="s">
        <v>3876</v>
      </c>
      <c r="O811" s="69" t="str">
        <f>IFERROR(VLOOKUP(IF($L811="―",$K811,$L811),[3]法人一覧!$D$4:$E$326,2,FALSE),"―")</f>
        <v>7190005003782</v>
      </c>
    </row>
    <row r="812" spans="1:22" ht="27" customHeight="1" x14ac:dyDescent="0.15">
      <c r="A812" s="39">
        <f>IF($B$614="","",COUNTA($B$614:B812))</f>
        <v>199</v>
      </c>
      <c r="B812" s="27">
        <f t="shared" si="86"/>
        <v>812</v>
      </c>
      <c r="C812" s="27" t="str">
        <f t="shared" si="87"/>
        <v>（２）　特別養護老人ホーム　（介護老人福祉施設・地域密着型介護老人福祉施設）　（老人福祉法・（介護保険法））</v>
      </c>
      <c r="D812" s="27" t="str">
        <f t="shared" si="88"/>
        <v>長寿介護課</v>
      </c>
      <c r="E812" s="27" t="str">
        <f t="shared" si="89"/>
        <v>特別養護老人ホーム</v>
      </c>
      <c r="F812" s="25" t="s">
        <v>3877</v>
      </c>
      <c r="G812" s="34" t="s">
        <v>3865</v>
      </c>
      <c r="H812" s="25" t="s">
        <v>3878</v>
      </c>
      <c r="I812" s="34" t="s">
        <v>3867</v>
      </c>
      <c r="J812" s="34" t="s">
        <v>3868</v>
      </c>
      <c r="K812" s="25" t="s">
        <v>3869</v>
      </c>
      <c r="L812" s="25" t="s">
        <v>25</v>
      </c>
      <c r="M812" s="35">
        <v>29</v>
      </c>
      <c r="N812" s="36" t="s">
        <v>3870</v>
      </c>
      <c r="O812" s="69" t="str">
        <f>IFERROR(VLOOKUP(IF($L812="―",$K812,$L812),[3]法人一覧!$D$4:$E$326,2,FALSE),"―")</f>
        <v>8190005003930</v>
      </c>
    </row>
    <row r="813" spans="1:22" ht="27" customHeight="1" x14ac:dyDescent="0.15">
      <c r="A813" s="39">
        <f>IF($B$614="","",COUNTA($B$614:B813))</f>
        <v>200</v>
      </c>
      <c r="B813" s="27">
        <f t="shared" si="86"/>
        <v>813</v>
      </c>
      <c r="C813" s="27" t="str">
        <f t="shared" si="87"/>
        <v>（２）　特別養護老人ホーム　（介護老人福祉施設・地域密着型介護老人福祉施設）　（老人福祉法・（介護保険法））</v>
      </c>
      <c r="D813" s="27" t="str">
        <f t="shared" si="88"/>
        <v>長寿介護課</v>
      </c>
      <c r="E813" s="27" t="str">
        <f t="shared" si="89"/>
        <v>特別養護老人ホーム</v>
      </c>
      <c r="F813" s="25" t="s">
        <v>2918</v>
      </c>
      <c r="G813" s="34" t="s">
        <v>2919</v>
      </c>
      <c r="H813" s="25" t="s">
        <v>3879</v>
      </c>
      <c r="I813" s="34" t="s">
        <v>2921</v>
      </c>
      <c r="J813" s="34" t="s">
        <v>2922</v>
      </c>
      <c r="K813" s="25" t="s">
        <v>2923</v>
      </c>
      <c r="L813" s="25" t="s">
        <v>25</v>
      </c>
      <c r="M813" s="35">
        <v>50</v>
      </c>
      <c r="N813" s="36" t="s">
        <v>3880</v>
      </c>
      <c r="O813" s="69" t="str">
        <f>IFERROR(VLOOKUP(IF($L813="―",$K813,$L813),[3]法人一覧!$D$4:$E$326,2,FALSE),"―")</f>
        <v>―</v>
      </c>
    </row>
    <row r="814" spans="1:22" ht="27" customHeight="1" x14ac:dyDescent="0.15">
      <c r="A814" s="39">
        <f>IF($B$614="","",COUNTA($B$614:B814))</f>
        <v>201</v>
      </c>
      <c r="B814" s="27">
        <f t="shared" si="86"/>
        <v>814</v>
      </c>
      <c r="C814" s="27" t="str">
        <f t="shared" si="87"/>
        <v>（２）　特別養護老人ホーム　（介護老人福祉施設・地域密着型介護老人福祉施設）　（老人福祉法・（介護保険法））</v>
      </c>
      <c r="D814" s="27" t="str">
        <f t="shared" si="88"/>
        <v>長寿介護課</v>
      </c>
      <c r="E814" s="27" t="str">
        <f t="shared" si="89"/>
        <v>特別養護老人ホーム</v>
      </c>
      <c r="F814" s="25" t="s">
        <v>3881</v>
      </c>
      <c r="G814" s="34" t="s">
        <v>3882</v>
      </c>
      <c r="H814" s="25" t="s">
        <v>3883</v>
      </c>
      <c r="I814" s="34" t="s">
        <v>3884</v>
      </c>
      <c r="J814" s="34" t="s">
        <v>3885</v>
      </c>
      <c r="K814" s="25" t="s">
        <v>3886</v>
      </c>
      <c r="L814" s="25" t="s">
        <v>25</v>
      </c>
      <c r="M814" s="35">
        <v>50</v>
      </c>
      <c r="N814" s="36" t="s">
        <v>3887</v>
      </c>
      <c r="O814" s="69" t="str">
        <f>IFERROR(VLOOKUP(IF($L814="―",$K814,$L814),[3]法人一覧!$D$4:$E$326,2,FALSE),"―")</f>
        <v>1190005003870</v>
      </c>
    </row>
    <row r="815" spans="1:22" ht="27" customHeight="1" x14ac:dyDescent="0.15">
      <c r="A815" s="39">
        <f>IF($B$614="","",COUNTA($B$614:B815))</f>
        <v>202</v>
      </c>
      <c r="B815" s="27">
        <f t="shared" si="86"/>
        <v>815</v>
      </c>
      <c r="C815" s="27" t="str">
        <f t="shared" si="87"/>
        <v>（２）　特別養護老人ホーム　（介護老人福祉施設・地域密着型介護老人福祉施設）　（老人福祉法・（介護保険法））</v>
      </c>
      <c r="D815" s="27" t="str">
        <f t="shared" si="88"/>
        <v>長寿介護課</v>
      </c>
      <c r="E815" s="27" t="str">
        <f t="shared" si="89"/>
        <v>特別養護老人ホーム</v>
      </c>
      <c r="F815" s="25" t="s">
        <v>3888</v>
      </c>
      <c r="G815" s="34" t="s">
        <v>3882</v>
      </c>
      <c r="H815" s="25" t="s">
        <v>3883</v>
      </c>
      <c r="I815" s="34" t="s">
        <v>3884</v>
      </c>
      <c r="J815" s="34" t="s">
        <v>3885</v>
      </c>
      <c r="K815" s="25" t="s">
        <v>3886</v>
      </c>
      <c r="L815" s="25" t="s">
        <v>25</v>
      </c>
      <c r="M815" s="35">
        <v>20</v>
      </c>
      <c r="N815" s="37">
        <v>41730</v>
      </c>
      <c r="O815" s="69" t="str">
        <f>IFERROR(VLOOKUP(IF($L815="―",$K815,$L815),[3]法人一覧!$D$4:$E$326,2,FALSE),"―")</f>
        <v>1190005003870</v>
      </c>
    </row>
    <row r="816" spans="1:22" ht="27" customHeight="1" x14ac:dyDescent="0.15">
      <c r="A816" s="39">
        <f>IF($B$614="","",COUNTA($B$614:B816))</f>
        <v>203</v>
      </c>
      <c r="B816" s="27">
        <f t="shared" si="86"/>
        <v>816</v>
      </c>
      <c r="C816" s="27" t="str">
        <f t="shared" si="87"/>
        <v>（２）　特別養護老人ホーム　（介護老人福祉施設・地域密着型介護老人福祉施設）　（老人福祉法・（介護保険法））</v>
      </c>
      <c r="D816" s="27" t="str">
        <f t="shared" si="88"/>
        <v>長寿介護課</v>
      </c>
      <c r="E816" s="27" t="str">
        <f t="shared" si="89"/>
        <v>特別養護老人ホーム</v>
      </c>
      <c r="F816" s="25" t="s">
        <v>3889</v>
      </c>
      <c r="G816" s="34" t="s">
        <v>3890</v>
      </c>
      <c r="H816" s="25" t="s">
        <v>3891</v>
      </c>
      <c r="I816" s="34" t="s">
        <v>3892</v>
      </c>
      <c r="J816" s="34" t="s">
        <v>3893</v>
      </c>
      <c r="K816" s="25" t="s">
        <v>3863</v>
      </c>
      <c r="L816" s="25" t="s">
        <v>25</v>
      </c>
      <c r="M816" s="35">
        <v>50</v>
      </c>
      <c r="N816" s="36" t="s">
        <v>1554</v>
      </c>
      <c r="O816" s="69" t="str">
        <f>IFERROR(VLOOKUP(IF($L816="―",$K816,$L816),[3]法人一覧!$D$4:$E$326,2,FALSE),"―")</f>
        <v>7190005003782</v>
      </c>
    </row>
    <row r="817" spans="1:22" ht="27" customHeight="1" x14ac:dyDescent="0.15">
      <c r="A817" s="39">
        <f>IF($B$614="","",COUNTA($B$614:B817))</f>
        <v>204</v>
      </c>
      <c r="B817" s="27">
        <f t="shared" si="86"/>
        <v>817</v>
      </c>
      <c r="C817" s="27" t="str">
        <f t="shared" si="87"/>
        <v>（２）　特別養護老人ホーム　（介護老人福祉施設・地域密着型介護老人福祉施設）　（老人福祉法・（介護保険法））</v>
      </c>
      <c r="D817" s="27" t="str">
        <f t="shared" si="88"/>
        <v>長寿介護課</v>
      </c>
      <c r="E817" s="27" t="str">
        <f t="shared" si="89"/>
        <v>特別養護老人ホーム</v>
      </c>
      <c r="F817" s="25" t="s">
        <v>3894</v>
      </c>
      <c r="G817" s="34" t="s">
        <v>3895</v>
      </c>
      <c r="H817" s="25" t="s">
        <v>3896</v>
      </c>
      <c r="I817" s="34" t="s">
        <v>3897</v>
      </c>
      <c r="J817" s="34" t="s">
        <v>3898</v>
      </c>
      <c r="K817" s="25" t="s">
        <v>3899</v>
      </c>
      <c r="L817" s="25" t="s">
        <v>25</v>
      </c>
      <c r="M817" s="35">
        <v>60</v>
      </c>
      <c r="N817" s="36" t="s">
        <v>3900</v>
      </c>
      <c r="O817" s="69" t="str">
        <f>IFERROR(VLOOKUP(IF($L817="―",$K817,$L817),[3]法人一覧!$D$4:$E$326,2,FALSE),"―")</f>
        <v>1190005003549</v>
      </c>
    </row>
    <row r="818" spans="1:22" ht="27" customHeight="1" x14ac:dyDescent="0.15">
      <c r="A818" s="39">
        <f>IF($B$614="","",COUNTA($B$614:B818))</f>
        <v>205</v>
      </c>
      <c r="B818" s="27">
        <f t="shared" si="86"/>
        <v>818</v>
      </c>
      <c r="C818" s="27" t="str">
        <f t="shared" si="87"/>
        <v>（２）　特別養護老人ホーム　（介護老人福祉施設・地域密着型介護老人福祉施設）　（老人福祉法・（介護保険法））</v>
      </c>
      <c r="D818" s="27" t="str">
        <f t="shared" si="88"/>
        <v>長寿介護課</v>
      </c>
      <c r="E818" s="27" t="str">
        <f t="shared" si="89"/>
        <v>特別養護老人ホーム</v>
      </c>
      <c r="F818" s="25" t="s">
        <v>3901</v>
      </c>
      <c r="G818" s="34" t="s">
        <v>3902</v>
      </c>
      <c r="H818" s="25" t="s">
        <v>3903</v>
      </c>
      <c r="I818" s="34" t="s">
        <v>3904</v>
      </c>
      <c r="J818" s="34" t="s">
        <v>3905</v>
      </c>
      <c r="K818" s="25" t="s">
        <v>3899</v>
      </c>
      <c r="L818" s="25" t="s">
        <v>25</v>
      </c>
      <c r="M818" s="35">
        <v>70</v>
      </c>
      <c r="N818" s="37">
        <v>42036</v>
      </c>
      <c r="O818" s="69" t="str">
        <f>IFERROR(VLOOKUP(IF($L818="―",$K818,$L818),[3]法人一覧!$D$4:$E$326,2,FALSE),"―")</f>
        <v>1190005003549</v>
      </c>
    </row>
    <row r="819" spans="1:22" ht="27" customHeight="1" x14ac:dyDescent="0.15">
      <c r="A819" s="39">
        <f>IF($B$614="","",COUNTA($B$614:B819))</f>
        <v>206</v>
      </c>
      <c r="B819" s="27">
        <f t="shared" si="86"/>
        <v>819</v>
      </c>
      <c r="C819" s="27" t="str">
        <f t="shared" si="87"/>
        <v>（２）　特別養護老人ホーム　（介護老人福祉施設・地域密着型介護老人福祉施設）　（老人福祉法・（介護保険法））</v>
      </c>
      <c r="D819" s="27" t="str">
        <f t="shared" si="88"/>
        <v>長寿介護課</v>
      </c>
      <c r="E819" s="27" t="str">
        <f t="shared" si="89"/>
        <v>特別養護老人ホーム</v>
      </c>
      <c r="F819" s="25" t="s">
        <v>3906</v>
      </c>
      <c r="G819" s="34" t="s">
        <v>3907</v>
      </c>
      <c r="H819" s="25" t="s">
        <v>3908</v>
      </c>
      <c r="I819" s="34" t="s">
        <v>3909</v>
      </c>
      <c r="J819" s="34" t="s">
        <v>3910</v>
      </c>
      <c r="K819" s="25" t="s">
        <v>3911</v>
      </c>
      <c r="L819" s="25" t="s">
        <v>25</v>
      </c>
      <c r="M819" s="35">
        <v>50</v>
      </c>
      <c r="N819" s="36" t="s">
        <v>3912</v>
      </c>
      <c r="O819" s="69" t="str">
        <f>IFERROR(VLOOKUP(IF($L819="―",$K819,$L819),[3]法人一覧!$D$4:$E$326,2,FALSE),"―")</f>
        <v>5190005003594</v>
      </c>
    </row>
    <row r="820" spans="1:22" ht="27" customHeight="1" x14ac:dyDescent="0.15">
      <c r="A820" s="39">
        <f>IF($B$614="","",COUNTA($B$614:B820))</f>
        <v>207</v>
      </c>
      <c r="B820" s="27">
        <f t="shared" si="86"/>
        <v>820</v>
      </c>
      <c r="C820" s="27" t="str">
        <f t="shared" si="87"/>
        <v>（２）　特別養護老人ホーム　（介護老人福祉施設・地域密着型介護老人福祉施設）　（老人福祉法・（介護保険法））</v>
      </c>
      <c r="D820" s="27" t="str">
        <f t="shared" si="88"/>
        <v>長寿介護課</v>
      </c>
      <c r="E820" s="27" t="str">
        <f t="shared" si="89"/>
        <v>特別養護老人ホーム</v>
      </c>
      <c r="F820" s="25" t="s">
        <v>3913</v>
      </c>
      <c r="G820" s="34" t="s">
        <v>3914</v>
      </c>
      <c r="H820" s="25" t="s">
        <v>3915</v>
      </c>
      <c r="I820" s="34" t="s">
        <v>3916</v>
      </c>
      <c r="J820" s="34" t="s">
        <v>3917</v>
      </c>
      <c r="K820" s="25" t="s">
        <v>3918</v>
      </c>
      <c r="L820" s="25" t="s">
        <v>25</v>
      </c>
      <c r="M820" s="35">
        <v>50</v>
      </c>
      <c r="N820" s="36" t="s">
        <v>3919</v>
      </c>
      <c r="O820" s="69" t="str">
        <f>IFERROR(VLOOKUP(IF($L820="―",$K820,$L820),[3]法人一覧!$D$4:$E$326,2,FALSE),"―")</f>
        <v>6190005003635</v>
      </c>
    </row>
    <row r="821" spans="1:22" ht="27" customHeight="1" x14ac:dyDescent="0.15">
      <c r="A821" s="39">
        <f>IF($B$614="","",COUNTA($B$614:B821))</f>
        <v>208</v>
      </c>
      <c r="B821" s="27">
        <f t="shared" si="86"/>
        <v>821</v>
      </c>
      <c r="C821" s="27" t="str">
        <f t="shared" si="87"/>
        <v>（２）　特別養護老人ホーム　（介護老人福祉施設・地域密着型介護老人福祉施設）　（老人福祉法・（介護保険法））</v>
      </c>
      <c r="D821" s="27" t="str">
        <f t="shared" si="88"/>
        <v>長寿介護課</v>
      </c>
      <c r="E821" s="27" t="str">
        <f t="shared" si="89"/>
        <v>特別養護老人ホーム</v>
      </c>
      <c r="F821" s="25" t="s">
        <v>3920</v>
      </c>
      <c r="G821" s="34" t="s">
        <v>3921</v>
      </c>
      <c r="H821" s="25" t="s">
        <v>3922</v>
      </c>
      <c r="I821" s="34" t="s">
        <v>3254</v>
      </c>
      <c r="J821" s="34" t="s">
        <v>3255</v>
      </c>
      <c r="K821" s="25" t="s">
        <v>3923</v>
      </c>
      <c r="L821" s="25" t="s">
        <v>25</v>
      </c>
      <c r="M821" s="35">
        <v>82</v>
      </c>
      <c r="N821" s="36" t="s">
        <v>3924</v>
      </c>
      <c r="O821" s="69" t="str">
        <f>IFERROR(VLOOKUP(IF($L821="―",$K821,$L821),[3]法人一覧!$D$4:$E$326,2,FALSE),"―")</f>
        <v>―</v>
      </c>
    </row>
    <row r="822" spans="1:22" ht="27" customHeight="1" x14ac:dyDescent="0.15">
      <c r="A822" s="39">
        <f>IF($B$614="","",COUNTA($B$614:B822))</f>
        <v>209</v>
      </c>
      <c r="B822" s="59">
        <f t="shared" si="86"/>
        <v>822</v>
      </c>
      <c r="C822" s="59" t="str">
        <f t="shared" si="87"/>
        <v>（２）　特別養護老人ホーム　（介護老人福祉施設・地域密着型介護老人福祉施設）　（老人福祉法・（介護保険法））</v>
      </c>
      <c r="D822" s="59" t="str">
        <f t="shared" si="88"/>
        <v>長寿介護課</v>
      </c>
      <c r="E822" s="27" t="str">
        <f t="shared" si="89"/>
        <v>特別養護老人ホーム</v>
      </c>
      <c r="F822" s="58" t="s">
        <v>3925</v>
      </c>
      <c r="G822" s="60" t="s">
        <v>2034</v>
      </c>
      <c r="H822" s="58" t="s">
        <v>3926</v>
      </c>
      <c r="I822" s="60" t="s">
        <v>3927</v>
      </c>
      <c r="J822" s="60" t="s">
        <v>3928</v>
      </c>
      <c r="K822" s="58" t="s">
        <v>3923</v>
      </c>
      <c r="L822" s="58" t="s">
        <v>25</v>
      </c>
      <c r="M822" s="57">
        <v>29</v>
      </c>
      <c r="N822" s="51" t="s">
        <v>3469</v>
      </c>
      <c r="O822" s="74" t="str">
        <f>IFERROR(VLOOKUP(IF($L822="―",$K822,$L822),[3]法人一覧!$D$4:$E$326,2,FALSE),"―")</f>
        <v>―</v>
      </c>
    </row>
    <row r="823" spans="1:22" ht="27" customHeight="1" x14ac:dyDescent="0.15">
      <c r="H823" s="63"/>
      <c r="L823" s="63"/>
      <c r="M823" s="63"/>
    </row>
    <row r="824" spans="1:22" ht="27" customHeight="1" x14ac:dyDescent="0.15">
      <c r="F824" s="395" t="s">
        <v>3929</v>
      </c>
      <c r="O824" s="56" t="s">
        <v>3930</v>
      </c>
    </row>
    <row r="825" spans="1:22" ht="27" customHeight="1" x14ac:dyDescent="0.15">
      <c r="A825" s="77" t="s">
        <v>5</v>
      </c>
      <c r="B825" s="66" t="s">
        <v>6</v>
      </c>
      <c r="C825" s="66" t="s">
        <v>7</v>
      </c>
      <c r="D825" s="66" t="s">
        <v>8</v>
      </c>
      <c r="E825" s="66" t="s">
        <v>9</v>
      </c>
      <c r="F825" s="67" t="s">
        <v>10</v>
      </c>
      <c r="G825" s="66" t="s">
        <v>11</v>
      </c>
      <c r="H825" s="108" t="s">
        <v>12</v>
      </c>
      <c r="I825" s="66" t="s">
        <v>13</v>
      </c>
      <c r="J825" s="66" t="s">
        <v>14</v>
      </c>
      <c r="K825" s="67" t="s">
        <v>15</v>
      </c>
      <c r="L825" s="67" t="s">
        <v>13925</v>
      </c>
      <c r="M825" s="68" t="s">
        <v>16</v>
      </c>
      <c r="N825" s="67" t="s">
        <v>17</v>
      </c>
      <c r="O825" s="66" t="s">
        <v>18</v>
      </c>
    </row>
    <row r="826" spans="1:22" s="78" customFormat="1" ht="27" customHeight="1" x14ac:dyDescent="0.15">
      <c r="A826" s="39">
        <f>IF($B$826="","",COUNTA($B$826:B826))</f>
        <v>1</v>
      </c>
      <c r="B826" s="59">
        <f t="shared" ref="B826:B830" si="90">IF(D826="","",ROW())</f>
        <v>826</v>
      </c>
      <c r="C826" s="27" t="str">
        <f>$F$824</f>
        <v>（３）　軽費老人ホームＡ型・Ｂ型　（老人福祉法）</v>
      </c>
      <c r="D826" s="27" t="str">
        <f>$O$824</f>
        <v>長寿介護課</v>
      </c>
      <c r="E826" s="27" t="str">
        <f>MID(category4_3,SEARCH("）",category4_3,1)+2,SEARCH("（",category4_3,SEARCH("）",category4_3,1)+2)-SEARCH("）",category4_3,1)-3)</f>
        <v>軽費老人ホームＡ型・Ｂ型</v>
      </c>
      <c r="F826" s="25" t="s">
        <v>3931</v>
      </c>
      <c r="G826" s="34" t="s">
        <v>3045</v>
      </c>
      <c r="H826" s="25" t="s">
        <v>3932</v>
      </c>
      <c r="I826" s="34" t="s">
        <v>3933</v>
      </c>
      <c r="J826" s="34" t="s">
        <v>3934</v>
      </c>
      <c r="K826" s="25" t="s">
        <v>3012</v>
      </c>
      <c r="L826" s="25" t="s">
        <v>25</v>
      </c>
      <c r="M826" s="41" t="s">
        <v>15820</v>
      </c>
      <c r="N826" s="36" t="s">
        <v>15815</v>
      </c>
      <c r="O826" s="74" t="str">
        <f>IFERROR(VLOOKUP(IF($L826="―",$K826,$L826),法人一覧!$D$4:$E$333,2,FALSE),"―")</f>
        <v>1190005008837</v>
      </c>
      <c r="P826" s="63"/>
      <c r="Q826" s="63"/>
      <c r="R826" s="63"/>
      <c r="S826" s="63"/>
      <c r="T826" s="63"/>
      <c r="U826" s="63"/>
      <c r="V826" s="63"/>
    </row>
    <row r="827" spans="1:22" ht="27" customHeight="1" x14ac:dyDescent="0.15">
      <c r="A827" s="39">
        <f>IF($B$826="","",COUNTA($B$826:B827))</f>
        <v>2</v>
      </c>
      <c r="B827" s="27">
        <f t="shared" si="90"/>
        <v>827</v>
      </c>
      <c r="C827" s="27" t="str">
        <f>$F$824</f>
        <v>（３）　軽費老人ホームＡ型・Ｂ型　（老人福祉法）</v>
      </c>
      <c r="D827" s="27" t="str">
        <f>$O$824</f>
        <v>長寿介護課</v>
      </c>
      <c r="E827" s="27" t="str">
        <f>MID(category4_3,SEARCH("）",category4_3,1)+2,SEARCH("（",category4_3,SEARCH("）",category4_3,1)+2)-SEARCH("）",category4_3,1)-3)</f>
        <v>軽費老人ホームＡ型・Ｂ型</v>
      </c>
      <c r="F827" s="25" t="s">
        <v>3935</v>
      </c>
      <c r="G827" s="34" t="s">
        <v>3045</v>
      </c>
      <c r="H827" s="25" t="s">
        <v>3932</v>
      </c>
      <c r="I827" s="34" t="s">
        <v>3933</v>
      </c>
      <c r="J827" s="34" t="s">
        <v>3934</v>
      </c>
      <c r="K827" s="25" t="s">
        <v>3012</v>
      </c>
      <c r="L827" s="25" t="s">
        <v>25</v>
      </c>
      <c r="M827" s="41" t="s">
        <v>15821</v>
      </c>
      <c r="N827" s="36" t="s">
        <v>15816</v>
      </c>
      <c r="O827" s="69" t="str">
        <f>IFERROR(VLOOKUP(IF($L827="―",$K827,$L827),法人一覧!$D$4:$E$333,2,FALSE),"―")</f>
        <v>1190005008837</v>
      </c>
    </row>
    <row r="828" spans="1:22" ht="27" customHeight="1" x14ac:dyDescent="0.15">
      <c r="A828" s="39">
        <f>IF($B$826="","",COUNTA($B$826:B828))</f>
        <v>3</v>
      </c>
      <c r="B828" s="27">
        <f t="shared" si="90"/>
        <v>828</v>
      </c>
      <c r="C828" s="27" t="str">
        <f>$F$824</f>
        <v>（３）　軽費老人ホームＡ型・Ｂ型　（老人福祉法）</v>
      </c>
      <c r="D828" s="27" t="str">
        <f>$O$824</f>
        <v>長寿介護課</v>
      </c>
      <c r="E828" s="27" t="str">
        <f>MID(category4_3,SEARCH("）",category4_3,1)+2,SEARCH("（",category4_3,SEARCH("）",category4_3,1)+2)-SEARCH("）",category4_3,1)-3)</f>
        <v>軽費老人ホームＡ型・Ｂ型</v>
      </c>
      <c r="F828" s="25" t="s">
        <v>3362</v>
      </c>
      <c r="G828" s="34" t="s">
        <v>3415</v>
      </c>
      <c r="H828" s="25" t="s">
        <v>3936</v>
      </c>
      <c r="I828" s="34" t="s">
        <v>3937</v>
      </c>
      <c r="J828" s="34" t="s">
        <v>3938</v>
      </c>
      <c r="K828" s="25" t="s">
        <v>3331</v>
      </c>
      <c r="L828" s="25" t="s">
        <v>25</v>
      </c>
      <c r="M828" s="41" t="s">
        <v>15820</v>
      </c>
      <c r="N828" s="36" t="s">
        <v>15817</v>
      </c>
      <c r="O828" s="69" t="str">
        <f>IFERROR(VLOOKUP(IF($L828="―",$K828,$L828),法人一覧!$D$4:$E$333,2,FALSE),"―")</f>
        <v>8190005000143</v>
      </c>
    </row>
    <row r="829" spans="1:22" ht="27" customHeight="1" x14ac:dyDescent="0.15">
      <c r="A829" s="39">
        <f>IF($B$826="","",COUNTA($B$826:B829))</f>
        <v>4</v>
      </c>
      <c r="B829" s="27">
        <f t="shared" si="90"/>
        <v>829</v>
      </c>
      <c r="C829" s="27" t="str">
        <f>$F$824</f>
        <v>（３）　軽費老人ホームＡ型・Ｂ型　（老人福祉法）</v>
      </c>
      <c r="D829" s="27" t="str">
        <f>$O$824</f>
        <v>長寿介護課</v>
      </c>
      <c r="E829" s="27" t="str">
        <f>MID(category4_3,SEARCH("）",category4_3,1)+2,SEARCH("（",category4_3,SEARCH("）",category4_3,1)+2)-SEARCH("）",category4_3,1)-3)</f>
        <v>軽費老人ホームＡ型・Ｂ型</v>
      </c>
      <c r="F829" s="25" t="s">
        <v>3939</v>
      </c>
      <c r="G829" s="34" t="s">
        <v>3440</v>
      </c>
      <c r="H829" s="25" t="s">
        <v>3940</v>
      </c>
      <c r="I829" s="34" t="s">
        <v>3941</v>
      </c>
      <c r="J829" s="34" t="s">
        <v>3942</v>
      </c>
      <c r="K829" s="25" t="s">
        <v>3943</v>
      </c>
      <c r="L829" s="25" t="s">
        <v>25</v>
      </c>
      <c r="M829" s="41" t="s">
        <v>15820</v>
      </c>
      <c r="N829" s="36" t="s">
        <v>15818</v>
      </c>
      <c r="O829" s="69" t="str">
        <f>IFERROR(VLOOKUP(IF($L829="―",$K829,$L829),法人一覧!$D$4:$E$333,2,FALSE),"―")</f>
        <v>6190005006646</v>
      </c>
    </row>
    <row r="830" spans="1:22" ht="27" customHeight="1" x14ac:dyDescent="0.15">
      <c r="A830" s="39">
        <f>IF($B$826="","",COUNTA($B$826:B830))</f>
        <v>5</v>
      </c>
      <c r="B830" s="59">
        <f t="shared" si="90"/>
        <v>830</v>
      </c>
      <c r="C830" s="59" t="str">
        <f>$F$824</f>
        <v>（３）　軽費老人ホームＡ型・Ｂ型　（老人福祉法）</v>
      </c>
      <c r="D830" s="59" t="str">
        <f>$O$824</f>
        <v>長寿介護課</v>
      </c>
      <c r="E830" s="27" t="str">
        <f>MID(category4_3,SEARCH("）",category4_3,1)+2,SEARCH("（",category4_3,SEARCH("）",category4_3,1)+2)-SEARCH("）",category4_3,1)-3)</f>
        <v>軽費老人ホームＡ型・Ｂ型</v>
      </c>
      <c r="F830" s="58" t="s">
        <v>3944</v>
      </c>
      <c r="G830" s="60" t="s">
        <v>3859</v>
      </c>
      <c r="H830" s="58" t="s">
        <v>3945</v>
      </c>
      <c r="I830" s="60" t="s">
        <v>3946</v>
      </c>
      <c r="J830" s="60" t="s">
        <v>3947</v>
      </c>
      <c r="K830" s="58" t="s">
        <v>3863</v>
      </c>
      <c r="L830" s="58" t="s">
        <v>25</v>
      </c>
      <c r="M830" s="41" t="s">
        <v>15820</v>
      </c>
      <c r="N830" s="51" t="s">
        <v>15819</v>
      </c>
      <c r="O830" s="74" t="str">
        <f>IFERROR(VLOOKUP(IF($L830="―",$K830,$L830),法人一覧!$D$4:$E$333,2,FALSE),"―")</f>
        <v>7190005003782</v>
      </c>
    </row>
    <row r="832" spans="1:22" ht="27" customHeight="1" x14ac:dyDescent="0.15">
      <c r="F832" s="395" t="s">
        <v>3948</v>
      </c>
      <c r="O832" s="56" t="s">
        <v>2799</v>
      </c>
    </row>
    <row r="833" spans="1:15" ht="27" customHeight="1" x14ac:dyDescent="0.15">
      <c r="A833" s="77" t="s">
        <v>5</v>
      </c>
      <c r="B833" s="66" t="s">
        <v>6</v>
      </c>
      <c r="C833" s="66" t="s">
        <v>7</v>
      </c>
      <c r="D833" s="66" t="s">
        <v>8</v>
      </c>
      <c r="E833" s="66" t="s">
        <v>9</v>
      </c>
      <c r="F833" s="67" t="s">
        <v>10</v>
      </c>
      <c r="G833" s="66" t="s">
        <v>11</v>
      </c>
      <c r="H833" s="67" t="s">
        <v>12</v>
      </c>
      <c r="I833" s="66" t="s">
        <v>13</v>
      </c>
      <c r="J833" s="66" t="s">
        <v>14</v>
      </c>
      <c r="K833" s="67" t="s">
        <v>15</v>
      </c>
      <c r="L833" s="67" t="s">
        <v>13925</v>
      </c>
      <c r="M833" s="68" t="s">
        <v>16</v>
      </c>
      <c r="N833" s="67" t="s">
        <v>17</v>
      </c>
      <c r="O833" s="66" t="s">
        <v>18</v>
      </c>
    </row>
    <row r="834" spans="1:15" ht="27" customHeight="1" x14ac:dyDescent="0.15">
      <c r="A834" s="39">
        <f>IF($B$834="","",COUNTA($B$834:B834))</f>
        <v>1</v>
      </c>
      <c r="B834" s="59">
        <f t="shared" ref="B834:B864" si="91">IF(D834="","",ROW())</f>
        <v>834</v>
      </c>
      <c r="C834" s="27" t="str">
        <f t="shared" ref="C834:C864" si="92">$F$832</f>
        <v>（４）　軽費老人ホーム・ケアハウス　（老人福祉法）</v>
      </c>
      <c r="D834" s="27" t="str">
        <f t="shared" ref="D834:D864" si="93">$O$832</f>
        <v>長寿介護課</v>
      </c>
      <c r="E834" s="27" t="str">
        <f t="shared" ref="E834:E864" si="94">MID(category4_4,SEARCH("）",category4_4,1)+2,SEARCH("（",category4_4,SEARCH("）",category4_4,1)+2)-SEARCH("）",category4_4,1)-3)</f>
        <v>軽費老人ホーム・ケアハウス</v>
      </c>
      <c r="F834" s="25" t="s">
        <v>3949</v>
      </c>
      <c r="G834" s="34" t="s">
        <v>3950</v>
      </c>
      <c r="H834" s="25" t="s">
        <v>3951</v>
      </c>
      <c r="I834" s="34" t="s">
        <v>3952</v>
      </c>
      <c r="J834" s="34" t="s">
        <v>3953</v>
      </c>
      <c r="K834" s="25" t="s">
        <v>3954</v>
      </c>
      <c r="L834" s="25" t="s">
        <v>25</v>
      </c>
      <c r="M834" s="35">
        <v>50</v>
      </c>
      <c r="N834" s="36" t="s">
        <v>3955</v>
      </c>
      <c r="O834" s="74" t="str">
        <f>IFERROR(VLOOKUP(IF($L834="―",$K834,$L834),法人一覧!$D$4:$E$333,2,FALSE),"―")</f>
        <v>―</v>
      </c>
    </row>
    <row r="835" spans="1:15" ht="27" customHeight="1" x14ac:dyDescent="0.15">
      <c r="A835" s="39">
        <f>IF($B$834="","",COUNTA($B$834:B835))</f>
        <v>2</v>
      </c>
      <c r="B835" s="27">
        <f t="shared" si="91"/>
        <v>835</v>
      </c>
      <c r="C835" s="27" t="str">
        <f t="shared" si="92"/>
        <v>（４）　軽費老人ホーム・ケアハウス　（老人福祉法）</v>
      </c>
      <c r="D835" s="27" t="str">
        <f t="shared" si="93"/>
        <v>長寿介護課</v>
      </c>
      <c r="E835" s="27" t="str">
        <f t="shared" si="94"/>
        <v>軽費老人ホーム・ケアハウス</v>
      </c>
      <c r="F835" s="25" t="s">
        <v>3956</v>
      </c>
      <c r="G835" s="34" t="s">
        <v>3045</v>
      </c>
      <c r="H835" s="25" t="s">
        <v>3957</v>
      </c>
      <c r="I835" s="34" t="s">
        <v>3958</v>
      </c>
      <c r="J835" s="34" t="s">
        <v>3959</v>
      </c>
      <c r="K835" s="25" t="s">
        <v>3012</v>
      </c>
      <c r="L835" s="25" t="s">
        <v>25</v>
      </c>
      <c r="M835" s="35">
        <v>50</v>
      </c>
      <c r="N835" s="36" t="s">
        <v>3960</v>
      </c>
      <c r="O835" s="69" t="str">
        <f>IFERROR(VLOOKUP(IF($L835="―",$K835,$L835),法人一覧!$D$4:$E$333,2,FALSE),"―")</f>
        <v>1190005008837</v>
      </c>
    </row>
    <row r="836" spans="1:15" ht="27" customHeight="1" x14ac:dyDescent="0.15">
      <c r="A836" s="39">
        <f>IF($B$834="","",COUNTA($B$834:B836))</f>
        <v>3</v>
      </c>
      <c r="B836" s="27">
        <f t="shared" si="91"/>
        <v>836</v>
      </c>
      <c r="C836" s="27" t="str">
        <f t="shared" si="92"/>
        <v>（４）　軽費老人ホーム・ケアハウス　（老人福祉法）</v>
      </c>
      <c r="D836" s="27" t="str">
        <f t="shared" si="93"/>
        <v>長寿介護課</v>
      </c>
      <c r="E836" s="27" t="str">
        <f t="shared" si="94"/>
        <v>軽費老人ホーム・ケアハウス</v>
      </c>
      <c r="F836" s="25" t="s">
        <v>3961</v>
      </c>
      <c r="G836" s="34" t="s">
        <v>3962</v>
      </c>
      <c r="H836" s="25" t="s">
        <v>3963</v>
      </c>
      <c r="I836" s="34" t="s">
        <v>3964</v>
      </c>
      <c r="J836" s="34" t="s">
        <v>3965</v>
      </c>
      <c r="K836" s="25" t="s">
        <v>3012</v>
      </c>
      <c r="L836" s="25" t="s">
        <v>25</v>
      </c>
      <c r="M836" s="35">
        <v>60</v>
      </c>
      <c r="N836" s="36" t="s">
        <v>3577</v>
      </c>
      <c r="O836" s="69" t="str">
        <f>IFERROR(VLOOKUP(IF($L836="―",$K836,$L836),法人一覧!$D$4:$E$333,2,FALSE),"―")</f>
        <v>1190005008837</v>
      </c>
    </row>
    <row r="837" spans="1:15" ht="27" customHeight="1" x14ac:dyDescent="0.15">
      <c r="A837" s="39">
        <f>IF($B$834="","",COUNTA($B$834:B837))</f>
        <v>4</v>
      </c>
      <c r="B837" s="27">
        <f t="shared" si="91"/>
        <v>837</v>
      </c>
      <c r="C837" s="27" t="str">
        <f t="shared" si="92"/>
        <v>（４）　軽費老人ホーム・ケアハウス　（老人福祉法）</v>
      </c>
      <c r="D837" s="27" t="str">
        <f t="shared" si="93"/>
        <v>長寿介護課</v>
      </c>
      <c r="E837" s="27" t="str">
        <f t="shared" si="94"/>
        <v>軽費老人ホーム・ケアハウス</v>
      </c>
      <c r="F837" s="25" t="s">
        <v>3966</v>
      </c>
      <c r="G837" s="34" t="s">
        <v>789</v>
      </c>
      <c r="H837" s="25" t="s">
        <v>3967</v>
      </c>
      <c r="I837" s="34" t="s">
        <v>3968</v>
      </c>
      <c r="J837" s="34" t="s">
        <v>3969</v>
      </c>
      <c r="K837" s="25" t="s">
        <v>3970</v>
      </c>
      <c r="L837" s="25" t="s">
        <v>25</v>
      </c>
      <c r="M837" s="35">
        <v>60</v>
      </c>
      <c r="N837" s="36" t="s">
        <v>3971</v>
      </c>
      <c r="O837" s="69" t="str">
        <f>IFERROR(VLOOKUP(IF($L837="―",$K837,$L837),法人一覧!$D$4:$E$333,2,FALSE),"―")</f>
        <v>6190005008865</v>
      </c>
    </row>
    <row r="838" spans="1:15" ht="27" customHeight="1" x14ac:dyDescent="0.15">
      <c r="A838" s="39">
        <f>IF($B$834="","",COUNTA($B$834:B838))</f>
        <v>5</v>
      </c>
      <c r="B838" s="27">
        <f t="shared" si="91"/>
        <v>838</v>
      </c>
      <c r="C838" s="27" t="str">
        <f t="shared" si="92"/>
        <v>（４）　軽費老人ホーム・ケアハウス　（老人福祉法）</v>
      </c>
      <c r="D838" s="27" t="str">
        <f t="shared" si="93"/>
        <v>長寿介護課</v>
      </c>
      <c r="E838" s="27" t="str">
        <f t="shared" si="94"/>
        <v>軽費老人ホーム・ケアハウス</v>
      </c>
      <c r="F838" s="25" t="s">
        <v>3972</v>
      </c>
      <c r="G838" s="34" t="s">
        <v>3091</v>
      </c>
      <c r="H838" s="25" t="s">
        <v>3973</v>
      </c>
      <c r="I838" s="34" t="s">
        <v>3974</v>
      </c>
      <c r="J838" s="34" t="s">
        <v>3975</v>
      </c>
      <c r="K838" s="25" t="s">
        <v>3025</v>
      </c>
      <c r="L838" s="25" t="s">
        <v>25</v>
      </c>
      <c r="M838" s="35">
        <v>50</v>
      </c>
      <c r="N838" s="36" t="s">
        <v>3976</v>
      </c>
      <c r="O838" s="69" t="str">
        <f>IFERROR(VLOOKUP(IF($L838="―",$K838,$L838),法人一覧!$D$4:$E$333,2,FALSE),"―")</f>
        <v>5190005008841</v>
      </c>
    </row>
    <row r="839" spans="1:15" ht="27" customHeight="1" x14ac:dyDescent="0.15">
      <c r="A839" s="39">
        <f>IF($B$834="","",COUNTA($B$834:B839))</f>
        <v>6</v>
      </c>
      <c r="B839" s="27">
        <f t="shared" si="91"/>
        <v>839</v>
      </c>
      <c r="C839" s="27" t="str">
        <f t="shared" si="92"/>
        <v>（４）　軽費老人ホーム・ケアハウス　（老人福祉法）</v>
      </c>
      <c r="D839" s="27" t="str">
        <f t="shared" si="93"/>
        <v>長寿介護課</v>
      </c>
      <c r="E839" s="27" t="str">
        <f t="shared" si="94"/>
        <v>軽費老人ホーム・ケアハウス</v>
      </c>
      <c r="F839" s="25" t="s">
        <v>3977</v>
      </c>
      <c r="G839" s="34" t="s">
        <v>2105</v>
      </c>
      <c r="H839" s="25" t="s">
        <v>3978</v>
      </c>
      <c r="I839" s="34" t="s">
        <v>3979</v>
      </c>
      <c r="J839" s="34" t="s">
        <v>3980</v>
      </c>
      <c r="K839" s="25" t="s">
        <v>2109</v>
      </c>
      <c r="L839" s="25" t="s">
        <v>25</v>
      </c>
      <c r="M839" s="35">
        <v>50</v>
      </c>
      <c r="N839" s="36" t="s">
        <v>3981</v>
      </c>
      <c r="O839" s="69" t="str">
        <f>IFERROR(VLOOKUP(IF($L839="―",$K839,$L839),法人一覧!$D$4:$E$333,2,FALSE),"―")</f>
        <v>9190005009456</v>
      </c>
    </row>
    <row r="840" spans="1:15" ht="27" customHeight="1" x14ac:dyDescent="0.15">
      <c r="A840" s="39">
        <f>IF($B$834="","",COUNTA($B$834:B840))</f>
        <v>7</v>
      </c>
      <c r="B840" s="27">
        <f t="shared" si="91"/>
        <v>840</v>
      </c>
      <c r="C840" s="27" t="str">
        <f t="shared" si="92"/>
        <v>（４）　軽費老人ホーム・ケアハウス　（老人福祉法）</v>
      </c>
      <c r="D840" s="27" t="str">
        <f t="shared" si="93"/>
        <v>長寿介護課</v>
      </c>
      <c r="E840" s="27" t="str">
        <f t="shared" si="94"/>
        <v>軽費老人ホーム・ケアハウス</v>
      </c>
      <c r="F840" s="25" t="s">
        <v>3982</v>
      </c>
      <c r="G840" s="34" t="s">
        <v>2133</v>
      </c>
      <c r="H840" s="25" t="s">
        <v>3983</v>
      </c>
      <c r="I840" s="34" t="s">
        <v>3984</v>
      </c>
      <c r="J840" s="34" t="s">
        <v>3985</v>
      </c>
      <c r="K840" s="25" t="s">
        <v>3986</v>
      </c>
      <c r="L840" s="25" t="s">
        <v>25</v>
      </c>
      <c r="M840" s="35">
        <v>30</v>
      </c>
      <c r="N840" s="36" t="s">
        <v>3987</v>
      </c>
      <c r="O840" s="69" t="str">
        <f>IFERROR(VLOOKUP(IF($L840="―",$K840,$L840),法人一覧!$D$4:$E$333,2,FALSE),"―")</f>
        <v>―</v>
      </c>
    </row>
    <row r="841" spans="1:15" ht="27" customHeight="1" x14ac:dyDescent="0.15">
      <c r="A841" s="39">
        <f>IF($B$834="","",COUNTA($B$834:B841))</f>
        <v>8</v>
      </c>
      <c r="B841" s="27">
        <f t="shared" si="91"/>
        <v>841</v>
      </c>
      <c r="C841" s="27" t="str">
        <f t="shared" si="92"/>
        <v>（４）　軽費老人ホーム・ケアハウス　（老人福祉法）</v>
      </c>
      <c r="D841" s="27" t="str">
        <f t="shared" si="93"/>
        <v>長寿介護課</v>
      </c>
      <c r="E841" s="27" t="str">
        <f t="shared" si="94"/>
        <v>軽費老人ホーム・ケアハウス</v>
      </c>
      <c r="F841" s="25" t="s">
        <v>3988</v>
      </c>
      <c r="G841" s="34" t="s">
        <v>3210</v>
      </c>
      <c r="H841" s="25" t="s">
        <v>3989</v>
      </c>
      <c r="I841" s="34" t="s">
        <v>3990</v>
      </c>
      <c r="J841" s="34" t="s">
        <v>3991</v>
      </c>
      <c r="K841" s="25" t="s">
        <v>3214</v>
      </c>
      <c r="L841" s="25" t="s">
        <v>25</v>
      </c>
      <c r="M841" s="35">
        <v>30</v>
      </c>
      <c r="N841" s="36" t="s">
        <v>3391</v>
      </c>
      <c r="O841" s="69" t="str">
        <f>IFERROR(VLOOKUP(IF($L841="―",$K841,$L841),法人一覧!$D$4:$E$333,2,FALSE),"―")</f>
        <v>9190005004077</v>
      </c>
    </row>
    <row r="842" spans="1:15" ht="27" customHeight="1" x14ac:dyDescent="0.15">
      <c r="A842" s="39">
        <f>IF($B$834="","",COUNTA($B$834:B842))</f>
        <v>9</v>
      </c>
      <c r="B842" s="27">
        <f t="shared" si="91"/>
        <v>842</v>
      </c>
      <c r="C842" s="27" t="str">
        <f t="shared" si="92"/>
        <v>（４）　軽費老人ホーム・ケアハウス　（老人福祉法）</v>
      </c>
      <c r="D842" s="27" t="str">
        <f t="shared" si="93"/>
        <v>長寿介護課</v>
      </c>
      <c r="E842" s="27" t="str">
        <f t="shared" si="94"/>
        <v>軽費老人ホーム・ケアハウス</v>
      </c>
      <c r="F842" s="25" t="s">
        <v>3992</v>
      </c>
      <c r="G842" s="34" t="s">
        <v>900</v>
      </c>
      <c r="H842" s="25" t="s">
        <v>3993</v>
      </c>
      <c r="I842" s="34" t="s">
        <v>3994</v>
      </c>
      <c r="J842" s="34" t="s">
        <v>3995</v>
      </c>
      <c r="K842" s="25" t="s">
        <v>3227</v>
      </c>
      <c r="L842" s="25" t="s">
        <v>25</v>
      </c>
      <c r="M842" s="35">
        <v>40</v>
      </c>
      <c r="N842" s="36" t="s">
        <v>3976</v>
      </c>
      <c r="O842" s="69" t="str">
        <f>IFERROR(VLOOKUP(IF($L842="―",$K842,$L842),法人一覧!$D$4:$E$333,2,FALSE),"―")</f>
        <v>4190005004081</v>
      </c>
    </row>
    <row r="843" spans="1:15" ht="27" customHeight="1" x14ac:dyDescent="0.15">
      <c r="A843" s="39">
        <f>IF($B$834="","",COUNTA($B$834:B843))</f>
        <v>10</v>
      </c>
      <c r="B843" s="27">
        <f t="shared" si="91"/>
        <v>843</v>
      </c>
      <c r="C843" s="27" t="str">
        <f t="shared" si="92"/>
        <v>（４）　軽費老人ホーム・ケアハウス　（老人福祉法）</v>
      </c>
      <c r="D843" s="27" t="str">
        <f t="shared" si="93"/>
        <v>長寿介護課</v>
      </c>
      <c r="E843" s="27" t="str">
        <f t="shared" si="94"/>
        <v>軽費老人ホーム・ケアハウス</v>
      </c>
      <c r="F843" s="25" t="s">
        <v>3996</v>
      </c>
      <c r="G843" s="34" t="s">
        <v>3997</v>
      </c>
      <c r="H843" s="25" t="s">
        <v>3998</v>
      </c>
      <c r="I843" s="34" t="s">
        <v>3999</v>
      </c>
      <c r="J843" s="34" t="s">
        <v>4000</v>
      </c>
      <c r="K843" s="25" t="s">
        <v>3196</v>
      </c>
      <c r="L843" s="25" t="s">
        <v>25</v>
      </c>
      <c r="M843" s="35">
        <v>50</v>
      </c>
      <c r="N843" s="36" t="s">
        <v>129</v>
      </c>
      <c r="O843" s="69" t="str">
        <f>IFERROR(VLOOKUP(IF($L843="―",$K843,$L843),法人一覧!$D$4:$E$333,2,FALSE),"―")</f>
        <v>5190005004080</v>
      </c>
    </row>
    <row r="844" spans="1:15" ht="27" customHeight="1" x14ac:dyDescent="0.15">
      <c r="A844" s="39">
        <f>IF($B$834="","",COUNTA($B$834:B844))</f>
        <v>11</v>
      </c>
      <c r="B844" s="27">
        <f t="shared" si="91"/>
        <v>844</v>
      </c>
      <c r="C844" s="27" t="str">
        <f t="shared" si="92"/>
        <v>（４）　軽費老人ホーム・ケアハウス　（老人福祉法）</v>
      </c>
      <c r="D844" s="27" t="str">
        <f t="shared" si="93"/>
        <v>長寿介護課</v>
      </c>
      <c r="E844" s="27" t="str">
        <f t="shared" si="94"/>
        <v>軽費老人ホーム・ケアハウス</v>
      </c>
      <c r="F844" s="25" t="s">
        <v>4001</v>
      </c>
      <c r="G844" s="34" t="s">
        <v>2385</v>
      </c>
      <c r="H844" s="25" t="s">
        <v>4002</v>
      </c>
      <c r="I844" s="34" t="s">
        <v>4003</v>
      </c>
      <c r="J844" s="34" t="s">
        <v>4004</v>
      </c>
      <c r="K844" s="25" t="s">
        <v>13958</v>
      </c>
      <c r="L844" s="25" t="s">
        <v>25</v>
      </c>
      <c r="M844" s="35">
        <v>50</v>
      </c>
      <c r="N844" s="36" t="s">
        <v>4006</v>
      </c>
      <c r="O844" s="69" t="str">
        <f>IFERROR(VLOOKUP(IF($L844="―",$K844,$L844),法人一覧!$D$4:$E$333,2,FALSE),"―")</f>
        <v>5190005003082</v>
      </c>
    </row>
    <row r="845" spans="1:15" ht="27" customHeight="1" x14ac:dyDescent="0.15">
      <c r="A845" s="39">
        <f>IF($B$834="","",COUNTA($B$834:B845))</f>
        <v>12</v>
      </c>
      <c r="B845" s="27">
        <f t="shared" si="91"/>
        <v>845</v>
      </c>
      <c r="C845" s="27" t="str">
        <f t="shared" si="92"/>
        <v>（４）　軽費老人ホーム・ケアハウス　（老人福祉法）</v>
      </c>
      <c r="D845" s="27" t="str">
        <f t="shared" si="93"/>
        <v>長寿介護課</v>
      </c>
      <c r="E845" s="27" t="str">
        <f t="shared" si="94"/>
        <v>軽費老人ホーム・ケアハウス</v>
      </c>
      <c r="F845" s="25" t="s">
        <v>4007</v>
      </c>
      <c r="G845" s="34" t="s">
        <v>2498</v>
      </c>
      <c r="H845" s="25" t="s">
        <v>4008</v>
      </c>
      <c r="I845" s="34" t="s">
        <v>4009</v>
      </c>
      <c r="J845" s="34" t="s">
        <v>4010</v>
      </c>
      <c r="K845" s="25" t="s">
        <v>2502</v>
      </c>
      <c r="L845" s="25" t="s">
        <v>25</v>
      </c>
      <c r="M845" s="35">
        <v>36</v>
      </c>
      <c r="N845" s="36" t="s">
        <v>4011</v>
      </c>
      <c r="O845" s="69" t="str">
        <f>IFERROR(VLOOKUP(IF($L845="―",$K845,$L845),法人一覧!$D$4:$E$333,2,FALSE),"―")</f>
        <v>7190005000103</v>
      </c>
    </row>
    <row r="846" spans="1:15" ht="27" customHeight="1" x14ac:dyDescent="0.15">
      <c r="A846" s="39">
        <f>IF($B$834="","",COUNTA($B$834:B846))</f>
        <v>13</v>
      </c>
      <c r="B846" s="27">
        <f t="shared" si="91"/>
        <v>846</v>
      </c>
      <c r="C846" s="27" t="str">
        <f t="shared" si="92"/>
        <v>（４）　軽費老人ホーム・ケアハウス　（老人福祉法）</v>
      </c>
      <c r="D846" s="27" t="str">
        <f t="shared" si="93"/>
        <v>長寿介護課</v>
      </c>
      <c r="E846" s="27" t="str">
        <f t="shared" si="94"/>
        <v>軽費老人ホーム・ケアハウス</v>
      </c>
      <c r="F846" s="25" t="s">
        <v>4012</v>
      </c>
      <c r="G846" s="34" t="s">
        <v>1289</v>
      </c>
      <c r="H846" s="25" t="s">
        <v>4013</v>
      </c>
      <c r="I846" s="34" t="s">
        <v>4014</v>
      </c>
      <c r="J846" s="34" t="s">
        <v>4015</v>
      </c>
      <c r="K846" s="25" t="s">
        <v>1262</v>
      </c>
      <c r="L846" s="25" t="s">
        <v>25</v>
      </c>
      <c r="M846" s="35">
        <v>30</v>
      </c>
      <c r="N846" s="36" t="s">
        <v>392</v>
      </c>
      <c r="O846" s="69" t="str">
        <f>IFERROR(VLOOKUP(IF($L846="―",$K846,$L846),法人一覧!$D$4:$E$333,2,FALSE),"―")</f>
        <v>6190005000129</v>
      </c>
    </row>
    <row r="847" spans="1:15" ht="27" customHeight="1" x14ac:dyDescent="0.15">
      <c r="A847" s="39">
        <f>IF($B$834="","",COUNTA($B$834:B847))</f>
        <v>14</v>
      </c>
      <c r="B847" s="27">
        <f t="shared" si="91"/>
        <v>847</v>
      </c>
      <c r="C847" s="27" t="str">
        <f t="shared" si="92"/>
        <v>（４）　軽費老人ホーム・ケアハウス　（老人福祉法）</v>
      </c>
      <c r="D847" s="27" t="str">
        <f t="shared" si="93"/>
        <v>長寿介護課</v>
      </c>
      <c r="E847" s="27" t="str">
        <f t="shared" si="94"/>
        <v>軽費老人ホーム・ケアハウス</v>
      </c>
      <c r="F847" s="25" t="s">
        <v>4016</v>
      </c>
      <c r="G847" s="34" t="s">
        <v>3339</v>
      </c>
      <c r="H847" s="25" t="s">
        <v>4017</v>
      </c>
      <c r="I847" s="34" t="s">
        <v>4018</v>
      </c>
      <c r="J847" s="34" t="s">
        <v>4019</v>
      </c>
      <c r="K847" s="25" t="s">
        <v>3343</v>
      </c>
      <c r="L847" s="25" t="s">
        <v>25</v>
      </c>
      <c r="M847" s="35">
        <v>50</v>
      </c>
      <c r="N847" s="36" t="s">
        <v>129</v>
      </c>
      <c r="O847" s="69" t="str">
        <f>IFERROR(VLOOKUP(IF($L847="―",$K847,$L847),法人一覧!$D$4:$E$333,2,FALSE),"―")</f>
        <v>9190005001181</v>
      </c>
    </row>
    <row r="848" spans="1:15" ht="27" customHeight="1" x14ac:dyDescent="0.15">
      <c r="A848" s="39">
        <f>IF($B$834="","",COUNTA($B$834:B848))</f>
        <v>15</v>
      </c>
      <c r="B848" s="27">
        <f t="shared" si="91"/>
        <v>848</v>
      </c>
      <c r="C848" s="27" t="str">
        <f t="shared" si="92"/>
        <v>（４）　軽費老人ホーム・ケアハウス　（老人福祉法）</v>
      </c>
      <c r="D848" s="27" t="str">
        <f t="shared" si="93"/>
        <v>長寿介護課</v>
      </c>
      <c r="E848" s="27" t="str">
        <f t="shared" si="94"/>
        <v>軽費老人ホーム・ケアハウス</v>
      </c>
      <c r="F848" s="25" t="s">
        <v>4020</v>
      </c>
      <c r="G848" s="34" t="s">
        <v>3387</v>
      </c>
      <c r="H848" s="25" t="s">
        <v>3388</v>
      </c>
      <c r="I848" s="34" t="s">
        <v>3389</v>
      </c>
      <c r="J848" s="34" t="s">
        <v>3390</v>
      </c>
      <c r="K848" s="25" t="s">
        <v>13934</v>
      </c>
      <c r="L848" s="25" t="s">
        <v>25</v>
      </c>
      <c r="M848" s="35">
        <v>30</v>
      </c>
      <c r="N848" s="36" t="s">
        <v>3032</v>
      </c>
      <c r="O848" s="69" t="str">
        <f>IFERROR(VLOOKUP(IF($L848="―",$K848,$L848),法人一覧!$D$4:$E$333,2,FALSE),"―")</f>
        <v>1190005000141</v>
      </c>
    </row>
    <row r="849" spans="1:22" ht="27" customHeight="1" x14ac:dyDescent="0.15">
      <c r="A849" s="39">
        <f>IF($B$834="","",COUNTA($B$834:B849))</f>
        <v>16</v>
      </c>
      <c r="B849" s="27">
        <f t="shared" si="91"/>
        <v>849</v>
      </c>
      <c r="C849" s="27" t="str">
        <f t="shared" si="92"/>
        <v>（４）　軽費老人ホーム・ケアハウス　（老人福祉法）</v>
      </c>
      <c r="D849" s="27" t="str">
        <f t="shared" si="93"/>
        <v>長寿介護課</v>
      </c>
      <c r="E849" s="27" t="str">
        <f t="shared" si="94"/>
        <v>軽費老人ホーム・ケアハウス</v>
      </c>
      <c r="F849" s="25" t="s">
        <v>4021</v>
      </c>
      <c r="G849" s="34" t="s">
        <v>3375</v>
      </c>
      <c r="H849" s="25" t="s">
        <v>4022</v>
      </c>
      <c r="I849" s="34" t="s">
        <v>4023</v>
      </c>
      <c r="J849" s="34" t="s">
        <v>4024</v>
      </c>
      <c r="K849" s="25" t="s">
        <v>4025</v>
      </c>
      <c r="L849" s="25" t="s">
        <v>25</v>
      </c>
      <c r="M849" s="35">
        <v>30</v>
      </c>
      <c r="N849" s="36" t="s">
        <v>3013</v>
      </c>
      <c r="O849" s="69" t="str">
        <f>IFERROR(VLOOKUP(IF($L849="―",$K849,$L849),法人一覧!$D$4:$E$333,2,FALSE),"―")</f>
        <v>4190005000147</v>
      </c>
    </row>
    <row r="850" spans="1:22" ht="27" customHeight="1" x14ac:dyDescent="0.15">
      <c r="A850" s="39">
        <f>IF($B$834="","",COUNTA($B$834:B850))</f>
        <v>17</v>
      </c>
      <c r="B850" s="27">
        <f t="shared" si="91"/>
        <v>850</v>
      </c>
      <c r="C850" s="27" t="str">
        <f t="shared" si="92"/>
        <v>（４）　軽費老人ホーム・ケアハウス　（老人福祉法）</v>
      </c>
      <c r="D850" s="27" t="str">
        <f t="shared" si="93"/>
        <v>長寿介護課</v>
      </c>
      <c r="E850" s="27" t="str">
        <f t="shared" si="94"/>
        <v>軽費老人ホーム・ケアハウス</v>
      </c>
      <c r="F850" s="25" t="s">
        <v>4026</v>
      </c>
      <c r="G850" s="34" t="s">
        <v>1239</v>
      </c>
      <c r="H850" s="25" t="s">
        <v>4027</v>
      </c>
      <c r="I850" s="34" t="s">
        <v>4028</v>
      </c>
      <c r="J850" s="34" t="s">
        <v>4029</v>
      </c>
      <c r="K850" s="25" t="s">
        <v>4030</v>
      </c>
      <c r="L850" s="25" t="s">
        <v>25</v>
      </c>
      <c r="M850" s="35">
        <v>54</v>
      </c>
      <c r="N850" s="36" t="s">
        <v>3413</v>
      </c>
      <c r="O850" s="69" t="str">
        <f>IFERROR(VLOOKUP(IF($L850="―",$K850,$L850),法人一覧!$D$4:$E$333,2,FALSE),"―")</f>
        <v>―</v>
      </c>
    </row>
    <row r="851" spans="1:22" ht="27" customHeight="1" x14ac:dyDescent="0.15">
      <c r="A851" s="39">
        <f>IF($B$834="","",COUNTA($B$834:B851))</f>
        <v>18</v>
      </c>
      <c r="B851" s="27">
        <f t="shared" si="91"/>
        <v>851</v>
      </c>
      <c r="C851" s="27" t="str">
        <f t="shared" si="92"/>
        <v>（４）　軽費老人ホーム・ケアハウス　（老人福祉法）</v>
      </c>
      <c r="D851" s="27" t="str">
        <f t="shared" si="93"/>
        <v>長寿介護課</v>
      </c>
      <c r="E851" s="27" t="str">
        <f t="shared" si="94"/>
        <v>軽費老人ホーム・ケアハウス</v>
      </c>
      <c r="F851" s="25" t="s">
        <v>4031</v>
      </c>
      <c r="G851" s="34" t="s">
        <v>3433</v>
      </c>
      <c r="H851" s="25" t="s">
        <v>4032</v>
      </c>
      <c r="I851" s="34" t="s">
        <v>4033</v>
      </c>
      <c r="J851" s="34" t="s">
        <v>4034</v>
      </c>
      <c r="K851" s="25" t="s">
        <v>3437</v>
      </c>
      <c r="L851" s="25" t="s">
        <v>25</v>
      </c>
      <c r="M851" s="35">
        <v>50</v>
      </c>
      <c r="N851" s="36" t="s">
        <v>4035</v>
      </c>
      <c r="O851" s="69" t="str">
        <f>IFERROR(VLOOKUP(IF($L851="―",$K851,$L851),法人一覧!$D$4:$E$333,2,FALSE),"―")</f>
        <v>9190005006651</v>
      </c>
    </row>
    <row r="852" spans="1:22" ht="27" customHeight="1" x14ac:dyDescent="0.15">
      <c r="A852" s="39">
        <f>IF($B$834="","",COUNTA($B$834:B852))</f>
        <v>19</v>
      </c>
      <c r="B852" s="27">
        <f t="shared" si="91"/>
        <v>852</v>
      </c>
      <c r="C852" s="27" t="str">
        <f t="shared" si="92"/>
        <v>（４）　軽費老人ホーム・ケアハウス　（老人福祉法）</v>
      </c>
      <c r="D852" s="27" t="str">
        <f t="shared" si="93"/>
        <v>長寿介護課</v>
      </c>
      <c r="E852" s="27" t="str">
        <f t="shared" si="94"/>
        <v>軽費老人ホーム・ケアハウス</v>
      </c>
      <c r="F852" s="25" t="s">
        <v>4036</v>
      </c>
      <c r="G852" s="34" t="s">
        <v>1380</v>
      </c>
      <c r="H852" s="25" t="s">
        <v>4037</v>
      </c>
      <c r="I852" s="34" t="s">
        <v>4038</v>
      </c>
      <c r="J852" s="34" t="s">
        <v>4039</v>
      </c>
      <c r="K852" s="25" t="s">
        <v>1384</v>
      </c>
      <c r="L852" s="25" t="s">
        <v>25</v>
      </c>
      <c r="M852" s="35">
        <v>50</v>
      </c>
      <c r="N852" s="36" t="s">
        <v>450</v>
      </c>
      <c r="O852" s="69" t="str">
        <f>IFERROR(VLOOKUP(IF($L852="―",$K852,$L852),法人一覧!$D$4:$E$333,2,FALSE),"―")</f>
        <v>9190005006635</v>
      </c>
    </row>
    <row r="853" spans="1:22" ht="27" customHeight="1" x14ac:dyDescent="0.15">
      <c r="A853" s="39">
        <f>IF($B$834="","",COUNTA($B$834:B853))</f>
        <v>20</v>
      </c>
      <c r="B853" s="27">
        <f t="shared" si="91"/>
        <v>853</v>
      </c>
      <c r="C853" s="27" t="str">
        <f t="shared" si="92"/>
        <v>（４）　軽費老人ホーム・ケアハウス　（老人福祉法）</v>
      </c>
      <c r="D853" s="27" t="str">
        <f t="shared" si="93"/>
        <v>長寿介護課</v>
      </c>
      <c r="E853" s="27" t="str">
        <f t="shared" si="94"/>
        <v>軽費老人ホーム・ケアハウス</v>
      </c>
      <c r="F853" s="25" t="s">
        <v>4040</v>
      </c>
      <c r="G853" s="34" t="s">
        <v>1369</v>
      </c>
      <c r="H853" s="25" t="s">
        <v>4041</v>
      </c>
      <c r="I853" s="34" t="s">
        <v>4042</v>
      </c>
      <c r="J853" s="34" t="s">
        <v>4043</v>
      </c>
      <c r="K853" s="25" t="s">
        <v>3448</v>
      </c>
      <c r="L853" s="25" t="s">
        <v>25</v>
      </c>
      <c r="M853" s="35">
        <v>50</v>
      </c>
      <c r="N853" s="36" t="s">
        <v>4044</v>
      </c>
      <c r="O853" s="69" t="str">
        <f>IFERROR(VLOOKUP(IF($L853="―",$K853,$L853),法人一覧!$D$4:$E$333,2,FALSE),"―")</f>
        <v>6190005006654</v>
      </c>
    </row>
    <row r="854" spans="1:22" ht="27" customHeight="1" x14ac:dyDescent="0.15">
      <c r="A854" s="39">
        <f>IF($B$834="","",COUNTA($B$834:B854))</f>
        <v>21</v>
      </c>
      <c r="B854" s="27">
        <f t="shared" si="91"/>
        <v>854</v>
      </c>
      <c r="C854" s="27" t="str">
        <f t="shared" si="92"/>
        <v>（４）　軽費老人ホーム・ケアハウス　（老人福祉法）</v>
      </c>
      <c r="D854" s="27" t="str">
        <f t="shared" si="93"/>
        <v>長寿介護課</v>
      </c>
      <c r="E854" s="27" t="str">
        <f t="shared" si="94"/>
        <v>軽費老人ホーム・ケアハウス</v>
      </c>
      <c r="F854" s="25" t="s">
        <v>4045</v>
      </c>
      <c r="G854" s="34" t="s">
        <v>1349</v>
      </c>
      <c r="H854" s="25" t="s">
        <v>4046</v>
      </c>
      <c r="I854" s="34" t="s">
        <v>4047</v>
      </c>
      <c r="J854" s="34" t="s">
        <v>4048</v>
      </c>
      <c r="K854" s="25" t="s">
        <v>3448</v>
      </c>
      <c r="L854" s="25" t="s">
        <v>25</v>
      </c>
      <c r="M854" s="35">
        <v>50</v>
      </c>
      <c r="N854" s="36" t="s">
        <v>4049</v>
      </c>
      <c r="O854" s="69" t="str">
        <f>IFERROR(VLOOKUP(IF($L854="―",$K854,$L854),法人一覧!$D$4:$E$333,2,FALSE),"―")</f>
        <v>6190005006654</v>
      </c>
    </row>
    <row r="855" spans="1:22" ht="27" customHeight="1" x14ac:dyDescent="0.15">
      <c r="A855" s="39">
        <f>IF($B$834="","",COUNTA($B$834:B855))</f>
        <v>22</v>
      </c>
      <c r="B855" s="27">
        <f t="shared" si="91"/>
        <v>855</v>
      </c>
      <c r="C855" s="27" t="str">
        <f t="shared" si="92"/>
        <v>（４）　軽費老人ホーム・ケアハウス　（老人福祉法）</v>
      </c>
      <c r="D855" s="27" t="str">
        <f t="shared" si="93"/>
        <v>長寿介護課</v>
      </c>
      <c r="E855" s="27" t="str">
        <f t="shared" si="94"/>
        <v>軽費老人ホーム・ケアハウス</v>
      </c>
      <c r="F855" s="25" t="s">
        <v>4050</v>
      </c>
      <c r="G855" s="34" t="s">
        <v>1349</v>
      </c>
      <c r="H855" s="25" t="s">
        <v>4046</v>
      </c>
      <c r="I855" s="34" t="s">
        <v>4051</v>
      </c>
      <c r="J855" s="34" t="s">
        <v>4052</v>
      </c>
      <c r="K855" s="25" t="s">
        <v>3448</v>
      </c>
      <c r="L855" s="25" t="s">
        <v>25</v>
      </c>
      <c r="M855" s="35">
        <v>20</v>
      </c>
      <c r="N855" s="36" t="s">
        <v>4053</v>
      </c>
      <c r="O855" s="69" t="str">
        <f>IFERROR(VLOOKUP(IF($L855="―",$K855,$L855),法人一覧!$D$4:$E$333,2,FALSE),"―")</f>
        <v>6190005006654</v>
      </c>
    </row>
    <row r="856" spans="1:22" ht="27" customHeight="1" x14ac:dyDescent="0.15">
      <c r="A856" s="39">
        <f>IF($B$834="","",COUNTA($B$834:B856))</f>
        <v>23</v>
      </c>
      <c r="B856" s="27">
        <f t="shared" si="91"/>
        <v>856</v>
      </c>
      <c r="C856" s="27" t="str">
        <f t="shared" si="92"/>
        <v>（４）　軽費老人ホーム・ケアハウス　（老人福祉法）</v>
      </c>
      <c r="D856" s="27" t="str">
        <f t="shared" si="93"/>
        <v>長寿介護課</v>
      </c>
      <c r="E856" s="27" t="str">
        <f t="shared" si="94"/>
        <v>軽費老人ホーム・ケアハウス</v>
      </c>
      <c r="F856" s="25" t="s">
        <v>4054</v>
      </c>
      <c r="G856" s="34" t="s">
        <v>1349</v>
      </c>
      <c r="H856" s="25" t="s">
        <v>4046</v>
      </c>
      <c r="I856" s="34" t="s">
        <v>4051</v>
      </c>
      <c r="J856" s="34" t="s">
        <v>4052</v>
      </c>
      <c r="K856" s="25" t="s">
        <v>3448</v>
      </c>
      <c r="L856" s="25" t="s">
        <v>25</v>
      </c>
      <c r="M856" s="35">
        <v>10</v>
      </c>
      <c r="N856" s="36" t="s">
        <v>4053</v>
      </c>
      <c r="O856" s="69" t="str">
        <f>IFERROR(VLOOKUP(IF($L856="―",$K856,$L856),法人一覧!$D$4:$E$333,2,FALSE),"―")</f>
        <v>6190005006654</v>
      </c>
    </row>
    <row r="857" spans="1:22" ht="27" customHeight="1" x14ac:dyDescent="0.15">
      <c r="A857" s="39">
        <f>IF($B$834="","",COUNTA($B$834:B857))</f>
        <v>24</v>
      </c>
      <c r="B857" s="27">
        <f t="shared" si="91"/>
        <v>857</v>
      </c>
      <c r="C857" s="27" t="str">
        <f t="shared" si="92"/>
        <v>（４）　軽費老人ホーム・ケアハウス　（老人福祉法）</v>
      </c>
      <c r="D857" s="27" t="str">
        <f t="shared" si="93"/>
        <v>長寿介護課</v>
      </c>
      <c r="E857" s="27" t="str">
        <f t="shared" si="94"/>
        <v>軽費老人ホーム・ケアハウス</v>
      </c>
      <c r="F857" s="25" t="s">
        <v>4055</v>
      </c>
      <c r="G857" s="34" t="s">
        <v>3635</v>
      </c>
      <c r="H857" s="25" t="s">
        <v>4056</v>
      </c>
      <c r="I857" s="34" t="s">
        <v>4057</v>
      </c>
      <c r="J857" s="34" t="s">
        <v>4058</v>
      </c>
      <c r="K857" s="25" t="s">
        <v>3639</v>
      </c>
      <c r="L857" s="25" t="s">
        <v>25</v>
      </c>
      <c r="M857" s="35">
        <v>50</v>
      </c>
      <c r="N857" s="36" t="s">
        <v>3066</v>
      </c>
      <c r="O857" s="69" t="str">
        <f>IFERROR(VLOOKUP(IF($L857="―",$K857,$L857),法人一覧!$D$4:$E$333,2,FALSE),"―")</f>
        <v>5190005005343</v>
      </c>
    </row>
    <row r="858" spans="1:22" ht="27" customHeight="1" x14ac:dyDescent="0.15">
      <c r="A858" s="39">
        <f>IF($B$834="","",COUNTA($B$834:B858))</f>
        <v>25</v>
      </c>
      <c r="B858" s="27">
        <f t="shared" si="91"/>
        <v>858</v>
      </c>
      <c r="C858" s="27" t="str">
        <f t="shared" si="92"/>
        <v>（４）　軽費老人ホーム・ケアハウス　（老人福祉法）</v>
      </c>
      <c r="D858" s="27" t="str">
        <f t="shared" si="93"/>
        <v>長寿介護課</v>
      </c>
      <c r="E858" s="27" t="str">
        <f t="shared" si="94"/>
        <v>軽費老人ホーム・ケアハウス</v>
      </c>
      <c r="F858" s="25" t="s">
        <v>4059</v>
      </c>
      <c r="G858" s="34" t="s">
        <v>4060</v>
      </c>
      <c r="H858" s="25" t="s">
        <v>4061</v>
      </c>
      <c r="I858" s="34" t="s">
        <v>4062</v>
      </c>
      <c r="J858" s="34" t="s">
        <v>4063</v>
      </c>
      <c r="K858" s="25" t="s">
        <v>3546</v>
      </c>
      <c r="L858" s="25" t="s">
        <v>25</v>
      </c>
      <c r="M858" s="35">
        <v>50</v>
      </c>
      <c r="N858" s="36" t="s">
        <v>3013</v>
      </c>
      <c r="O858" s="69" t="str">
        <f>IFERROR(VLOOKUP(IF($L858="―",$K858,$L858),法人一覧!$D$4:$E$333,2,FALSE),"―")</f>
        <v>1190005004596</v>
      </c>
    </row>
    <row r="859" spans="1:22" ht="27" customHeight="1" x14ac:dyDescent="0.15">
      <c r="A859" s="39">
        <f>IF($B$834="","",COUNTA($B$834:B859))</f>
        <v>26</v>
      </c>
      <c r="B859" s="27">
        <f t="shared" si="91"/>
        <v>859</v>
      </c>
      <c r="C859" s="27" t="str">
        <f t="shared" si="92"/>
        <v>（４）　軽費老人ホーム・ケアハウス　（老人福祉法）</v>
      </c>
      <c r="D859" s="27" t="str">
        <f t="shared" si="93"/>
        <v>長寿介護課</v>
      </c>
      <c r="E859" s="27" t="str">
        <f t="shared" si="94"/>
        <v>軽費老人ホーム・ケアハウス</v>
      </c>
      <c r="F859" s="25" t="s">
        <v>3788</v>
      </c>
      <c r="G859" s="34" t="s">
        <v>3789</v>
      </c>
      <c r="H859" s="25" t="s">
        <v>4064</v>
      </c>
      <c r="I859" s="34" t="s">
        <v>4065</v>
      </c>
      <c r="J859" s="34" t="s">
        <v>4066</v>
      </c>
      <c r="K859" s="25" t="s">
        <v>3793</v>
      </c>
      <c r="L859" s="25" t="s">
        <v>25</v>
      </c>
      <c r="M859" s="35">
        <v>50</v>
      </c>
      <c r="N859" s="36" t="s">
        <v>4067</v>
      </c>
      <c r="O859" s="69" t="str">
        <f>IFERROR(VLOOKUP(IF($L859="―",$K859,$L859),法人一覧!$D$4:$E$333,2,FALSE),"―")</f>
        <v>3190005005956</v>
      </c>
    </row>
    <row r="860" spans="1:22" s="78" customFormat="1" ht="27" customHeight="1" x14ac:dyDescent="0.15">
      <c r="A860" s="39">
        <f>IF($B$834="","",COUNTA($B$834:B860))</f>
        <v>27</v>
      </c>
      <c r="B860" s="27">
        <f t="shared" si="91"/>
        <v>860</v>
      </c>
      <c r="C860" s="27" t="str">
        <f t="shared" si="92"/>
        <v>（４）　軽費老人ホーム・ケアハウス　（老人福祉法）</v>
      </c>
      <c r="D860" s="27" t="str">
        <f t="shared" si="93"/>
        <v>長寿介護課</v>
      </c>
      <c r="E860" s="27" t="str">
        <f t="shared" si="94"/>
        <v>軽費老人ホーム・ケアハウス</v>
      </c>
      <c r="F860" s="25" t="s">
        <v>4068</v>
      </c>
      <c r="G860" s="34" t="s">
        <v>3823</v>
      </c>
      <c r="H860" s="25" t="s">
        <v>4069</v>
      </c>
      <c r="I860" s="34" t="s">
        <v>3825</v>
      </c>
      <c r="J860" s="34" t="s">
        <v>3826</v>
      </c>
      <c r="K860" s="25" t="s">
        <v>3773</v>
      </c>
      <c r="L860" s="25" t="s">
        <v>25</v>
      </c>
      <c r="M860" s="35">
        <v>30</v>
      </c>
      <c r="N860" s="36" t="s">
        <v>4070</v>
      </c>
      <c r="O860" s="69" t="str">
        <f>IFERROR(VLOOKUP(IF($L860="―",$K860,$L860),法人一覧!$D$4:$E$333,2,FALSE),"―")</f>
        <v>1190005006403</v>
      </c>
      <c r="P860" s="63"/>
      <c r="Q860" s="63"/>
      <c r="R860" s="63"/>
      <c r="S860" s="63"/>
      <c r="T860" s="63"/>
      <c r="U860" s="63"/>
      <c r="V860" s="63"/>
    </row>
    <row r="861" spans="1:22" ht="27" customHeight="1" x14ac:dyDescent="0.15">
      <c r="A861" s="39">
        <f>IF($B$834="","",COUNTA($B$834:B861))</f>
        <v>28</v>
      </c>
      <c r="B861" s="27">
        <f t="shared" si="91"/>
        <v>861</v>
      </c>
      <c r="C861" s="27" t="str">
        <f t="shared" si="92"/>
        <v>（４）　軽費老人ホーム・ケアハウス　（老人福祉法）</v>
      </c>
      <c r="D861" s="27" t="str">
        <f t="shared" si="93"/>
        <v>長寿介護課</v>
      </c>
      <c r="E861" s="27" t="str">
        <f t="shared" si="94"/>
        <v>軽費老人ホーム・ケアハウス</v>
      </c>
      <c r="F861" s="25" t="s">
        <v>4071</v>
      </c>
      <c r="G861" s="34" t="s">
        <v>2717</v>
      </c>
      <c r="H861" s="25" t="s">
        <v>4072</v>
      </c>
      <c r="I861" s="34" t="s">
        <v>3819</v>
      </c>
      <c r="J861" s="34" t="s">
        <v>3820</v>
      </c>
      <c r="K861" s="25" t="s">
        <v>3821</v>
      </c>
      <c r="L861" s="25" t="s">
        <v>25</v>
      </c>
      <c r="M861" s="35">
        <v>20</v>
      </c>
      <c r="N861" s="36" t="s">
        <v>3013</v>
      </c>
      <c r="O861" s="69" t="str">
        <f>IFERROR(VLOOKUP(IF($L861="―",$K861,$L861),法人一覧!$D$4:$E$333,2,FALSE),"―")</f>
        <v>9190005006379</v>
      </c>
    </row>
    <row r="862" spans="1:22" ht="27" customHeight="1" x14ac:dyDescent="0.15">
      <c r="A862" s="39">
        <f>IF($B$834="","",COUNTA($B$834:B862))</f>
        <v>29</v>
      </c>
      <c r="B862" s="27">
        <f t="shared" si="91"/>
        <v>862</v>
      </c>
      <c r="C862" s="27" t="str">
        <f t="shared" si="92"/>
        <v>（４）　軽費老人ホーム・ケアハウス　（老人福祉法）</v>
      </c>
      <c r="D862" s="27" t="str">
        <f t="shared" si="93"/>
        <v>長寿介護課</v>
      </c>
      <c r="E862" s="27" t="str">
        <f t="shared" si="94"/>
        <v>軽費老人ホーム・ケアハウス</v>
      </c>
      <c r="F862" s="25" t="s">
        <v>4073</v>
      </c>
      <c r="G862" s="34" t="s">
        <v>3829</v>
      </c>
      <c r="H862" s="25" t="s">
        <v>4074</v>
      </c>
      <c r="I862" s="34" t="s">
        <v>3830</v>
      </c>
      <c r="J862" s="34" t="s">
        <v>3831</v>
      </c>
      <c r="K862" s="25" t="s">
        <v>3821</v>
      </c>
      <c r="L862" s="25" t="s">
        <v>25</v>
      </c>
      <c r="M862" s="35">
        <v>30</v>
      </c>
      <c r="N862" s="36" t="s">
        <v>3351</v>
      </c>
      <c r="O862" s="69" t="str">
        <f>IFERROR(VLOOKUP(IF($L862="―",$K862,$L862),法人一覧!$D$4:$E$333,2,FALSE),"―")</f>
        <v>9190005006379</v>
      </c>
    </row>
    <row r="863" spans="1:22" ht="27" customHeight="1" x14ac:dyDescent="0.15">
      <c r="A863" s="39">
        <f>IF($B$834="","",COUNTA($B$834:B863))</f>
        <v>30</v>
      </c>
      <c r="B863" s="27">
        <f t="shared" si="91"/>
        <v>863</v>
      </c>
      <c r="C863" s="27" t="str">
        <f t="shared" si="92"/>
        <v>（４）　軽費老人ホーム・ケアハウス　（老人福祉法）</v>
      </c>
      <c r="D863" s="27" t="str">
        <f t="shared" si="93"/>
        <v>長寿介護課</v>
      </c>
      <c r="E863" s="27" t="str">
        <f t="shared" si="94"/>
        <v>軽費老人ホーム・ケアハウス</v>
      </c>
      <c r="F863" s="25" t="s">
        <v>4075</v>
      </c>
      <c r="G863" s="34" t="s">
        <v>4076</v>
      </c>
      <c r="H863" s="25" t="s">
        <v>4077</v>
      </c>
      <c r="I863" s="34" t="s">
        <v>4078</v>
      </c>
      <c r="J863" s="34" t="s">
        <v>4079</v>
      </c>
      <c r="K863" s="25" t="s">
        <v>3863</v>
      </c>
      <c r="L863" s="25" t="s">
        <v>25</v>
      </c>
      <c r="M863" s="35">
        <v>50</v>
      </c>
      <c r="N863" s="36" t="s">
        <v>4080</v>
      </c>
      <c r="O863" s="69" t="str">
        <f>IFERROR(VLOOKUP(IF($L863="―",$K863,$L863),法人一覧!$D$4:$E$333,2,FALSE),"―")</f>
        <v>7190005003782</v>
      </c>
    </row>
    <row r="864" spans="1:22" ht="27" customHeight="1" x14ac:dyDescent="0.15">
      <c r="A864" s="39">
        <f>IF($B$834="","",COUNTA($B$834:B864))</f>
        <v>31</v>
      </c>
      <c r="B864" s="59">
        <f t="shared" si="91"/>
        <v>864</v>
      </c>
      <c r="C864" s="59" t="str">
        <f t="shared" si="92"/>
        <v>（４）　軽費老人ホーム・ケアハウス　（老人福祉法）</v>
      </c>
      <c r="D864" s="59" t="str">
        <f t="shared" si="93"/>
        <v>長寿介護課</v>
      </c>
      <c r="E864" s="27" t="str">
        <f t="shared" si="94"/>
        <v>軽費老人ホーム・ケアハウス</v>
      </c>
      <c r="F864" s="58" t="s">
        <v>4081</v>
      </c>
      <c r="G864" s="60" t="s">
        <v>3882</v>
      </c>
      <c r="H864" s="58" t="s">
        <v>4082</v>
      </c>
      <c r="I864" s="60" t="s">
        <v>3884</v>
      </c>
      <c r="J864" s="60" t="s">
        <v>3885</v>
      </c>
      <c r="K864" s="58" t="s">
        <v>3886</v>
      </c>
      <c r="L864" s="58" t="s">
        <v>25</v>
      </c>
      <c r="M864" s="57">
        <v>15</v>
      </c>
      <c r="N864" s="51" t="s">
        <v>3887</v>
      </c>
      <c r="O864" s="74" t="str">
        <f>IFERROR(VLOOKUP(IF($L864="―",$K864,$L864),法人一覧!$D$4:$E$333,2,FALSE),"―")</f>
        <v>1190005003870</v>
      </c>
    </row>
    <row r="865" spans="1:16" ht="27" customHeight="1" x14ac:dyDescent="0.15">
      <c r="N865" s="109"/>
    </row>
    <row r="866" spans="1:16" ht="27" customHeight="1" x14ac:dyDescent="0.15">
      <c r="F866" s="395" t="s">
        <v>4083</v>
      </c>
      <c r="O866" s="56" t="s">
        <v>2799</v>
      </c>
    </row>
    <row r="867" spans="1:16" ht="27" customHeight="1" x14ac:dyDescent="0.15">
      <c r="A867" s="77" t="s">
        <v>5</v>
      </c>
      <c r="B867" s="66" t="s">
        <v>6</v>
      </c>
      <c r="C867" s="66" t="s">
        <v>7</v>
      </c>
      <c r="D867" s="66" t="s">
        <v>8</v>
      </c>
      <c r="E867" s="66" t="s">
        <v>9</v>
      </c>
      <c r="F867" s="67" t="s">
        <v>10</v>
      </c>
      <c r="G867" s="66" t="s">
        <v>11</v>
      </c>
      <c r="H867" s="67" t="s">
        <v>12</v>
      </c>
      <c r="I867" s="66" t="s">
        <v>13</v>
      </c>
      <c r="J867" s="66" t="s">
        <v>14</v>
      </c>
      <c r="K867" s="67" t="s">
        <v>15</v>
      </c>
      <c r="L867" s="67" t="s">
        <v>13925</v>
      </c>
      <c r="M867" s="68" t="s">
        <v>16</v>
      </c>
      <c r="N867" s="67" t="s">
        <v>17</v>
      </c>
      <c r="O867" s="66" t="s">
        <v>18</v>
      </c>
      <c r="P867" s="100" t="s">
        <v>15013</v>
      </c>
    </row>
    <row r="868" spans="1:16" ht="27" customHeight="1" x14ac:dyDescent="0.15">
      <c r="A868" s="39">
        <f>IF($B$868="","",COUNTA($B$868:B868))</f>
        <v>1</v>
      </c>
      <c r="B868" s="59">
        <f t="shared" ref="B868:B893" si="95">IF(D868="","",ROW())</f>
        <v>868</v>
      </c>
      <c r="C868" s="27" t="str">
        <f t="shared" ref="C868:C893" si="96">$F$866</f>
        <v>（５）　老人福祉センター　（老人福祉法）</v>
      </c>
      <c r="D868" s="27" t="str">
        <f t="shared" ref="D868:D893" si="97">$O$866</f>
        <v>長寿介護課</v>
      </c>
      <c r="E868" s="27" t="str">
        <f t="shared" ref="E868:E893" si="98">MID(category4_5,SEARCH("）",category4_5,1)+2,SEARCH("（",category4_5,SEARCH("）",category4_5,1)+2)-SEARCH("）",category4_5,1)-3)</f>
        <v>老人福祉センター</v>
      </c>
      <c r="F868" s="25" t="s">
        <v>4084</v>
      </c>
      <c r="G868" s="34" t="s">
        <v>4085</v>
      </c>
      <c r="H868" s="25" t="s">
        <v>4086</v>
      </c>
      <c r="I868" s="34" t="s">
        <v>4087</v>
      </c>
      <c r="J868" s="34" t="s">
        <v>4088</v>
      </c>
      <c r="K868" s="25" t="s">
        <v>284</v>
      </c>
      <c r="L868" s="25" t="s">
        <v>2804</v>
      </c>
      <c r="M868" s="35" t="s">
        <v>4089</v>
      </c>
      <c r="N868" s="36" t="s">
        <v>72</v>
      </c>
      <c r="O868" s="74" t="str">
        <f>IFERROR(VLOOKUP(IF($L868="―",$K868,$L868),法人一覧!$D$4:$E$333,2,FALSE),"―")</f>
        <v>4190005008446</v>
      </c>
    </row>
    <row r="869" spans="1:16" ht="30" customHeight="1" x14ac:dyDescent="0.15">
      <c r="A869" s="39">
        <f>IF($B$868="","",COUNTA($B$868:B869))</f>
        <v>2</v>
      </c>
      <c r="B869" s="27">
        <f t="shared" si="95"/>
        <v>869</v>
      </c>
      <c r="C869" s="27" t="str">
        <f t="shared" si="96"/>
        <v>（５）　老人福祉センター　（老人福祉法）</v>
      </c>
      <c r="D869" s="27" t="str">
        <f t="shared" si="97"/>
        <v>長寿介護課</v>
      </c>
      <c r="E869" s="27" t="str">
        <f t="shared" si="98"/>
        <v>老人福祉センター</v>
      </c>
      <c r="F869" s="25" t="s">
        <v>4090</v>
      </c>
      <c r="G869" s="34" t="s">
        <v>281</v>
      </c>
      <c r="H869" s="25" t="s">
        <v>4091</v>
      </c>
      <c r="I869" s="34" t="s">
        <v>4092</v>
      </c>
      <c r="J869" s="34" t="s">
        <v>4093</v>
      </c>
      <c r="K869" s="25" t="s">
        <v>284</v>
      </c>
      <c r="L869" s="25" t="s">
        <v>2804</v>
      </c>
      <c r="M869" s="35" t="s">
        <v>4094</v>
      </c>
      <c r="N869" s="36" t="s">
        <v>3161</v>
      </c>
      <c r="O869" s="69" t="str">
        <f>IFERROR(VLOOKUP(IF($L869="―",$K869,$L869),法人一覧!$D$4:$E$333,2,FALSE),"―")</f>
        <v>4190005008446</v>
      </c>
    </row>
    <row r="870" spans="1:16" ht="27" customHeight="1" x14ac:dyDescent="0.15">
      <c r="A870" s="39">
        <f>IF($B$868="","",COUNTA($B$868:B870))</f>
        <v>3</v>
      </c>
      <c r="B870" s="27">
        <f t="shared" si="95"/>
        <v>870</v>
      </c>
      <c r="C870" s="27" t="str">
        <f t="shared" si="96"/>
        <v>（５）　老人福祉センター　（老人福祉法）</v>
      </c>
      <c r="D870" s="27" t="str">
        <f t="shared" si="97"/>
        <v>長寿介護課</v>
      </c>
      <c r="E870" s="27" t="str">
        <f t="shared" si="98"/>
        <v>老人福祉センター</v>
      </c>
      <c r="F870" s="25" t="s">
        <v>4095</v>
      </c>
      <c r="G870" s="34" t="s">
        <v>4096</v>
      </c>
      <c r="H870" s="25" t="s">
        <v>4097</v>
      </c>
      <c r="I870" s="34" t="s">
        <v>4098</v>
      </c>
      <c r="J870" s="34" t="s">
        <v>4099</v>
      </c>
      <c r="K870" s="25" t="s">
        <v>284</v>
      </c>
      <c r="L870" s="25" t="s">
        <v>2804</v>
      </c>
      <c r="M870" s="35" t="s">
        <v>4094</v>
      </c>
      <c r="N870" s="36" t="s">
        <v>3204</v>
      </c>
      <c r="O870" s="69" t="str">
        <f>IFERROR(VLOOKUP(IF($L870="―",$K870,$L870),法人一覧!$D$4:$E$333,2,FALSE),"―")</f>
        <v>4190005008446</v>
      </c>
    </row>
    <row r="871" spans="1:16" ht="27" customHeight="1" x14ac:dyDescent="0.15">
      <c r="A871" s="39">
        <f>IF($B$868="","",COUNTA($B$868:B871))</f>
        <v>4</v>
      </c>
      <c r="B871" s="27">
        <f t="shared" si="95"/>
        <v>871</v>
      </c>
      <c r="C871" s="27" t="str">
        <f t="shared" si="96"/>
        <v>（５）　老人福祉センター　（老人福祉法）</v>
      </c>
      <c r="D871" s="27" t="str">
        <f t="shared" si="97"/>
        <v>長寿介護課</v>
      </c>
      <c r="E871" s="27" t="str">
        <f t="shared" si="98"/>
        <v>老人福祉センター</v>
      </c>
      <c r="F871" s="25" t="s">
        <v>4100</v>
      </c>
      <c r="G871" s="34" t="s">
        <v>4101</v>
      </c>
      <c r="H871" s="25" t="s">
        <v>4102</v>
      </c>
      <c r="I871" s="34" t="s">
        <v>4103</v>
      </c>
      <c r="J871" s="34" t="s">
        <v>4104</v>
      </c>
      <c r="K871" s="25" t="s">
        <v>284</v>
      </c>
      <c r="L871" s="25" t="s">
        <v>2804</v>
      </c>
      <c r="M871" s="35" t="s">
        <v>4094</v>
      </c>
      <c r="N871" s="36" t="s">
        <v>4105</v>
      </c>
      <c r="O871" s="69" t="str">
        <f>IFERROR(VLOOKUP(IF($L871="―",$K871,$L871),法人一覧!$D$4:$E$333,2,FALSE),"―")</f>
        <v>4190005008446</v>
      </c>
    </row>
    <row r="872" spans="1:16" ht="27" customHeight="1" x14ac:dyDescent="0.15">
      <c r="A872" s="39">
        <f>IF($B$868="","",COUNTA($B$868:B872))</f>
        <v>5</v>
      </c>
      <c r="B872" s="27">
        <f t="shared" si="95"/>
        <v>872</v>
      </c>
      <c r="C872" s="27" t="str">
        <f t="shared" si="96"/>
        <v>（５）　老人福祉センター　（老人福祉法）</v>
      </c>
      <c r="D872" s="27" t="str">
        <f t="shared" si="97"/>
        <v>長寿介護課</v>
      </c>
      <c r="E872" s="27" t="str">
        <f t="shared" si="98"/>
        <v>老人福祉センター</v>
      </c>
      <c r="F872" s="25" t="s">
        <v>4106</v>
      </c>
      <c r="G872" s="34" t="s">
        <v>4107</v>
      </c>
      <c r="H872" s="25" t="s">
        <v>4108</v>
      </c>
      <c r="I872" s="34" t="s">
        <v>4109</v>
      </c>
      <c r="J872" s="34" t="s">
        <v>25</v>
      </c>
      <c r="K872" s="25" t="s">
        <v>2102</v>
      </c>
      <c r="L872" s="25" t="s">
        <v>25</v>
      </c>
      <c r="M872" s="35" t="s">
        <v>4089</v>
      </c>
      <c r="N872" s="36" t="s">
        <v>387</v>
      </c>
      <c r="O872" s="69" t="str">
        <f>IFERROR(VLOOKUP(IF($L872="―",$K872,$L872),法人一覧!$D$4:$E$333,2,FALSE),"―")</f>
        <v>―</v>
      </c>
    </row>
    <row r="873" spans="1:16" ht="27" customHeight="1" x14ac:dyDescent="0.15">
      <c r="A873" s="39">
        <f>IF($B$868="","",COUNTA($B$868:B873))</f>
        <v>6</v>
      </c>
      <c r="B873" s="27">
        <f t="shared" si="95"/>
        <v>873</v>
      </c>
      <c r="C873" s="27" t="str">
        <f t="shared" si="96"/>
        <v>（５）　老人福祉センター　（老人福祉法）</v>
      </c>
      <c r="D873" s="27" t="str">
        <f t="shared" si="97"/>
        <v>長寿介護課</v>
      </c>
      <c r="E873" s="27" t="str">
        <f t="shared" si="98"/>
        <v>老人福祉センター</v>
      </c>
      <c r="F873" s="25" t="s">
        <v>4110</v>
      </c>
      <c r="G873" s="34" t="s">
        <v>4111</v>
      </c>
      <c r="H873" s="25" t="s">
        <v>4112</v>
      </c>
      <c r="I873" s="34" t="s">
        <v>4113</v>
      </c>
      <c r="J873" s="34" t="s">
        <v>25</v>
      </c>
      <c r="K873" s="25" t="s">
        <v>4114</v>
      </c>
      <c r="L873" s="25" t="s">
        <v>2804</v>
      </c>
      <c r="M873" s="35" t="s">
        <v>4094</v>
      </c>
      <c r="N873" s="36" t="s">
        <v>4115</v>
      </c>
      <c r="O873" s="69" t="str">
        <f>IFERROR(VLOOKUP(IF($L873="―",$K873,$L873),法人一覧!$D$4:$E$333,2,FALSE),"―")</f>
        <v>4190005008446</v>
      </c>
    </row>
    <row r="874" spans="1:16" ht="27" customHeight="1" x14ac:dyDescent="0.15">
      <c r="A874" s="39">
        <f>IF($B$868="","",COUNTA($B$868:B874))</f>
        <v>7</v>
      </c>
      <c r="B874" s="27">
        <f t="shared" si="95"/>
        <v>874</v>
      </c>
      <c r="C874" s="27" t="str">
        <f t="shared" si="96"/>
        <v>（５）　老人福祉センター　（老人福祉法）</v>
      </c>
      <c r="D874" s="27" t="str">
        <f t="shared" si="97"/>
        <v>長寿介護課</v>
      </c>
      <c r="E874" s="27" t="str">
        <f t="shared" si="98"/>
        <v>老人福祉センター</v>
      </c>
      <c r="F874" s="25" t="s">
        <v>4116</v>
      </c>
      <c r="G874" s="34" t="s">
        <v>4117</v>
      </c>
      <c r="H874" s="25" t="s">
        <v>4118</v>
      </c>
      <c r="I874" s="34" t="s">
        <v>4119</v>
      </c>
      <c r="J874" s="34" t="s">
        <v>25</v>
      </c>
      <c r="K874" s="25" t="s">
        <v>2154</v>
      </c>
      <c r="L874" s="25" t="s">
        <v>25</v>
      </c>
      <c r="M874" s="35" t="s">
        <v>4089</v>
      </c>
      <c r="N874" s="36" t="s">
        <v>4120</v>
      </c>
      <c r="O874" s="69" t="str">
        <f>IFERROR(VLOOKUP(IF($L874="―",$K874,$L874),法人一覧!$D$4:$E$333,2,FALSE),"―")</f>
        <v>―</v>
      </c>
    </row>
    <row r="875" spans="1:16" ht="27" customHeight="1" x14ac:dyDescent="0.15">
      <c r="A875" s="39">
        <f>IF($B$868="","",COUNTA($B$868:B875))</f>
        <v>8</v>
      </c>
      <c r="B875" s="27">
        <f t="shared" si="95"/>
        <v>875</v>
      </c>
      <c r="C875" s="27" t="str">
        <f t="shared" si="96"/>
        <v>（５）　老人福祉センター　（老人福祉法）</v>
      </c>
      <c r="D875" s="27" t="str">
        <f t="shared" si="97"/>
        <v>長寿介護課</v>
      </c>
      <c r="E875" s="27" t="str">
        <f t="shared" si="98"/>
        <v>老人福祉センター</v>
      </c>
      <c r="F875" s="25" t="s">
        <v>4121</v>
      </c>
      <c r="G875" s="34" t="s">
        <v>4122</v>
      </c>
      <c r="H875" s="25" t="s">
        <v>4123</v>
      </c>
      <c r="I875" s="34" t="s">
        <v>4124</v>
      </c>
      <c r="J875" s="34" t="s">
        <v>4125</v>
      </c>
      <c r="K875" s="25" t="s">
        <v>4126</v>
      </c>
      <c r="L875" s="25" t="s">
        <v>4127</v>
      </c>
      <c r="M875" s="35" t="s">
        <v>4094</v>
      </c>
      <c r="N875" s="36" t="s">
        <v>3032</v>
      </c>
      <c r="O875" s="69" t="str">
        <f>IFERROR(VLOOKUP(IF($L875="―",$K875,$L875),法人一覧!$D$4:$E$333,2,FALSE),"―")</f>
        <v>3190005009453</v>
      </c>
    </row>
    <row r="876" spans="1:16" ht="27" customHeight="1" x14ac:dyDescent="0.15">
      <c r="A876" s="39">
        <f>IF($B$868="","",COUNTA($B$868:B876))</f>
        <v>9</v>
      </c>
      <c r="B876" s="27">
        <f t="shared" si="95"/>
        <v>876</v>
      </c>
      <c r="C876" s="27" t="str">
        <f t="shared" si="96"/>
        <v>（５）　老人福祉センター　（老人福祉法）</v>
      </c>
      <c r="D876" s="27" t="str">
        <f t="shared" si="97"/>
        <v>長寿介護課</v>
      </c>
      <c r="E876" s="27" t="str">
        <f t="shared" si="98"/>
        <v>老人福祉センター</v>
      </c>
      <c r="F876" s="25" t="s">
        <v>4128</v>
      </c>
      <c r="G876" s="34" t="s">
        <v>331</v>
      </c>
      <c r="H876" s="25" t="s">
        <v>4129</v>
      </c>
      <c r="I876" s="34" t="s">
        <v>4130</v>
      </c>
      <c r="J876" s="34" t="s">
        <v>25</v>
      </c>
      <c r="K876" s="25" t="s">
        <v>335</v>
      </c>
      <c r="L876" s="25" t="s">
        <v>4131</v>
      </c>
      <c r="M876" s="35" t="s">
        <v>4094</v>
      </c>
      <c r="N876" s="36" t="s">
        <v>4132</v>
      </c>
      <c r="O876" s="69" t="str">
        <f>IFERROR(VLOOKUP(IF($L876="―",$K876,$L876),法人一覧!$D$4:$E$333,2,FALSE),"―")</f>
        <v>9190005008846</v>
      </c>
    </row>
    <row r="877" spans="1:16" ht="27" customHeight="1" x14ac:dyDescent="0.15">
      <c r="A877" s="39">
        <f>IF($B$868="","",COUNTA($B$868:B877))</f>
        <v>10</v>
      </c>
      <c r="B877" s="27">
        <f t="shared" si="95"/>
        <v>877</v>
      </c>
      <c r="C877" s="27" t="str">
        <f t="shared" si="96"/>
        <v>（５）　老人福祉センター　（老人福祉法）</v>
      </c>
      <c r="D877" s="27" t="str">
        <f t="shared" si="97"/>
        <v>長寿介護課</v>
      </c>
      <c r="E877" s="27" t="str">
        <f t="shared" si="98"/>
        <v>老人福祉センター</v>
      </c>
      <c r="F877" s="25" t="s">
        <v>4133</v>
      </c>
      <c r="G877" s="34" t="s">
        <v>872</v>
      </c>
      <c r="H877" s="25" t="s">
        <v>4134</v>
      </c>
      <c r="I877" s="34" t="s">
        <v>4135</v>
      </c>
      <c r="J877" s="34" t="s">
        <v>4136</v>
      </c>
      <c r="K877" s="25" t="s">
        <v>327</v>
      </c>
      <c r="L877" s="25" t="s">
        <v>328</v>
      </c>
      <c r="M877" s="35" t="s">
        <v>4137</v>
      </c>
      <c r="N877" s="36" t="s">
        <v>4138</v>
      </c>
      <c r="O877" s="69" t="str">
        <f>IFERROR(VLOOKUP(IF($L877="―",$K877,$L877),法人一覧!$D$4:$E$333,2,FALSE),"―")</f>
        <v>6190005008840</v>
      </c>
    </row>
    <row r="878" spans="1:16" ht="27" customHeight="1" x14ac:dyDescent="0.15">
      <c r="A878" s="39">
        <f>IF($B$868="","",COUNTA($B$868:B878))</f>
        <v>11</v>
      </c>
      <c r="B878" s="27">
        <f t="shared" si="95"/>
        <v>878</v>
      </c>
      <c r="C878" s="27" t="str">
        <f t="shared" si="96"/>
        <v>（５）　老人福祉センター　（老人福祉法）</v>
      </c>
      <c r="D878" s="27" t="str">
        <f t="shared" si="97"/>
        <v>長寿介護課</v>
      </c>
      <c r="E878" s="27" t="str">
        <f t="shared" si="98"/>
        <v>老人福祉センター</v>
      </c>
      <c r="F878" s="25" t="s">
        <v>4139</v>
      </c>
      <c r="G878" s="34" t="s">
        <v>4140</v>
      </c>
      <c r="H878" s="25" t="s">
        <v>4141</v>
      </c>
      <c r="I878" s="34" t="s">
        <v>4142</v>
      </c>
      <c r="J878" s="34" t="s">
        <v>25</v>
      </c>
      <c r="K878" s="25" t="s">
        <v>357</v>
      </c>
      <c r="L878" s="25" t="s">
        <v>25</v>
      </c>
      <c r="M878" s="35" t="s">
        <v>4094</v>
      </c>
      <c r="N878" s="36" t="s">
        <v>4143</v>
      </c>
      <c r="O878" s="69" t="str">
        <f>IFERROR(VLOOKUP(IF($L878="―",$K878,$L878),法人一覧!$D$4:$E$333,2,FALSE),"―")</f>
        <v>―</v>
      </c>
    </row>
    <row r="879" spans="1:16" ht="27" customHeight="1" x14ac:dyDescent="0.15">
      <c r="A879" s="39">
        <f>IF($B$868="","",COUNTA($B$868:B879))</f>
        <v>12</v>
      </c>
      <c r="B879" s="27">
        <f t="shared" si="95"/>
        <v>879</v>
      </c>
      <c r="C879" s="27" t="str">
        <f t="shared" si="96"/>
        <v>（５）　老人福祉センター　（老人福祉法）</v>
      </c>
      <c r="D879" s="27" t="str">
        <f t="shared" si="97"/>
        <v>長寿介護課</v>
      </c>
      <c r="E879" s="27" t="str">
        <f t="shared" si="98"/>
        <v>老人福祉センター</v>
      </c>
      <c r="F879" s="25" t="s">
        <v>4144</v>
      </c>
      <c r="G879" s="34" t="s">
        <v>131</v>
      </c>
      <c r="H879" s="25" t="s">
        <v>4145</v>
      </c>
      <c r="I879" s="34" t="s">
        <v>4146</v>
      </c>
      <c r="J879" s="34" t="s">
        <v>4146</v>
      </c>
      <c r="K879" s="25" t="s">
        <v>363</v>
      </c>
      <c r="L879" s="25" t="s">
        <v>135</v>
      </c>
      <c r="M879" s="35" t="s">
        <v>4089</v>
      </c>
      <c r="N879" s="36" t="s">
        <v>4147</v>
      </c>
      <c r="O879" s="69" t="str">
        <f>IFERROR(VLOOKUP(IF($L879="―",$K879,$L879),法人一覧!$D$4:$E$333,2,FALSE),"―")</f>
        <v>4190005000122</v>
      </c>
    </row>
    <row r="880" spans="1:16" ht="27" customHeight="1" x14ac:dyDescent="0.15">
      <c r="A880" s="39">
        <f>IF($B$868="","",COUNTA($B$868:B880))</f>
        <v>13</v>
      </c>
      <c r="B880" s="27">
        <f t="shared" si="95"/>
        <v>880</v>
      </c>
      <c r="C880" s="27" t="str">
        <f t="shared" si="96"/>
        <v>（５）　老人福祉センター　（老人福祉法）</v>
      </c>
      <c r="D880" s="27" t="str">
        <f t="shared" si="97"/>
        <v>長寿介護課</v>
      </c>
      <c r="E880" s="27" t="str">
        <f t="shared" si="98"/>
        <v>老人福祉センター</v>
      </c>
      <c r="F880" s="64" t="s">
        <v>4148</v>
      </c>
      <c r="G880" s="136" t="s">
        <v>539</v>
      </c>
      <c r="H880" s="25" t="s">
        <v>4149</v>
      </c>
      <c r="I880" s="98" t="s">
        <v>4150</v>
      </c>
      <c r="J880" s="34" t="s">
        <v>4151</v>
      </c>
      <c r="K880" s="25" t="s">
        <v>363</v>
      </c>
      <c r="L880" s="25" t="s">
        <v>4152</v>
      </c>
      <c r="M880" s="35" t="s">
        <v>4137</v>
      </c>
      <c r="N880" s="93">
        <v>41214</v>
      </c>
      <c r="O880" s="69" t="str">
        <f>IFERROR(VLOOKUP(IF($L880="―",$K880,$L880),法人一覧!$D$4:$E$333,2,FALSE),"―")</f>
        <v>2190005003119</v>
      </c>
    </row>
    <row r="881" spans="1:15" ht="27" customHeight="1" x14ac:dyDescent="0.15">
      <c r="A881" s="39">
        <f>IF($B$868="","",COUNTA($B$868:B881))</f>
        <v>14</v>
      </c>
      <c r="B881" s="27">
        <f t="shared" si="95"/>
        <v>881</v>
      </c>
      <c r="C881" s="27" t="str">
        <f t="shared" si="96"/>
        <v>（５）　老人福祉センター　（老人福祉法）</v>
      </c>
      <c r="D881" s="27" t="str">
        <f t="shared" si="97"/>
        <v>長寿介護課</v>
      </c>
      <c r="E881" s="27" t="str">
        <f t="shared" si="98"/>
        <v>老人福祉センター</v>
      </c>
      <c r="F881" s="25" t="s">
        <v>4153</v>
      </c>
      <c r="G881" s="34" t="s">
        <v>4154</v>
      </c>
      <c r="H881" s="25" t="s">
        <v>4155</v>
      </c>
      <c r="I881" s="34" t="s">
        <v>4156</v>
      </c>
      <c r="J881" s="34" t="s">
        <v>4157</v>
      </c>
      <c r="K881" s="25" t="s">
        <v>363</v>
      </c>
      <c r="L881" s="25" t="s">
        <v>135</v>
      </c>
      <c r="M881" s="35" t="s">
        <v>4094</v>
      </c>
      <c r="N881" s="36" t="s">
        <v>4158</v>
      </c>
      <c r="O881" s="69" t="str">
        <f>IFERROR(VLOOKUP(IF($L881="―",$K881,$L881),法人一覧!$D$4:$E$333,2,FALSE),"―")</f>
        <v>4190005000122</v>
      </c>
    </row>
    <row r="882" spans="1:15" ht="27" customHeight="1" x14ac:dyDescent="0.15">
      <c r="A882" s="39">
        <f>IF($B$868="","",COUNTA($B$868:B882))</f>
        <v>15</v>
      </c>
      <c r="B882" s="27">
        <f t="shared" si="95"/>
        <v>882</v>
      </c>
      <c r="C882" s="27" t="str">
        <f t="shared" si="96"/>
        <v>（５）　老人福祉センター　（老人福祉法）</v>
      </c>
      <c r="D882" s="27" t="str">
        <f t="shared" si="97"/>
        <v>長寿介護課</v>
      </c>
      <c r="E882" s="27" t="str">
        <f t="shared" si="98"/>
        <v>老人福祉センター</v>
      </c>
      <c r="F882" s="25" t="s">
        <v>4159</v>
      </c>
      <c r="G882" s="34" t="s">
        <v>1239</v>
      </c>
      <c r="H882" s="25" t="s">
        <v>4160</v>
      </c>
      <c r="I882" s="34" t="s">
        <v>4161</v>
      </c>
      <c r="J882" s="34" t="s">
        <v>4162</v>
      </c>
      <c r="K882" s="25" t="s">
        <v>363</v>
      </c>
      <c r="L882" s="25" t="s">
        <v>135</v>
      </c>
      <c r="M882" s="35" t="s">
        <v>4094</v>
      </c>
      <c r="N882" s="36" t="s">
        <v>4163</v>
      </c>
      <c r="O882" s="69" t="str">
        <f>IFERROR(VLOOKUP(IF($L882="―",$K882,$L882),法人一覧!$D$4:$E$333,2,FALSE),"―")</f>
        <v>4190005000122</v>
      </c>
    </row>
    <row r="883" spans="1:15" ht="27" customHeight="1" x14ac:dyDescent="0.15">
      <c r="A883" s="39">
        <f>IF($B$868="","",COUNTA($B$868:B883))</f>
        <v>16</v>
      </c>
      <c r="B883" s="27">
        <f t="shared" si="95"/>
        <v>883</v>
      </c>
      <c r="C883" s="27" t="str">
        <f t="shared" si="96"/>
        <v>（５）　老人福祉センター　（老人福祉法）</v>
      </c>
      <c r="D883" s="27" t="str">
        <f t="shared" si="97"/>
        <v>長寿介護課</v>
      </c>
      <c r="E883" s="27" t="str">
        <f t="shared" si="98"/>
        <v>老人福祉センター</v>
      </c>
      <c r="F883" s="25" t="s">
        <v>4164</v>
      </c>
      <c r="G883" s="34" t="s">
        <v>1283</v>
      </c>
      <c r="H883" s="25" t="s">
        <v>4165</v>
      </c>
      <c r="I883" s="34" t="s">
        <v>4166</v>
      </c>
      <c r="J883" s="34" t="s">
        <v>4167</v>
      </c>
      <c r="K883" s="25" t="s">
        <v>363</v>
      </c>
      <c r="L883" s="25" t="s">
        <v>1287</v>
      </c>
      <c r="M883" s="35" t="s">
        <v>4094</v>
      </c>
      <c r="N883" s="36" t="s">
        <v>1547</v>
      </c>
      <c r="O883" s="69" t="str">
        <f>IFERROR(VLOOKUP(IF($L883="―",$K883,$L883),法人一覧!$D$4:$E$333,2,FALSE),"―")</f>
        <v>1190005003012</v>
      </c>
    </row>
    <row r="884" spans="1:15" ht="27" customHeight="1" x14ac:dyDescent="0.15">
      <c r="A884" s="39">
        <f>IF($B$868="","",COUNTA($B$868:B884))</f>
        <v>17</v>
      </c>
      <c r="B884" s="27">
        <f t="shared" si="95"/>
        <v>884</v>
      </c>
      <c r="C884" s="27" t="str">
        <f t="shared" si="96"/>
        <v>（５）　老人福祉センター　（老人福祉法）</v>
      </c>
      <c r="D884" s="27" t="str">
        <f t="shared" si="97"/>
        <v>長寿介護課</v>
      </c>
      <c r="E884" s="27" t="str">
        <f t="shared" si="98"/>
        <v>老人福祉センター</v>
      </c>
      <c r="F884" s="25" t="s">
        <v>4168</v>
      </c>
      <c r="G884" s="34" t="s">
        <v>2527</v>
      </c>
      <c r="H884" s="25" t="s">
        <v>4169</v>
      </c>
      <c r="I884" s="34" t="s">
        <v>4170</v>
      </c>
      <c r="J884" s="34" t="s">
        <v>25</v>
      </c>
      <c r="K884" s="25" t="s">
        <v>68</v>
      </c>
      <c r="L884" s="25" t="s">
        <v>25</v>
      </c>
      <c r="M884" s="35" t="s">
        <v>4089</v>
      </c>
      <c r="N884" s="36" t="s">
        <v>4171</v>
      </c>
      <c r="O884" s="69" t="str">
        <f>IFERROR(VLOOKUP(IF($L884="―",$K884,$L884),法人一覧!$D$4:$E$333,2,FALSE),"―")</f>
        <v>―</v>
      </c>
    </row>
    <row r="885" spans="1:15" ht="27" customHeight="1" x14ac:dyDescent="0.15">
      <c r="A885" s="39">
        <f>IF($B$868="","",COUNTA($B$868:B885))</f>
        <v>18</v>
      </c>
      <c r="B885" s="27">
        <f t="shared" si="95"/>
        <v>885</v>
      </c>
      <c r="C885" s="27" t="str">
        <f t="shared" si="96"/>
        <v>（５）　老人福祉センター　（老人福祉法）</v>
      </c>
      <c r="D885" s="27" t="str">
        <f t="shared" si="97"/>
        <v>長寿介護課</v>
      </c>
      <c r="E885" s="27" t="str">
        <f t="shared" si="98"/>
        <v>老人福祉センター</v>
      </c>
      <c r="F885" s="25" t="s">
        <v>4172</v>
      </c>
      <c r="G885" s="34" t="s">
        <v>4173</v>
      </c>
      <c r="H885" s="25" t="s">
        <v>4174</v>
      </c>
      <c r="I885" s="34" t="s">
        <v>4175</v>
      </c>
      <c r="J885" s="34" t="s">
        <v>25</v>
      </c>
      <c r="K885" s="25" t="s">
        <v>417</v>
      </c>
      <c r="L885" s="25" t="s">
        <v>25</v>
      </c>
      <c r="M885" s="35" t="s">
        <v>4089</v>
      </c>
      <c r="N885" s="36" t="s">
        <v>4176</v>
      </c>
      <c r="O885" s="69" t="str">
        <f>IFERROR(VLOOKUP(IF($L885="―",$K885,$L885),法人一覧!$D$4:$E$333,2,FALSE),"―")</f>
        <v>―</v>
      </c>
    </row>
    <row r="886" spans="1:15" ht="27" customHeight="1" x14ac:dyDescent="0.15">
      <c r="A886" s="39">
        <f>IF($B$868="","",COUNTA($B$868:B886))</f>
        <v>19</v>
      </c>
      <c r="B886" s="27">
        <f t="shared" si="95"/>
        <v>886</v>
      </c>
      <c r="C886" s="27" t="str">
        <f t="shared" si="96"/>
        <v>（５）　老人福祉センター　（老人福祉法）</v>
      </c>
      <c r="D886" s="27" t="str">
        <f t="shared" si="97"/>
        <v>長寿介護課</v>
      </c>
      <c r="E886" s="27" t="str">
        <f t="shared" si="98"/>
        <v>老人福祉センター</v>
      </c>
      <c r="F886" s="25" t="s">
        <v>4177</v>
      </c>
      <c r="G886" s="34" t="s">
        <v>430</v>
      </c>
      <c r="H886" s="25" t="s">
        <v>4178</v>
      </c>
      <c r="I886" s="34" t="s">
        <v>432</v>
      </c>
      <c r="J886" s="34" t="s">
        <v>25</v>
      </c>
      <c r="K886" s="25" t="s">
        <v>4179</v>
      </c>
      <c r="L886" s="25" t="s">
        <v>25</v>
      </c>
      <c r="M886" s="35" t="s">
        <v>4094</v>
      </c>
      <c r="N886" s="36" t="s">
        <v>3385</v>
      </c>
      <c r="O886" s="69" t="str">
        <f>IFERROR(VLOOKUP(IF($L886="―",$K886,$L886),法人一覧!$D$4:$E$333,2,FALSE),"―")</f>
        <v>1190005005347</v>
      </c>
    </row>
    <row r="887" spans="1:15" ht="27" customHeight="1" x14ac:dyDescent="0.15">
      <c r="A887" s="39">
        <f>IF($B$868="","",COUNTA($B$868:B887))</f>
        <v>20</v>
      </c>
      <c r="B887" s="27">
        <f t="shared" si="95"/>
        <v>887</v>
      </c>
      <c r="C887" s="27" t="str">
        <f t="shared" si="96"/>
        <v>（５）　老人福祉センター　（老人福祉法）</v>
      </c>
      <c r="D887" s="27" t="str">
        <f t="shared" si="97"/>
        <v>長寿介護課</v>
      </c>
      <c r="E887" s="27" t="str">
        <f t="shared" si="98"/>
        <v>老人福祉センター</v>
      </c>
      <c r="F887" s="25" t="s">
        <v>4180</v>
      </c>
      <c r="G887" s="34" t="s">
        <v>452</v>
      </c>
      <c r="H887" s="25" t="s">
        <v>453</v>
      </c>
      <c r="I887" s="34" t="s">
        <v>4181</v>
      </c>
      <c r="J887" s="34" t="s">
        <v>25</v>
      </c>
      <c r="K887" s="25" t="s">
        <v>78</v>
      </c>
      <c r="L887" s="25" t="s">
        <v>4179</v>
      </c>
      <c r="M887" s="35" t="s">
        <v>4094</v>
      </c>
      <c r="N887" s="36" t="s">
        <v>4182</v>
      </c>
      <c r="O887" s="69" t="str">
        <f>IFERROR(VLOOKUP(IF($L887="―",$K887,$L887),法人一覧!$D$4:$E$333,2,FALSE),"―")</f>
        <v>1190005005347</v>
      </c>
    </row>
    <row r="888" spans="1:15" ht="27" customHeight="1" x14ac:dyDescent="0.15">
      <c r="A888" s="39">
        <f>IF($B$868="","",COUNTA($B$868:B888))</f>
        <v>21</v>
      </c>
      <c r="B888" s="27">
        <f t="shared" si="95"/>
        <v>888</v>
      </c>
      <c r="C888" s="27" t="str">
        <f t="shared" si="96"/>
        <v>（５）　老人福祉センター　（老人福祉法）</v>
      </c>
      <c r="D888" s="27" t="str">
        <f t="shared" si="97"/>
        <v>長寿介護課</v>
      </c>
      <c r="E888" s="27" t="str">
        <f t="shared" si="98"/>
        <v>老人福祉センター</v>
      </c>
      <c r="F888" s="25" t="s">
        <v>4183</v>
      </c>
      <c r="G888" s="34" t="s">
        <v>4184</v>
      </c>
      <c r="H888" s="25" t="s">
        <v>4185</v>
      </c>
      <c r="I888" s="34" t="s">
        <v>4186</v>
      </c>
      <c r="J888" s="34" t="s">
        <v>25</v>
      </c>
      <c r="K888" s="25" t="s">
        <v>78</v>
      </c>
      <c r="L888" s="25" t="s">
        <v>25</v>
      </c>
      <c r="M888" s="35" t="s">
        <v>4089</v>
      </c>
      <c r="N888" s="36" t="s">
        <v>75</v>
      </c>
      <c r="O888" s="69" t="str">
        <f>IFERROR(VLOOKUP(IF($L888="―",$K888,$L888),法人一覧!$D$4:$E$333,2,FALSE),"―")</f>
        <v>―</v>
      </c>
    </row>
    <row r="889" spans="1:15" ht="27" customHeight="1" x14ac:dyDescent="0.15">
      <c r="A889" s="39">
        <f>IF($B$868="","",COUNTA($B$868:B889))</f>
        <v>22</v>
      </c>
      <c r="B889" s="27">
        <f t="shared" si="95"/>
        <v>889</v>
      </c>
      <c r="C889" s="27" t="str">
        <f t="shared" si="96"/>
        <v>（５）　老人福祉センター　（老人福祉法）</v>
      </c>
      <c r="D889" s="27" t="str">
        <f t="shared" si="97"/>
        <v>長寿介護課</v>
      </c>
      <c r="E889" s="27" t="str">
        <f t="shared" si="98"/>
        <v>老人福祉センター</v>
      </c>
      <c r="F889" s="25" t="s">
        <v>4187</v>
      </c>
      <c r="G889" s="34" t="s">
        <v>3716</v>
      </c>
      <c r="H889" s="25" t="s">
        <v>4188</v>
      </c>
      <c r="I889" s="34" t="s">
        <v>4189</v>
      </c>
      <c r="J889" s="34" t="s">
        <v>4190</v>
      </c>
      <c r="K889" s="25" t="s">
        <v>1727</v>
      </c>
      <c r="L889" s="25" t="s">
        <v>25</v>
      </c>
      <c r="M889" s="35" t="s">
        <v>4089</v>
      </c>
      <c r="N889" s="36" t="s">
        <v>404</v>
      </c>
      <c r="O889" s="69" t="str">
        <f>IFERROR(VLOOKUP(IF($L889="―",$K889,$L889),法人一覧!$D$4:$E$333,2,FALSE),"―")</f>
        <v>―</v>
      </c>
    </row>
    <row r="890" spans="1:15" ht="27" customHeight="1" x14ac:dyDescent="0.15">
      <c r="A890" s="39">
        <f>IF($B$868="","",COUNTA($B$868:B890))</f>
        <v>23</v>
      </c>
      <c r="B890" s="27">
        <f t="shared" si="95"/>
        <v>890</v>
      </c>
      <c r="C890" s="27" t="str">
        <f t="shared" si="96"/>
        <v>（５）　老人福祉センター　（老人福祉法）</v>
      </c>
      <c r="D890" s="27" t="str">
        <f t="shared" si="97"/>
        <v>長寿介護課</v>
      </c>
      <c r="E890" s="27" t="str">
        <f t="shared" si="98"/>
        <v>老人福祉センター</v>
      </c>
      <c r="F890" s="25" t="s">
        <v>4191</v>
      </c>
      <c r="G890" s="34" t="s">
        <v>1738</v>
      </c>
      <c r="H890" s="25" t="s">
        <v>4192</v>
      </c>
      <c r="I890" s="34" t="s">
        <v>4193</v>
      </c>
      <c r="J890" s="34" t="s">
        <v>25</v>
      </c>
      <c r="K890" s="25" t="s">
        <v>474</v>
      </c>
      <c r="L890" s="25" t="s">
        <v>25</v>
      </c>
      <c r="M890" s="35" t="s">
        <v>4089</v>
      </c>
      <c r="N890" s="36" t="s">
        <v>3060</v>
      </c>
      <c r="O890" s="69" t="str">
        <f>IFERROR(VLOOKUP(IF($L890="―",$K890,$L890),法人一覧!$D$4:$E$333,2,FALSE),"―")</f>
        <v>―</v>
      </c>
    </row>
    <row r="891" spans="1:15" ht="27" customHeight="1" x14ac:dyDescent="0.15">
      <c r="A891" s="39">
        <f>IF($B$868="","",COUNTA($B$868:B891))</f>
        <v>24</v>
      </c>
      <c r="B891" s="27">
        <f t="shared" si="95"/>
        <v>891</v>
      </c>
      <c r="C891" s="27" t="str">
        <f t="shared" si="96"/>
        <v>（５）　老人福祉センター　（老人福祉法）</v>
      </c>
      <c r="D891" s="27" t="str">
        <f t="shared" si="97"/>
        <v>長寿介護課</v>
      </c>
      <c r="E891" s="27" t="str">
        <f t="shared" si="98"/>
        <v>老人福祉センター</v>
      </c>
      <c r="F891" s="25" t="s">
        <v>4194</v>
      </c>
      <c r="G891" s="34" t="s">
        <v>501</v>
      </c>
      <c r="H891" s="25" t="s">
        <v>16114</v>
      </c>
      <c r="I891" s="34" t="s">
        <v>4195</v>
      </c>
      <c r="J891" s="34" t="s">
        <v>25</v>
      </c>
      <c r="K891" s="25" t="s">
        <v>498</v>
      </c>
      <c r="L891" s="25" t="s">
        <v>25</v>
      </c>
      <c r="M891" s="35" t="s">
        <v>4137</v>
      </c>
      <c r="N891" s="36" t="s">
        <v>387</v>
      </c>
      <c r="O891" s="69" t="str">
        <f>IFERROR(VLOOKUP(IF($L891="―",$K891,$L891),法人一覧!$D$4:$E$333,2,FALSE),"―")</f>
        <v>―</v>
      </c>
    </row>
    <row r="892" spans="1:15" ht="27" customHeight="1" x14ac:dyDescent="0.15">
      <c r="A892" s="39">
        <f>IF($B$868="","",COUNTA($B$868:B892))</f>
        <v>25</v>
      </c>
      <c r="B892" s="27">
        <f t="shared" si="95"/>
        <v>892</v>
      </c>
      <c r="C892" s="27" t="str">
        <f t="shared" si="96"/>
        <v>（５）　老人福祉センター　（老人福祉法）</v>
      </c>
      <c r="D892" s="27" t="str">
        <f t="shared" si="97"/>
        <v>長寿介護課</v>
      </c>
      <c r="E892" s="27" t="str">
        <f t="shared" si="98"/>
        <v>老人福祉センター</v>
      </c>
      <c r="F892" s="25" t="s">
        <v>4196</v>
      </c>
      <c r="G892" s="34" t="s">
        <v>4197</v>
      </c>
      <c r="H892" s="25" t="s">
        <v>4198</v>
      </c>
      <c r="I892" s="34" t="s">
        <v>4199</v>
      </c>
      <c r="J892" s="34" t="s">
        <v>25</v>
      </c>
      <c r="K892" s="25" t="s">
        <v>2021</v>
      </c>
      <c r="L892" s="25" t="s">
        <v>25</v>
      </c>
      <c r="M892" s="35" t="s">
        <v>4089</v>
      </c>
      <c r="N892" s="36" t="s">
        <v>292</v>
      </c>
      <c r="O892" s="69" t="str">
        <f>IFERROR(VLOOKUP(IF($L892="―",$K892,$L892),法人一覧!$D$4:$E$333,2,FALSE),"―")</f>
        <v>―</v>
      </c>
    </row>
    <row r="893" spans="1:15" ht="30" customHeight="1" x14ac:dyDescent="0.15">
      <c r="A893" s="39">
        <f>IF($B$868="","",COUNTA($B$868:B893))</f>
        <v>26</v>
      </c>
      <c r="B893" s="59">
        <f t="shared" si="95"/>
        <v>893</v>
      </c>
      <c r="C893" s="59" t="str">
        <f t="shared" si="96"/>
        <v>（５）　老人福祉センター　（老人福祉法）</v>
      </c>
      <c r="D893" s="59" t="str">
        <f t="shared" si="97"/>
        <v>長寿介護課</v>
      </c>
      <c r="E893" s="27" t="str">
        <f t="shared" si="98"/>
        <v>老人福祉センター</v>
      </c>
      <c r="F893" s="58" t="s">
        <v>4200</v>
      </c>
      <c r="G893" s="60" t="s">
        <v>2040</v>
      </c>
      <c r="H893" s="58" t="s">
        <v>4201</v>
      </c>
      <c r="I893" s="60" t="s">
        <v>4202</v>
      </c>
      <c r="J893" s="60" t="s">
        <v>25</v>
      </c>
      <c r="K893" s="58" t="s">
        <v>2021</v>
      </c>
      <c r="L893" s="58" t="s">
        <v>25</v>
      </c>
      <c r="M893" s="57" t="s">
        <v>4089</v>
      </c>
      <c r="N893" s="51" t="s">
        <v>4182</v>
      </c>
      <c r="O893" s="74" t="str">
        <f>IFERROR(VLOOKUP(IF($L893="―",$K893,$L893),法人一覧!$D$4:$E$333,2,FALSE),"―")</f>
        <v>―</v>
      </c>
    </row>
    <row r="894" spans="1:15" ht="30" customHeight="1" x14ac:dyDescent="0.15"/>
    <row r="895" spans="1:15" ht="30" customHeight="1" x14ac:dyDescent="0.15">
      <c r="F895" s="379" t="s">
        <v>4203</v>
      </c>
      <c r="O895" s="56" t="s">
        <v>2799</v>
      </c>
    </row>
    <row r="896" spans="1:15" ht="27" customHeight="1" x14ac:dyDescent="0.15">
      <c r="A896" s="77" t="s">
        <v>5</v>
      </c>
      <c r="B896" s="66" t="s">
        <v>6</v>
      </c>
      <c r="C896" s="66" t="s">
        <v>7</v>
      </c>
      <c r="D896" s="66" t="s">
        <v>8</v>
      </c>
      <c r="E896" s="66" t="s">
        <v>9</v>
      </c>
      <c r="F896" s="67" t="s">
        <v>10</v>
      </c>
      <c r="G896" s="66" t="s">
        <v>11</v>
      </c>
      <c r="H896" s="67" t="s">
        <v>12</v>
      </c>
      <c r="I896" s="66" t="s">
        <v>13</v>
      </c>
      <c r="J896" s="66" t="s">
        <v>14</v>
      </c>
      <c r="K896" s="67" t="s">
        <v>15</v>
      </c>
      <c r="L896" s="67" t="s">
        <v>13925</v>
      </c>
      <c r="M896" s="68" t="s">
        <v>16</v>
      </c>
      <c r="N896" s="67" t="s">
        <v>17</v>
      </c>
      <c r="O896" s="66" t="s">
        <v>18</v>
      </c>
    </row>
    <row r="897" spans="1:15" ht="27" customHeight="1" x14ac:dyDescent="0.15">
      <c r="A897" s="39">
        <f>IF($B$897="","",COUNTA($B$897:B897))</f>
        <v>1</v>
      </c>
      <c r="B897" s="59">
        <f t="shared" ref="B897:B899" si="99">IF(D897="","",ROW())</f>
        <v>897</v>
      </c>
      <c r="C897" s="27" t="str">
        <f>$F$895</f>
        <v>（６）　生活支援ハウス</v>
      </c>
      <c r="D897" s="27" t="str">
        <f>$O$895</f>
        <v>長寿介護課</v>
      </c>
      <c r="E897" s="27" t="s">
        <v>4204</v>
      </c>
      <c r="F897" s="25" t="s">
        <v>4205</v>
      </c>
      <c r="G897" s="34" t="s">
        <v>4206</v>
      </c>
      <c r="H897" s="25" t="s">
        <v>4207</v>
      </c>
      <c r="I897" s="34" t="s">
        <v>4208</v>
      </c>
      <c r="J897" s="34" t="s">
        <v>4209</v>
      </c>
      <c r="K897" s="25" t="s">
        <v>363</v>
      </c>
      <c r="L897" s="25" t="s">
        <v>14820</v>
      </c>
      <c r="M897" s="41">
        <v>17</v>
      </c>
      <c r="N897" s="36" t="s">
        <v>450</v>
      </c>
      <c r="O897" s="74" t="str">
        <f>IFERROR(VLOOKUP(IF($L897="―",$K897,$L897),法人一覧!$D$4:$E$333,2,FALSE),"―")</f>
        <v>―</v>
      </c>
    </row>
    <row r="898" spans="1:15" ht="27" customHeight="1" x14ac:dyDescent="0.15">
      <c r="A898" s="39">
        <f>IF($B$897="","",COUNTA($B$897:B898))</f>
        <v>2</v>
      </c>
      <c r="B898" s="27">
        <f t="shared" si="99"/>
        <v>898</v>
      </c>
      <c r="C898" s="27" t="str">
        <f>$F$895</f>
        <v>（６）　生活支援ハウス</v>
      </c>
      <c r="D898" s="27" t="str">
        <f>$O$895</f>
        <v>長寿介護課</v>
      </c>
      <c r="E898" s="27" t="s">
        <v>4204</v>
      </c>
      <c r="F898" s="25" t="s">
        <v>4210</v>
      </c>
      <c r="G898" s="34" t="s">
        <v>4211</v>
      </c>
      <c r="H898" s="25" t="s">
        <v>4212</v>
      </c>
      <c r="I898" s="34" t="s">
        <v>4213</v>
      </c>
      <c r="J898" s="34" t="s">
        <v>4214</v>
      </c>
      <c r="K898" s="25" t="s">
        <v>68</v>
      </c>
      <c r="L898" s="25" t="s">
        <v>4215</v>
      </c>
      <c r="M898" s="41">
        <v>10</v>
      </c>
      <c r="N898" s="36" t="s">
        <v>4182</v>
      </c>
      <c r="O898" s="69" t="str">
        <f>IFERROR(VLOOKUP(IF($L898="―",$K898,$L898),法人一覧!$D$4:$E$333,2,FALSE),"―")</f>
        <v>7190005007486</v>
      </c>
    </row>
    <row r="899" spans="1:15" ht="30" customHeight="1" x14ac:dyDescent="0.15">
      <c r="A899" s="39">
        <f>IF($B$897="","",COUNTA($B$897:B899))</f>
        <v>3</v>
      </c>
      <c r="B899" s="59">
        <f t="shared" si="99"/>
        <v>899</v>
      </c>
      <c r="C899" s="59" t="str">
        <f>$F$895</f>
        <v>（６）　生活支援ハウス</v>
      </c>
      <c r="D899" s="59" t="str">
        <f>$O$895</f>
        <v>長寿介護課</v>
      </c>
      <c r="E899" s="59" t="s">
        <v>4204</v>
      </c>
      <c r="F899" s="58" t="s">
        <v>4216</v>
      </c>
      <c r="G899" s="60" t="s">
        <v>3907</v>
      </c>
      <c r="H899" s="58" t="s">
        <v>4217</v>
      </c>
      <c r="I899" s="60" t="s">
        <v>4218</v>
      </c>
      <c r="J899" s="60" t="s">
        <v>4219</v>
      </c>
      <c r="K899" s="58" t="s">
        <v>515</v>
      </c>
      <c r="L899" s="58" t="s">
        <v>4220</v>
      </c>
      <c r="M899" s="325" t="s">
        <v>4221</v>
      </c>
      <c r="N899" s="51" t="s">
        <v>3379</v>
      </c>
      <c r="O899" s="74" t="str">
        <f>IFERROR(VLOOKUP(IF($L899="―",$K899,$L899),法人一覧!$D$4:$E$333,2,FALSE),"―")</f>
        <v>6190005003585</v>
      </c>
    </row>
    <row r="901" spans="1:15" ht="27" customHeight="1" x14ac:dyDescent="0.15">
      <c r="F901" s="379" t="s">
        <v>4222</v>
      </c>
      <c r="O901" s="56" t="s">
        <v>2799</v>
      </c>
    </row>
    <row r="902" spans="1:15" ht="27" customHeight="1" x14ac:dyDescent="0.15">
      <c r="A902" s="77" t="s">
        <v>5</v>
      </c>
      <c r="B902" s="66" t="s">
        <v>6</v>
      </c>
      <c r="C902" s="66" t="s">
        <v>7</v>
      </c>
      <c r="D902" s="66" t="s">
        <v>8</v>
      </c>
      <c r="E902" s="66" t="s">
        <v>9</v>
      </c>
      <c r="F902" s="67" t="s">
        <v>10</v>
      </c>
      <c r="G902" s="66" t="s">
        <v>11</v>
      </c>
      <c r="H902" s="67" t="s">
        <v>12</v>
      </c>
      <c r="I902" s="66" t="s">
        <v>13</v>
      </c>
      <c r="J902" s="66" t="s">
        <v>14</v>
      </c>
      <c r="K902" s="67" t="s">
        <v>15</v>
      </c>
      <c r="L902" s="67" t="s">
        <v>13925</v>
      </c>
      <c r="M902" s="68" t="s">
        <v>16</v>
      </c>
      <c r="N902" s="67" t="s">
        <v>17</v>
      </c>
      <c r="O902" s="66" t="s">
        <v>18</v>
      </c>
    </row>
    <row r="903" spans="1:15" ht="27" customHeight="1" x14ac:dyDescent="0.15">
      <c r="A903" s="39">
        <f>IF($B$903="","",COUNTA($B$903:B903))</f>
        <v>1</v>
      </c>
      <c r="B903" s="59">
        <f t="shared" ref="B903:B971" si="100">IF(D903="","",ROW())</f>
        <v>903</v>
      </c>
      <c r="C903" s="52" t="str">
        <f t="shared" ref="C903:C971" si="101">$F$901</f>
        <v>（７）　有料老人ホーム　（老人福祉法）</v>
      </c>
      <c r="D903" s="27" t="str">
        <f t="shared" ref="D903:D971" si="102">$O$901</f>
        <v>長寿介護課</v>
      </c>
      <c r="E903" s="27" t="str">
        <f t="shared" ref="E903:E971" si="103">MID(category4_7,SEARCH("）",category4_7,1)+2,SEARCH("（",category4_7,SEARCH("）",category4_7,1)+2)-SEARCH("）",category4_7,1)-3)</f>
        <v>有料老人ホーム</v>
      </c>
      <c r="F903" s="25" t="s">
        <v>4223</v>
      </c>
      <c r="G903" s="34" t="s">
        <v>4224</v>
      </c>
      <c r="H903" s="25" t="s">
        <v>4225</v>
      </c>
      <c r="I903" s="34" t="s">
        <v>4226</v>
      </c>
      <c r="J903" s="34" t="s">
        <v>4227</v>
      </c>
      <c r="K903" s="25" t="s">
        <v>4228</v>
      </c>
      <c r="L903" s="25" t="s">
        <v>25</v>
      </c>
      <c r="M903" s="110">
        <v>34</v>
      </c>
      <c r="N903" s="111">
        <v>39995</v>
      </c>
      <c r="O903" s="74" t="str">
        <f>IFERROR(VLOOKUP(IF($L903="―",$K903,$L903),[3]法人一覧!$D$4:$E$326,2,FALSE),"―")</f>
        <v>―</v>
      </c>
    </row>
    <row r="904" spans="1:15" ht="27" customHeight="1" x14ac:dyDescent="0.15">
      <c r="A904" s="39">
        <f>IF($B$903="","",COUNTA($B$903:B904))</f>
        <v>2</v>
      </c>
      <c r="B904" s="52">
        <f t="shared" si="100"/>
        <v>904</v>
      </c>
      <c r="C904" s="52" t="str">
        <f t="shared" si="101"/>
        <v>（７）　有料老人ホーム　（老人福祉法）</v>
      </c>
      <c r="D904" s="27" t="str">
        <f t="shared" si="102"/>
        <v>長寿介護課</v>
      </c>
      <c r="E904" s="27" t="str">
        <f t="shared" si="103"/>
        <v>有料老人ホーム</v>
      </c>
      <c r="F904" s="25" t="s">
        <v>4229</v>
      </c>
      <c r="G904" s="34" t="s">
        <v>146</v>
      </c>
      <c r="H904" s="25" t="s">
        <v>4230</v>
      </c>
      <c r="I904" s="34" t="s">
        <v>4231</v>
      </c>
      <c r="J904" s="34" t="s">
        <v>4232</v>
      </c>
      <c r="K904" s="25" t="s">
        <v>4233</v>
      </c>
      <c r="L904" s="25" t="s">
        <v>25</v>
      </c>
      <c r="M904" s="110">
        <v>94</v>
      </c>
      <c r="N904" s="111">
        <v>37561</v>
      </c>
      <c r="O904" s="69" t="str">
        <f>IFERROR(VLOOKUP(IF($L904="―",$K904,$L904),[3]法人一覧!$D$4:$E$326,2,FALSE),"―")</f>
        <v>―</v>
      </c>
    </row>
    <row r="905" spans="1:15" ht="27" customHeight="1" x14ac:dyDescent="0.15">
      <c r="A905" s="39">
        <f>IF($B$903="","",COUNTA($B$903:B905))</f>
        <v>3</v>
      </c>
      <c r="B905" s="52">
        <f t="shared" si="100"/>
        <v>905</v>
      </c>
      <c r="C905" s="52" t="str">
        <f t="shared" si="101"/>
        <v>（７）　有料老人ホーム　（老人福祉法）</v>
      </c>
      <c r="D905" s="27" t="str">
        <f t="shared" si="102"/>
        <v>長寿介護課</v>
      </c>
      <c r="E905" s="27" t="str">
        <f t="shared" si="103"/>
        <v>有料老人ホーム</v>
      </c>
      <c r="F905" s="25" t="s">
        <v>4234</v>
      </c>
      <c r="G905" s="34" t="s">
        <v>4235</v>
      </c>
      <c r="H905" s="25" t="s">
        <v>4236</v>
      </c>
      <c r="I905" s="34" t="s">
        <v>4237</v>
      </c>
      <c r="J905" s="34" t="s">
        <v>4238</v>
      </c>
      <c r="K905" s="25" t="s">
        <v>15822</v>
      </c>
      <c r="L905" s="25" t="s">
        <v>25</v>
      </c>
      <c r="M905" s="110">
        <v>20</v>
      </c>
      <c r="N905" s="111">
        <v>40756</v>
      </c>
      <c r="O905" s="69" t="str">
        <f>IFERROR(VLOOKUP(IF($L905="―",$K905,$L905),[3]法人一覧!$D$4:$E$326,2,FALSE),"―")</f>
        <v>―</v>
      </c>
    </row>
    <row r="906" spans="1:15" ht="27" customHeight="1" x14ac:dyDescent="0.15">
      <c r="A906" s="39">
        <f>IF($B$903="","",COUNTA($B$903:B906))</f>
        <v>4</v>
      </c>
      <c r="B906" s="52">
        <f t="shared" si="100"/>
        <v>906</v>
      </c>
      <c r="C906" s="52" t="str">
        <f t="shared" si="101"/>
        <v>（７）　有料老人ホーム　（老人福祉法）</v>
      </c>
      <c r="D906" s="27" t="str">
        <f t="shared" si="102"/>
        <v>長寿介護課</v>
      </c>
      <c r="E906" s="27" t="str">
        <f t="shared" si="103"/>
        <v>有料老人ホーム</v>
      </c>
      <c r="F906" s="25" t="s">
        <v>4239</v>
      </c>
      <c r="G906" s="34" t="s">
        <v>4240</v>
      </c>
      <c r="H906" s="25" t="s">
        <v>4241</v>
      </c>
      <c r="I906" s="34" t="s">
        <v>4242</v>
      </c>
      <c r="J906" s="34" t="s">
        <v>4243</v>
      </c>
      <c r="K906" s="25" t="s">
        <v>4244</v>
      </c>
      <c r="L906" s="25" t="s">
        <v>25</v>
      </c>
      <c r="M906" s="110">
        <v>35</v>
      </c>
      <c r="N906" s="111">
        <v>39845</v>
      </c>
      <c r="O906" s="69" t="str">
        <f>IFERROR(VLOOKUP(IF($L906="―",$K906,$L906),[3]法人一覧!$D$4:$E$326,2,FALSE),"―")</f>
        <v>―</v>
      </c>
    </row>
    <row r="907" spans="1:15" ht="27" customHeight="1" x14ac:dyDescent="0.15">
      <c r="A907" s="39">
        <f>IF($B$903="","",COUNTA($B$903:B907))</f>
        <v>5</v>
      </c>
      <c r="B907" s="52">
        <f t="shared" si="100"/>
        <v>907</v>
      </c>
      <c r="C907" s="52" t="str">
        <f t="shared" si="101"/>
        <v>（７）　有料老人ホーム　（老人福祉法）</v>
      </c>
      <c r="D907" s="27" t="str">
        <f t="shared" si="102"/>
        <v>長寿介護課</v>
      </c>
      <c r="E907" s="27" t="str">
        <f t="shared" si="103"/>
        <v>有料老人ホーム</v>
      </c>
      <c r="F907" s="25" t="s">
        <v>4245</v>
      </c>
      <c r="G907" s="34" t="s">
        <v>4246</v>
      </c>
      <c r="H907" s="25" t="s">
        <v>4247</v>
      </c>
      <c r="I907" s="34" t="s">
        <v>4248</v>
      </c>
      <c r="J907" s="34" t="s">
        <v>4248</v>
      </c>
      <c r="K907" s="25" t="s">
        <v>4249</v>
      </c>
      <c r="L907" s="25" t="s">
        <v>25</v>
      </c>
      <c r="M907" s="110">
        <v>60</v>
      </c>
      <c r="N907" s="111">
        <v>40391</v>
      </c>
      <c r="O907" s="69" t="str">
        <f>IFERROR(VLOOKUP(IF($L907="―",$K907,$L907),[3]法人一覧!$D$4:$E$326,2,FALSE),"―")</f>
        <v>―</v>
      </c>
    </row>
    <row r="908" spans="1:15" ht="27" customHeight="1" x14ac:dyDescent="0.15">
      <c r="A908" s="39">
        <f>IF($B$903="","",COUNTA($B$903:B908))</f>
        <v>6</v>
      </c>
      <c r="B908" s="52">
        <f t="shared" si="100"/>
        <v>908</v>
      </c>
      <c r="C908" s="52" t="str">
        <f t="shared" si="101"/>
        <v>（７）　有料老人ホーム　（老人福祉法）</v>
      </c>
      <c r="D908" s="27" t="str">
        <f t="shared" si="102"/>
        <v>長寿介護課</v>
      </c>
      <c r="E908" s="27" t="str">
        <f t="shared" si="103"/>
        <v>有料老人ホーム</v>
      </c>
      <c r="F908" s="25" t="s">
        <v>4250</v>
      </c>
      <c r="G908" s="34" t="s">
        <v>281</v>
      </c>
      <c r="H908" s="25" t="s">
        <v>4251</v>
      </c>
      <c r="I908" s="34" t="s">
        <v>4252</v>
      </c>
      <c r="J908" s="34" t="s">
        <v>4253</v>
      </c>
      <c r="K908" s="25" t="s">
        <v>4249</v>
      </c>
      <c r="L908" s="25" t="s">
        <v>25</v>
      </c>
      <c r="M908" s="110">
        <v>29</v>
      </c>
      <c r="N908" s="111">
        <v>40513</v>
      </c>
      <c r="O908" s="69" t="str">
        <f>IFERROR(VLOOKUP(IF($L908="―",$K908,$L908),[3]法人一覧!$D$4:$E$326,2,FALSE),"―")</f>
        <v>―</v>
      </c>
    </row>
    <row r="909" spans="1:15" ht="27" customHeight="1" x14ac:dyDescent="0.15">
      <c r="A909" s="39">
        <f>IF($B$903="","",COUNTA($B$903:B909))</f>
        <v>7</v>
      </c>
      <c r="B909" s="52">
        <f t="shared" si="100"/>
        <v>909</v>
      </c>
      <c r="C909" s="52" t="str">
        <f t="shared" si="101"/>
        <v>（７）　有料老人ホーム　（老人福祉法）</v>
      </c>
      <c r="D909" s="27" t="str">
        <f t="shared" si="102"/>
        <v>長寿介護課</v>
      </c>
      <c r="E909" s="27" t="str">
        <f t="shared" si="103"/>
        <v>有料老人ホーム</v>
      </c>
      <c r="F909" s="25" t="s">
        <v>4254</v>
      </c>
      <c r="G909" s="34" t="s">
        <v>281</v>
      </c>
      <c r="H909" s="25" t="s">
        <v>4255</v>
      </c>
      <c r="I909" s="34" t="s">
        <v>4256</v>
      </c>
      <c r="J909" s="34" t="s">
        <v>4256</v>
      </c>
      <c r="K909" s="25" t="s">
        <v>4249</v>
      </c>
      <c r="L909" s="25" t="s">
        <v>25</v>
      </c>
      <c r="M909" s="110">
        <v>43</v>
      </c>
      <c r="N909" s="111">
        <v>40725</v>
      </c>
      <c r="O909" s="69" t="str">
        <f>IFERROR(VLOOKUP(IF($L909="―",$K909,$L909),[3]法人一覧!$D$4:$E$326,2,FALSE),"―")</f>
        <v>―</v>
      </c>
    </row>
    <row r="910" spans="1:15" ht="27" customHeight="1" x14ac:dyDescent="0.15">
      <c r="A910" s="39">
        <f>IF($B$903="","",COUNTA($B$903:B910))</f>
        <v>8</v>
      </c>
      <c r="B910" s="52">
        <f t="shared" si="100"/>
        <v>910</v>
      </c>
      <c r="C910" s="52" t="str">
        <f t="shared" si="101"/>
        <v>（７）　有料老人ホーム　（老人福祉法）</v>
      </c>
      <c r="D910" s="27" t="str">
        <f t="shared" si="102"/>
        <v>長寿介護課</v>
      </c>
      <c r="E910" s="27" t="str">
        <f t="shared" si="103"/>
        <v>有料老人ホーム</v>
      </c>
      <c r="F910" s="26" t="s">
        <v>4257</v>
      </c>
      <c r="G910" s="112" t="s">
        <v>4258</v>
      </c>
      <c r="H910" s="25" t="s">
        <v>4259</v>
      </c>
      <c r="I910" s="112" t="s">
        <v>4260</v>
      </c>
      <c r="J910" s="34" t="s">
        <v>4260</v>
      </c>
      <c r="K910" s="26" t="s">
        <v>4249</v>
      </c>
      <c r="L910" s="25" t="s">
        <v>25</v>
      </c>
      <c r="M910" s="110">
        <v>27</v>
      </c>
      <c r="N910" s="111">
        <v>41358</v>
      </c>
      <c r="O910" s="69" t="str">
        <f>IFERROR(VLOOKUP(IF($L910="―",$K910,$L910),[3]法人一覧!$D$4:$E$326,2,FALSE),"―")</f>
        <v>―</v>
      </c>
    </row>
    <row r="911" spans="1:15" ht="27" customHeight="1" x14ac:dyDescent="0.15">
      <c r="A911" s="39">
        <f>IF($B$903="","",COUNTA($B$903:B911))</f>
        <v>9</v>
      </c>
      <c r="B911" s="52">
        <f t="shared" si="100"/>
        <v>911</v>
      </c>
      <c r="C911" s="52" t="str">
        <f t="shared" si="101"/>
        <v>（７）　有料老人ホーム　（老人福祉法）</v>
      </c>
      <c r="D911" s="27" t="str">
        <f t="shared" si="102"/>
        <v>長寿介護課</v>
      </c>
      <c r="E911" s="27" t="str">
        <f t="shared" si="103"/>
        <v>有料老人ホーム</v>
      </c>
      <c r="F911" s="26" t="s">
        <v>4261</v>
      </c>
      <c r="G911" s="112" t="s">
        <v>4258</v>
      </c>
      <c r="H911" s="25" t="s">
        <v>4262</v>
      </c>
      <c r="I911" s="112" t="s">
        <v>4263</v>
      </c>
      <c r="J911" s="112" t="s">
        <v>4264</v>
      </c>
      <c r="K911" s="26" t="s">
        <v>4265</v>
      </c>
      <c r="L911" s="25" t="s">
        <v>25</v>
      </c>
      <c r="M911" s="110">
        <v>29</v>
      </c>
      <c r="N911" s="111">
        <v>40940</v>
      </c>
      <c r="O911" s="69" t="str">
        <f>IFERROR(VLOOKUP(IF($L911="―",$K911,$L911),[3]法人一覧!$D$4:$E$326,2,FALSE),"―")</f>
        <v>―</v>
      </c>
    </row>
    <row r="912" spans="1:15" ht="27" customHeight="1" x14ac:dyDescent="0.15">
      <c r="A912" s="39">
        <f>IF($B$903="","",COUNTA($B$903:B912))</f>
        <v>10</v>
      </c>
      <c r="B912" s="52">
        <f t="shared" si="100"/>
        <v>912</v>
      </c>
      <c r="C912" s="52" t="str">
        <f t="shared" si="101"/>
        <v>（７）　有料老人ホーム　（老人福祉法）</v>
      </c>
      <c r="D912" s="27" t="str">
        <f t="shared" si="102"/>
        <v>長寿介護課</v>
      </c>
      <c r="E912" s="27" t="str">
        <f t="shared" si="103"/>
        <v>有料老人ホーム</v>
      </c>
      <c r="F912" s="25" t="s">
        <v>4266</v>
      </c>
      <c r="G912" s="34" t="s">
        <v>2093</v>
      </c>
      <c r="H912" s="25" t="s">
        <v>4267</v>
      </c>
      <c r="I912" s="34" t="s">
        <v>4268</v>
      </c>
      <c r="J912" s="34" t="s">
        <v>4269</v>
      </c>
      <c r="K912" s="25" t="s">
        <v>4270</v>
      </c>
      <c r="L912" s="25" t="s">
        <v>25</v>
      </c>
      <c r="M912" s="110">
        <v>24</v>
      </c>
      <c r="N912" s="111">
        <v>40909</v>
      </c>
      <c r="O912" s="69" t="str">
        <f>IFERROR(VLOOKUP(IF($L912="―",$K912,$L912),[3]法人一覧!$D$4:$E$326,2,FALSE),"―")</f>
        <v>―</v>
      </c>
    </row>
    <row r="913" spans="1:15" ht="27" customHeight="1" x14ac:dyDescent="0.15">
      <c r="A913" s="39">
        <f>IF($B$903="","",COUNTA($B$903:B913))</f>
        <v>11</v>
      </c>
      <c r="B913" s="52">
        <f t="shared" si="100"/>
        <v>913</v>
      </c>
      <c r="C913" s="52" t="str">
        <f t="shared" si="101"/>
        <v>（７）　有料老人ホーム　（老人福祉法）</v>
      </c>
      <c r="D913" s="27" t="str">
        <f t="shared" si="102"/>
        <v>長寿介護課</v>
      </c>
      <c r="E913" s="27" t="str">
        <f t="shared" si="103"/>
        <v>有料老人ホーム</v>
      </c>
      <c r="F913" s="25" t="s">
        <v>4271</v>
      </c>
      <c r="G913" s="34" t="s">
        <v>4272</v>
      </c>
      <c r="H913" s="25" t="s">
        <v>4273</v>
      </c>
      <c r="I913" s="34" t="s">
        <v>4274</v>
      </c>
      <c r="J913" s="34" t="s">
        <v>4275</v>
      </c>
      <c r="K913" s="25" t="s">
        <v>4276</v>
      </c>
      <c r="L913" s="25" t="s">
        <v>25</v>
      </c>
      <c r="M913" s="110">
        <v>15</v>
      </c>
      <c r="N913" s="111">
        <v>41201</v>
      </c>
      <c r="O913" s="69" t="str">
        <f>IFERROR(VLOOKUP(IF($L913="―",$K913,$L913),[3]法人一覧!$D$4:$E$326,2,FALSE),"―")</f>
        <v>―</v>
      </c>
    </row>
    <row r="914" spans="1:15" ht="27" customHeight="1" x14ac:dyDescent="0.15">
      <c r="A914" s="39">
        <f>IF($B$903="","",COUNTA($B$903:B914))</f>
        <v>12</v>
      </c>
      <c r="B914" s="52">
        <f t="shared" si="100"/>
        <v>914</v>
      </c>
      <c r="C914" s="52" t="str">
        <f t="shared" si="101"/>
        <v>（７）　有料老人ホーム　（老人福祉法）</v>
      </c>
      <c r="D914" s="27" t="str">
        <f t="shared" si="102"/>
        <v>長寿介護課</v>
      </c>
      <c r="E914" s="27" t="str">
        <f t="shared" si="103"/>
        <v>有料老人ホーム</v>
      </c>
      <c r="F914" s="25" t="s">
        <v>4277</v>
      </c>
      <c r="G914" s="34" t="s">
        <v>626</v>
      </c>
      <c r="H914" s="25" t="s">
        <v>4278</v>
      </c>
      <c r="I914" s="34" t="s">
        <v>4279</v>
      </c>
      <c r="J914" s="34" t="s">
        <v>4280</v>
      </c>
      <c r="K914" s="25" t="s">
        <v>4281</v>
      </c>
      <c r="L914" s="25" t="s">
        <v>25</v>
      </c>
      <c r="M914" s="110">
        <v>12</v>
      </c>
      <c r="N914" s="111">
        <v>42303</v>
      </c>
      <c r="O914" s="69" t="str">
        <f>IFERROR(VLOOKUP(IF($L914="―",$K914,$L914),[3]法人一覧!$D$4:$E$326,2,FALSE),"―")</f>
        <v>―</v>
      </c>
    </row>
    <row r="915" spans="1:15" ht="27" customHeight="1" x14ac:dyDescent="0.15">
      <c r="A915" s="39">
        <f>IF($B$903="","",COUNTA($B$903:B915))</f>
        <v>13</v>
      </c>
      <c r="B915" s="52">
        <f t="shared" si="100"/>
        <v>915</v>
      </c>
      <c r="C915" s="52" t="str">
        <f t="shared" si="101"/>
        <v>（７）　有料老人ホーム　（老人福祉法）</v>
      </c>
      <c r="D915" s="27" t="str">
        <f t="shared" si="102"/>
        <v>長寿介護課</v>
      </c>
      <c r="E915" s="27" t="str">
        <f t="shared" si="103"/>
        <v>有料老人ホーム</v>
      </c>
      <c r="F915" s="26" t="s">
        <v>4282</v>
      </c>
      <c r="G915" s="112" t="s">
        <v>294</v>
      </c>
      <c r="H915" s="26" t="s">
        <v>4283</v>
      </c>
      <c r="I915" s="112" t="s">
        <v>4284</v>
      </c>
      <c r="J915" s="112" t="s">
        <v>4285</v>
      </c>
      <c r="K915" s="26" t="s">
        <v>4286</v>
      </c>
      <c r="L915" s="25" t="s">
        <v>25</v>
      </c>
      <c r="M915" s="110">
        <v>12</v>
      </c>
      <c r="N915" s="111">
        <v>40169</v>
      </c>
      <c r="O915" s="69" t="str">
        <f>IFERROR(VLOOKUP(IF($L915="―",$K915,$L915),[3]法人一覧!$D$4:$E$326,2,FALSE),"―")</f>
        <v>―</v>
      </c>
    </row>
    <row r="916" spans="1:15" ht="27" customHeight="1" x14ac:dyDescent="0.15">
      <c r="A916" s="39">
        <f>IF($B$903="","",COUNTA($B$903:B916))</f>
        <v>14</v>
      </c>
      <c r="B916" s="52">
        <f t="shared" si="100"/>
        <v>916</v>
      </c>
      <c r="C916" s="52" t="str">
        <f t="shared" si="101"/>
        <v>（７）　有料老人ホーム　（老人福祉法）</v>
      </c>
      <c r="D916" s="27" t="str">
        <f t="shared" si="102"/>
        <v>長寿介護課</v>
      </c>
      <c r="E916" s="27" t="str">
        <f t="shared" si="103"/>
        <v>有料老人ホーム</v>
      </c>
      <c r="F916" s="26" t="s">
        <v>4287</v>
      </c>
      <c r="G916" s="112" t="s">
        <v>2093</v>
      </c>
      <c r="H916" s="25" t="s">
        <v>4288</v>
      </c>
      <c r="I916" s="112" t="s">
        <v>4289</v>
      </c>
      <c r="J916" s="112" t="s">
        <v>4269</v>
      </c>
      <c r="K916" s="26" t="s">
        <v>4290</v>
      </c>
      <c r="L916" s="25" t="s">
        <v>25</v>
      </c>
      <c r="M916" s="113" t="s">
        <v>4291</v>
      </c>
      <c r="N916" s="111">
        <v>40218</v>
      </c>
      <c r="O916" s="69" t="str">
        <f>IFERROR(VLOOKUP(IF($L916="―",$K916,$L916),[3]法人一覧!$D$4:$E$326,2,FALSE),"―")</f>
        <v>―</v>
      </c>
    </row>
    <row r="917" spans="1:15" ht="27" customHeight="1" x14ac:dyDescent="0.15">
      <c r="A917" s="39">
        <f>IF($B$903="","",COUNTA($B$903:B917))</f>
        <v>15</v>
      </c>
      <c r="B917" s="52">
        <f t="shared" si="100"/>
        <v>917</v>
      </c>
      <c r="C917" s="52" t="str">
        <f t="shared" si="101"/>
        <v>（７）　有料老人ホーム　（老人福祉法）</v>
      </c>
      <c r="D917" s="27" t="str">
        <f t="shared" si="102"/>
        <v>長寿介護課</v>
      </c>
      <c r="E917" s="27" t="str">
        <f t="shared" si="103"/>
        <v>有料老人ホーム</v>
      </c>
      <c r="F917" s="26" t="s">
        <v>4292</v>
      </c>
      <c r="G917" s="112" t="s">
        <v>294</v>
      </c>
      <c r="H917" s="25" t="s">
        <v>4293</v>
      </c>
      <c r="I917" s="112" t="s">
        <v>4294</v>
      </c>
      <c r="J917" s="112" t="s">
        <v>4295</v>
      </c>
      <c r="K917" s="26" t="s">
        <v>4296</v>
      </c>
      <c r="L917" s="25" t="s">
        <v>25</v>
      </c>
      <c r="M917" s="110">
        <v>24</v>
      </c>
      <c r="N917" s="114">
        <v>38808</v>
      </c>
      <c r="O917" s="69" t="str">
        <f>IFERROR(VLOOKUP(IF($L917="―",$K917,$L917),[3]法人一覧!$D$4:$E$326,2,FALSE),"―")</f>
        <v>―</v>
      </c>
    </row>
    <row r="918" spans="1:15" ht="27" customHeight="1" x14ac:dyDescent="0.15">
      <c r="A918" s="39">
        <f>IF($B$903="","",COUNTA($B$903:B918))</f>
        <v>16</v>
      </c>
      <c r="B918" s="52">
        <f t="shared" si="100"/>
        <v>918</v>
      </c>
      <c r="C918" s="52" t="str">
        <f t="shared" si="101"/>
        <v>（７）　有料老人ホーム　（老人福祉法）</v>
      </c>
      <c r="D918" s="27" t="str">
        <f t="shared" si="102"/>
        <v>長寿介護課</v>
      </c>
      <c r="E918" s="27" t="str">
        <f t="shared" si="103"/>
        <v>有料老人ホーム</v>
      </c>
      <c r="F918" s="26" t="s">
        <v>4297</v>
      </c>
      <c r="G918" s="112" t="s">
        <v>4298</v>
      </c>
      <c r="H918" s="25" t="s">
        <v>4299</v>
      </c>
      <c r="I918" s="112" t="s">
        <v>4300</v>
      </c>
      <c r="J918" s="112" t="s">
        <v>4301</v>
      </c>
      <c r="K918" s="26" t="s">
        <v>4302</v>
      </c>
      <c r="L918" s="25" t="s">
        <v>25</v>
      </c>
      <c r="M918" s="110">
        <v>20</v>
      </c>
      <c r="N918" s="114">
        <v>42156</v>
      </c>
      <c r="O918" s="69" t="str">
        <f>IFERROR(VLOOKUP(IF($L918="―",$K918,$L918),[3]法人一覧!$D$4:$E$326,2,FALSE),"―")</f>
        <v>―</v>
      </c>
    </row>
    <row r="919" spans="1:15" ht="27" customHeight="1" x14ac:dyDescent="0.15">
      <c r="A919" s="39">
        <f>IF($B$903="","",COUNTA($B$903:B919))</f>
        <v>17</v>
      </c>
      <c r="B919" s="52">
        <f t="shared" si="100"/>
        <v>919</v>
      </c>
      <c r="C919" s="52" t="str">
        <f t="shared" si="101"/>
        <v>（７）　有料老人ホーム　（老人福祉法）</v>
      </c>
      <c r="D919" s="27" t="str">
        <f t="shared" si="102"/>
        <v>長寿介護課</v>
      </c>
      <c r="E919" s="27" t="str">
        <f t="shared" si="103"/>
        <v>有料老人ホーム</v>
      </c>
      <c r="F919" s="25" t="s">
        <v>4303</v>
      </c>
      <c r="G919" s="166" t="s">
        <v>572</v>
      </c>
      <c r="H919" s="25" t="s">
        <v>4304</v>
      </c>
      <c r="I919" s="166" t="s">
        <v>4305</v>
      </c>
      <c r="J919" s="166" t="s">
        <v>4306</v>
      </c>
      <c r="K919" s="25" t="s">
        <v>4307</v>
      </c>
      <c r="L919" s="25" t="s">
        <v>25</v>
      </c>
      <c r="M919" s="110">
        <v>17</v>
      </c>
      <c r="N919" s="114">
        <v>42979</v>
      </c>
      <c r="O919" s="69" t="str">
        <f>IFERROR(VLOOKUP(IF($L919="―",$K919,$L919),[3]法人一覧!$D$4:$E$326,2,FALSE),"―")</f>
        <v>―</v>
      </c>
    </row>
    <row r="920" spans="1:15" ht="27" customHeight="1" x14ac:dyDescent="0.15">
      <c r="A920" s="39">
        <f>IF($B$903="","",COUNTA($B$903:B920))</f>
        <v>18</v>
      </c>
      <c r="B920" s="52">
        <f t="shared" si="100"/>
        <v>920</v>
      </c>
      <c r="C920" s="52" t="str">
        <f t="shared" si="101"/>
        <v>（７）　有料老人ホーム　（老人福祉法）</v>
      </c>
      <c r="D920" s="27" t="str">
        <f t="shared" si="102"/>
        <v>長寿介護課</v>
      </c>
      <c r="E920" s="27" t="str">
        <f t="shared" si="103"/>
        <v>有料老人ホーム</v>
      </c>
      <c r="F920" s="25" t="s">
        <v>4308</v>
      </c>
      <c r="G920" s="166" t="s">
        <v>4309</v>
      </c>
      <c r="H920" s="25" t="s">
        <v>4310</v>
      </c>
      <c r="I920" s="166" t="s">
        <v>4311</v>
      </c>
      <c r="J920" s="166" t="s">
        <v>4312</v>
      </c>
      <c r="K920" s="25" t="s">
        <v>4313</v>
      </c>
      <c r="L920" s="25" t="s">
        <v>25</v>
      </c>
      <c r="M920" s="110">
        <v>50</v>
      </c>
      <c r="N920" s="114">
        <v>44927</v>
      </c>
      <c r="O920" s="69" t="str">
        <f>IFERROR(VLOOKUP(IF($L920="―",$K920,$L920),[3]法人一覧!$D$4:$E$326,2,FALSE),"―")</f>
        <v>―</v>
      </c>
    </row>
    <row r="921" spans="1:15" ht="27" customHeight="1" x14ac:dyDescent="0.15">
      <c r="A921" s="39">
        <f>IF($B$903="","",COUNTA($B$903:B921))</f>
        <v>19</v>
      </c>
      <c r="B921" s="52">
        <f t="shared" si="100"/>
        <v>921</v>
      </c>
      <c r="C921" s="52" t="str">
        <f t="shared" si="101"/>
        <v>（７）　有料老人ホーム　（老人福祉法）</v>
      </c>
      <c r="D921" s="27" t="str">
        <f t="shared" si="102"/>
        <v>長寿介護課</v>
      </c>
      <c r="E921" s="27" t="str">
        <f t="shared" si="103"/>
        <v>有料老人ホーム</v>
      </c>
      <c r="F921" s="326" t="s">
        <v>4314</v>
      </c>
      <c r="G921" s="166" t="s">
        <v>4315</v>
      </c>
      <c r="H921" s="327" t="s">
        <v>4316</v>
      </c>
      <c r="I921" s="166" t="s">
        <v>4317</v>
      </c>
      <c r="J921" s="166" t="s">
        <v>4318</v>
      </c>
      <c r="K921" s="25" t="s">
        <v>15823</v>
      </c>
      <c r="L921" s="25" t="s">
        <v>25</v>
      </c>
      <c r="M921" s="110">
        <v>34</v>
      </c>
      <c r="N921" s="114">
        <v>45639</v>
      </c>
      <c r="O921" s="69" t="str">
        <f>IFERROR(VLOOKUP(IF($L921="―",$K921,$L921),[3]法人一覧!$D$4:$E$326,2,FALSE),"―")</f>
        <v>―</v>
      </c>
    </row>
    <row r="922" spans="1:15" ht="27" customHeight="1" x14ac:dyDescent="0.15">
      <c r="A922" s="39">
        <f>IF($B$903="","",COUNTA($B$903:B922))</f>
        <v>20</v>
      </c>
      <c r="B922" s="52">
        <f t="shared" si="100"/>
        <v>922</v>
      </c>
      <c r="C922" s="52" t="str">
        <f t="shared" si="101"/>
        <v>（７）　有料老人ホーム　（老人福祉法）</v>
      </c>
      <c r="D922" s="27" t="str">
        <f t="shared" si="102"/>
        <v>長寿介護課</v>
      </c>
      <c r="E922" s="27" t="str">
        <f t="shared" si="103"/>
        <v>有料老人ホーム</v>
      </c>
      <c r="F922" s="326" t="s">
        <v>4319</v>
      </c>
      <c r="G922" s="166" t="s">
        <v>4320</v>
      </c>
      <c r="H922" s="327" t="s">
        <v>4321</v>
      </c>
      <c r="I922" s="166" t="s">
        <v>4322</v>
      </c>
      <c r="J922" s="166" t="s">
        <v>4323</v>
      </c>
      <c r="K922" s="25" t="s">
        <v>4324</v>
      </c>
      <c r="L922" s="25" t="s">
        <v>25</v>
      </c>
      <c r="M922" s="110">
        <v>24</v>
      </c>
      <c r="N922" s="114">
        <v>45658</v>
      </c>
      <c r="O922" s="69" t="str">
        <f>IFERROR(VLOOKUP(IF($L922="―",$K922,$L922),[3]法人一覧!$D$4:$E$326,2,FALSE),"―")</f>
        <v>―</v>
      </c>
    </row>
    <row r="923" spans="1:15" ht="27" customHeight="1" x14ac:dyDescent="0.15">
      <c r="A923" s="115">
        <f>IF($B$903="","",COUNTA($B$903:B923))</f>
        <v>21</v>
      </c>
      <c r="B923" s="116">
        <f>IF(D923="","",ROW())</f>
        <v>923</v>
      </c>
      <c r="C923" s="52" t="str">
        <f>$F$901</f>
        <v>（７）　有料老人ホーム　（老人福祉法）</v>
      </c>
      <c r="D923" s="27" t="str">
        <f>$O$901</f>
        <v>長寿介護課</v>
      </c>
      <c r="E923" s="52" t="str">
        <f>MID(category4_7,SEARCH("）",category4_7,1)+2,SEARCH("（",category4_7,SEARCH("）",category4_7,1)+2)-SEARCH("）",category4_7,1)-3)</f>
        <v>有料老人ホーム</v>
      </c>
      <c r="F923" s="206" t="s">
        <v>15824</v>
      </c>
      <c r="G923" s="112" t="s">
        <v>9590</v>
      </c>
      <c r="H923" s="26" t="s">
        <v>15825</v>
      </c>
      <c r="I923" s="112" t="s">
        <v>15826</v>
      </c>
      <c r="J923" s="112" t="s">
        <v>15827</v>
      </c>
      <c r="K923" s="26" t="s">
        <v>15828</v>
      </c>
      <c r="L923" s="25" t="s">
        <v>25</v>
      </c>
      <c r="M923" s="110">
        <v>32</v>
      </c>
      <c r="N923" s="111">
        <v>45870</v>
      </c>
      <c r="O923" s="69" t="str">
        <f>IFERROR(VLOOKUP(IF($L923="―",$K923,$L923),[3]法人一覧!$D$4:$E$326,2,FALSE),"―")</f>
        <v>―</v>
      </c>
    </row>
    <row r="924" spans="1:15" ht="27" customHeight="1" x14ac:dyDescent="0.15">
      <c r="A924" s="115">
        <f>IF($B$903="","",COUNTA($B$903:B924))</f>
        <v>22</v>
      </c>
      <c r="B924" s="116">
        <f>IF(D924="","",ROW())</f>
        <v>924</v>
      </c>
      <c r="C924" s="52" t="str">
        <f>$F$901</f>
        <v>（７）　有料老人ホーム　（老人福祉法）</v>
      </c>
      <c r="D924" s="27" t="str">
        <f>$O$901</f>
        <v>長寿介護課</v>
      </c>
      <c r="E924" s="52" t="str">
        <f>MID(category4_7,SEARCH("）",category4_7,1)+2,SEARCH("（",category4_7,SEARCH("）",category4_7,1)+2)-SEARCH("）",category4_7,1)-3)</f>
        <v>有料老人ホーム</v>
      </c>
      <c r="F924" s="206" t="s">
        <v>15829</v>
      </c>
      <c r="G924" s="112" t="s">
        <v>2933</v>
      </c>
      <c r="H924" s="26" t="s">
        <v>15830</v>
      </c>
      <c r="I924" s="112" t="s">
        <v>15831</v>
      </c>
      <c r="J924" s="112" t="s">
        <v>15832</v>
      </c>
      <c r="K924" s="26" t="s">
        <v>15833</v>
      </c>
      <c r="L924" s="25" t="s">
        <v>25</v>
      </c>
      <c r="M924" s="110">
        <v>21</v>
      </c>
      <c r="N924" s="111">
        <v>46082</v>
      </c>
      <c r="O924" s="69" t="str">
        <f>IFERROR(VLOOKUP(IF($L924="―",$K924,$L924),[3]法人一覧!$D$4:$E$326,2,FALSE),"―")</f>
        <v>―</v>
      </c>
    </row>
    <row r="925" spans="1:15" ht="27" customHeight="1" x14ac:dyDescent="0.15">
      <c r="A925" s="115">
        <f>IF($B$903="","",COUNTA($B$903:B925))</f>
        <v>23</v>
      </c>
      <c r="B925" s="116">
        <f>IF(D925="","",ROW())</f>
        <v>925</v>
      </c>
      <c r="C925" s="52" t="str">
        <f>$F$901</f>
        <v>（７）　有料老人ホーム　（老人福祉法）</v>
      </c>
      <c r="D925" s="27" t="str">
        <f>$O$901</f>
        <v>長寿介護課</v>
      </c>
      <c r="E925" s="52" t="str">
        <f>MID(category4_7,SEARCH("）",category4_7,1)+2,SEARCH("（",category4_7,SEARCH("）",category4_7,1)+2)-SEARCH("）",category4_7,1)-3)</f>
        <v>有料老人ホーム</v>
      </c>
      <c r="F925" s="206" t="s">
        <v>15834</v>
      </c>
      <c r="G925" s="112" t="s">
        <v>294</v>
      </c>
      <c r="H925" s="26" t="s">
        <v>15835</v>
      </c>
      <c r="I925" s="112" t="s">
        <v>15836</v>
      </c>
      <c r="J925" s="112" t="s">
        <v>15837</v>
      </c>
      <c r="K925" s="26" t="s">
        <v>15838</v>
      </c>
      <c r="L925" s="25" t="s">
        <v>25</v>
      </c>
      <c r="M925" s="110">
        <v>46</v>
      </c>
      <c r="N925" s="111">
        <v>46113</v>
      </c>
      <c r="O925" s="69" t="str">
        <f>IFERROR(VLOOKUP(IF($L925="―",$K925,$L925),[3]法人一覧!$D$4:$E$326,2,FALSE),"―")</f>
        <v>―</v>
      </c>
    </row>
    <row r="926" spans="1:15" ht="27" customHeight="1" x14ac:dyDescent="0.15">
      <c r="A926" s="39">
        <f>IF($B$903="","",COUNTA($B$903:B926))</f>
        <v>24</v>
      </c>
      <c r="B926" s="52">
        <f t="shared" si="100"/>
        <v>926</v>
      </c>
      <c r="C926" s="52" t="str">
        <f t="shared" si="101"/>
        <v>（７）　有料老人ホーム　（老人福祉法）</v>
      </c>
      <c r="D926" s="27" t="str">
        <f t="shared" si="102"/>
        <v>長寿介護課</v>
      </c>
      <c r="E926" s="27" t="str">
        <f t="shared" si="103"/>
        <v>有料老人ホーム</v>
      </c>
      <c r="F926" s="25" t="s">
        <v>4325</v>
      </c>
      <c r="G926" s="34" t="s">
        <v>4326</v>
      </c>
      <c r="H926" s="25" t="s">
        <v>4327</v>
      </c>
      <c r="I926" s="34" t="s">
        <v>4328</v>
      </c>
      <c r="J926" s="34" t="s">
        <v>4329</v>
      </c>
      <c r="K926" s="26" t="s">
        <v>4330</v>
      </c>
      <c r="L926" s="25" t="s">
        <v>25</v>
      </c>
      <c r="M926" s="110">
        <v>20</v>
      </c>
      <c r="N926" s="111">
        <v>40360</v>
      </c>
      <c r="O926" s="69" t="str">
        <f>IFERROR(VLOOKUP(IF($L926="―",$K926,$L926),[3]法人一覧!$D$4:$E$326,2,FALSE),"―")</f>
        <v>―</v>
      </c>
    </row>
    <row r="927" spans="1:15" ht="27" customHeight="1" x14ac:dyDescent="0.15">
      <c r="A927" s="39">
        <f>IF($B$903="","",COUNTA($B$903:B927))</f>
        <v>25</v>
      </c>
      <c r="B927" s="52">
        <f t="shared" si="100"/>
        <v>927</v>
      </c>
      <c r="C927" s="52" t="str">
        <f t="shared" si="101"/>
        <v>（７）　有料老人ホーム　（老人福祉法）</v>
      </c>
      <c r="D927" s="27" t="str">
        <f t="shared" si="102"/>
        <v>長寿介護課</v>
      </c>
      <c r="E927" s="27" t="str">
        <f t="shared" si="103"/>
        <v>有料老人ホーム</v>
      </c>
      <c r="F927" s="25" t="s">
        <v>4331</v>
      </c>
      <c r="G927" s="34" t="s">
        <v>2977</v>
      </c>
      <c r="H927" s="25" t="s">
        <v>4332</v>
      </c>
      <c r="I927" s="34" t="s">
        <v>4333</v>
      </c>
      <c r="J927" s="34" t="s">
        <v>4334</v>
      </c>
      <c r="K927" s="25" t="s">
        <v>4335</v>
      </c>
      <c r="L927" s="25" t="s">
        <v>25</v>
      </c>
      <c r="M927" s="110">
        <v>50</v>
      </c>
      <c r="N927" s="111">
        <v>40575</v>
      </c>
      <c r="O927" s="69" t="str">
        <f>IFERROR(VLOOKUP(IF($L927="―",$K927,$L927),[3]法人一覧!$D$4:$E$326,2,FALSE),"―")</f>
        <v>―</v>
      </c>
    </row>
    <row r="928" spans="1:15" ht="27" customHeight="1" x14ac:dyDescent="0.15">
      <c r="A928" s="39">
        <f>IF($B$903="","",COUNTA($B$903:B928))</f>
        <v>26</v>
      </c>
      <c r="B928" s="52">
        <f t="shared" si="100"/>
        <v>928</v>
      </c>
      <c r="C928" s="52" t="str">
        <f t="shared" si="101"/>
        <v>（７）　有料老人ホーム　（老人福祉法）</v>
      </c>
      <c r="D928" s="27" t="str">
        <f t="shared" si="102"/>
        <v>長寿介護課</v>
      </c>
      <c r="E928" s="27" t="str">
        <f t="shared" si="103"/>
        <v>有料老人ホーム</v>
      </c>
      <c r="F928" s="25" t="s">
        <v>4336</v>
      </c>
      <c r="G928" s="34" t="s">
        <v>655</v>
      </c>
      <c r="H928" s="25" t="s">
        <v>4337</v>
      </c>
      <c r="I928" s="34" t="s">
        <v>4338</v>
      </c>
      <c r="J928" s="34" t="s">
        <v>4339</v>
      </c>
      <c r="K928" s="25" t="s">
        <v>4340</v>
      </c>
      <c r="L928" s="25" t="s">
        <v>25</v>
      </c>
      <c r="M928" s="110">
        <v>11</v>
      </c>
      <c r="N928" s="111">
        <v>41466</v>
      </c>
      <c r="O928" s="69" t="str">
        <f>IFERROR(VLOOKUP(IF($L928="―",$K928,$L928),[3]法人一覧!$D$4:$E$326,2,FALSE),"―")</f>
        <v>―</v>
      </c>
    </row>
    <row r="929" spans="1:15" ht="27" customHeight="1" x14ac:dyDescent="0.15">
      <c r="A929" s="39">
        <f>IF($B$903="","",COUNTA($B$903:B929))</f>
        <v>27</v>
      </c>
      <c r="B929" s="52">
        <f t="shared" si="100"/>
        <v>929</v>
      </c>
      <c r="C929" s="52" t="str">
        <f t="shared" si="101"/>
        <v>（７）　有料老人ホーム　（老人福祉法）</v>
      </c>
      <c r="D929" s="27" t="str">
        <f t="shared" si="102"/>
        <v>長寿介護課</v>
      </c>
      <c r="E929" s="27" t="str">
        <f t="shared" si="103"/>
        <v>有料老人ホーム</v>
      </c>
      <c r="F929" s="26" t="s">
        <v>4341</v>
      </c>
      <c r="G929" s="112" t="s">
        <v>4342</v>
      </c>
      <c r="H929" s="26" t="s">
        <v>4343</v>
      </c>
      <c r="I929" s="112" t="s">
        <v>4344</v>
      </c>
      <c r="J929" s="112" t="s">
        <v>4345</v>
      </c>
      <c r="K929" s="25" t="s">
        <v>4346</v>
      </c>
      <c r="L929" s="25" t="s">
        <v>25</v>
      </c>
      <c r="M929" s="110">
        <v>29</v>
      </c>
      <c r="N929" s="111">
        <v>40998</v>
      </c>
      <c r="O929" s="69" t="str">
        <f>IFERROR(VLOOKUP(IF($L929="―",$K929,$L929),[3]法人一覧!$D$4:$E$326,2,FALSE),"―")</f>
        <v>―</v>
      </c>
    </row>
    <row r="930" spans="1:15" ht="27" customHeight="1" x14ac:dyDescent="0.15">
      <c r="A930" s="39">
        <f>IF($B$903="","",COUNTA($B$903:B930))</f>
        <v>28</v>
      </c>
      <c r="B930" s="52">
        <f t="shared" si="100"/>
        <v>930</v>
      </c>
      <c r="C930" s="52" t="str">
        <f t="shared" si="101"/>
        <v>（７）　有料老人ホーム　（老人福祉法）</v>
      </c>
      <c r="D930" s="27" t="str">
        <f t="shared" si="102"/>
        <v>長寿介護課</v>
      </c>
      <c r="E930" s="27" t="str">
        <f t="shared" si="103"/>
        <v>有料老人ホーム</v>
      </c>
      <c r="F930" s="26" t="s">
        <v>4347</v>
      </c>
      <c r="G930" s="112" t="s">
        <v>655</v>
      </c>
      <c r="H930" s="26" t="s">
        <v>4348</v>
      </c>
      <c r="I930" s="112" t="s">
        <v>4338</v>
      </c>
      <c r="J930" s="112" t="s">
        <v>4339</v>
      </c>
      <c r="K930" s="26" t="s">
        <v>4340</v>
      </c>
      <c r="L930" s="25" t="s">
        <v>25</v>
      </c>
      <c r="M930" s="110">
        <v>19</v>
      </c>
      <c r="N930" s="111">
        <v>42705</v>
      </c>
      <c r="O930" s="69" t="str">
        <f>IFERROR(VLOOKUP(IF($L930="―",$K930,$L930),[3]法人一覧!$D$4:$E$326,2,FALSE),"―")</f>
        <v>―</v>
      </c>
    </row>
    <row r="931" spans="1:15" ht="27" customHeight="1" x14ac:dyDescent="0.15">
      <c r="A931" s="39">
        <f>IF($B$903="","",COUNTA($B$903:B931))</f>
        <v>29</v>
      </c>
      <c r="B931" s="52">
        <f t="shared" si="100"/>
        <v>931</v>
      </c>
      <c r="C931" s="52" t="str">
        <f t="shared" si="101"/>
        <v>（７）　有料老人ホーム　（老人福祉法）</v>
      </c>
      <c r="D931" s="27" t="str">
        <f t="shared" si="102"/>
        <v>長寿介護課</v>
      </c>
      <c r="E931" s="27" t="str">
        <f t="shared" si="103"/>
        <v>有料老人ホーム</v>
      </c>
      <c r="F931" s="25" t="s">
        <v>4349</v>
      </c>
      <c r="G931" s="34" t="s">
        <v>4350</v>
      </c>
      <c r="H931" s="25" t="s">
        <v>4351</v>
      </c>
      <c r="I931" s="166" t="s">
        <v>4352</v>
      </c>
      <c r="J931" s="166" t="s">
        <v>4353</v>
      </c>
      <c r="K931" s="25" t="s">
        <v>4354</v>
      </c>
      <c r="L931" s="25" t="s">
        <v>25</v>
      </c>
      <c r="M931" s="110">
        <v>10</v>
      </c>
      <c r="N931" s="111">
        <v>43101</v>
      </c>
      <c r="O931" s="69" t="str">
        <f>IFERROR(VLOOKUP(IF($L931="―",$K931,$L931),[3]法人一覧!$D$4:$E$326,2,FALSE),"―")</f>
        <v>―</v>
      </c>
    </row>
    <row r="932" spans="1:15" ht="27" customHeight="1" x14ac:dyDescent="0.15">
      <c r="A932" s="39">
        <f>IF($B$903="","",COUNTA($B$903:B932))</f>
        <v>30</v>
      </c>
      <c r="B932" s="52">
        <f t="shared" si="100"/>
        <v>932</v>
      </c>
      <c r="C932" s="52" t="str">
        <f t="shared" si="101"/>
        <v>（７）　有料老人ホーム　（老人福祉法）</v>
      </c>
      <c r="D932" s="27" t="str">
        <f t="shared" si="102"/>
        <v>長寿介護課</v>
      </c>
      <c r="E932" s="27" t="str">
        <f t="shared" si="103"/>
        <v>有料老人ホーム</v>
      </c>
      <c r="F932" s="25" t="s">
        <v>4355</v>
      </c>
      <c r="G932" s="98" t="s">
        <v>843</v>
      </c>
      <c r="H932" s="25" t="s">
        <v>4356</v>
      </c>
      <c r="I932" s="34" t="s">
        <v>4357</v>
      </c>
      <c r="J932" s="34" t="s">
        <v>4358</v>
      </c>
      <c r="K932" s="25" t="s">
        <v>14821</v>
      </c>
      <c r="L932" s="25" t="s">
        <v>25</v>
      </c>
      <c r="M932" s="110">
        <v>22</v>
      </c>
      <c r="N932" s="114">
        <v>42552</v>
      </c>
      <c r="O932" s="69" t="str">
        <f>IFERROR(VLOOKUP(IF($L932="―",$K932,$L932),[3]法人一覧!$D$4:$E$326,2,FALSE),"―")</f>
        <v>2190005007870</v>
      </c>
    </row>
    <row r="933" spans="1:15" ht="27" customHeight="1" x14ac:dyDescent="0.15">
      <c r="A933" s="39">
        <f>IF($B$903="","",COUNTA($B$903:B933))</f>
        <v>31</v>
      </c>
      <c r="B933" s="52">
        <f t="shared" si="100"/>
        <v>933</v>
      </c>
      <c r="C933" s="52" t="str">
        <f t="shared" si="101"/>
        <v>（７）　有料老人ホーム　（老人福祉法）</v>
      </c>
      <c r="D933" s="27" t="str">
        <f t="shared" si="102"/>
        <v>長寿介護課</v>
      </c>
      <c r="E933" s="27" t="str">
        <f t="shared" si="103"/>
        <v>有料老人ホーム</v>
      </c>
      <c r="F933" s="25" t="s">
        <v>4359</v>
      </c>
      <c r="G933" s="34" t="s">
        <v>843</v>
      </c>
      <c r="H933" s="25" t="s">
        <v>4360</v>
      </c>
      <c r="I933" s="34" t="s">
        <v>4361</v>
      </c>
      <c r="J933" s="34" t="s">
        <v>4362</v>
      </c>
      <c r="K933" s="25" t="s">
        <v>4363</v>
      </c>
      <c r="L933" s="25" t="s">
        <v>25</v>
      </c>
      <c r="M933" s="110">
        <v>80</v>
      </c>
      <c r="N933" s="111">
        <v>41579</v>
      </c>
      <c r="O933" s="69" t="str">
        <f>IFERROR(VLOOKUP(IF($L933="―",$K933,$L933),[3]法人一覧!$D$4:$E$326,2,FALSE),"―")</f>
        <v>―</v>
      </c>
    </row>
    <row r="934" spans="1:15" ht="27" customHeight="1" x14ac:dyDescent="0.15">
      <c r="A934" s="39">
        <f>IF($B$903="","",COUNTA($B$903:B934))</f>
        <v>32</v>
      </c>
      <c r="B934" s="52">
        <f t="shared" si="100"/>
        <v>934</v>
      </c>
      <c r="C934" s="52" t="str">
        <f t="shared" si="101"/>
        <v>（７）　有料老人ホーム　（老人福祉法）</v>
      </c>
      <c r="D934" s="27" t="str">
        <f t="shared" si="102"/>
        <v>長寿介護課</v>
      </c>
      <c r="E934" s="27" t="str">
        <f t="shared" si="103"/>
        <v>有料老人ホーム</v>
      </c>
      <c r="F934" s="25" t="s">
        <v>4364</v>
      </c>
      <c r="G934" s="34" t="s">
        <v>857</v>
      </c>
      <c r="H934" s="25" t="s">
        <v>4365</v>
      </c>
      <c r="I934" s="34" t="s">
        <v>4366</v>
      </c>
      <c r="J934" s="34" t="s">
        <v>4367</v>
      </c>
      <c r="K934" s="25" t="s">
        <v>4368</v>
      </c>
      <c r="L934" s="25" t="s">
        <v>25</v>
      </c>
      <c r="M934" s="110">
        <v>13</v>
      </c>
      <c r="N934" s="114">
        <v>42309</v>
      </c>
      <c r="O934" s="69" t="str">
        <f>IFERROR(VLOOKUP(IF($L934="―",$K934,$L934),[3]法人一覧!$D$4:$E$326,2,FALSE),"―")</f>
        <v>―</v>
      </c>
    </row>
    <row r="935" spans="1:15" ht="27" customHeight="1" x14ac:dyDescent="0.15">
      <c r="A935" s="39">
        <f>IF($B$903="","",COUNTA($B$903:B935))</f>
        <v>33</v>
      </c>
      <c r="B935" s="52">
        <f t="shared" si="100"/>
        <v>935</v>
      </c>
      <c r="C935" s="52" t="str">
        <f t="shared" si="101"/>
        <v>（７）　有料老人ホーム　（老人福祉法）</v>
      </c>
      <c r="D935" s="27" t="str">
        <f t="shared" si="102"/>
        <v>長寿介護課</v>
      </c>
      <c r="E935" s="27" t="str">
        <f t="shared" si="103"/>
        <v>有料老人ホーム</v>
      </c>
      <c r="F935" s="25" t="s">
        <v>4369</v>
      </c>
      <c r="G935" s="34" t="s">
        <v>852</v>
      </c>
      <c r="H935" s="25" t="s">
        <v>4370</v>
      </c>
      <c r="I935" s="34" t="s">
        <v>4371</v>
      </c>
      <c r="J935" s="34" t="s">
        <v>4372</v>
      </c>
      <c r="K935" s="25" t="s">
        <v>4373</v>
      </c>
      <c r="L935" s="25" t="s">
        <v>25</v>
      </c>
      <c r="M935" s="110">
        <v>9</v>
      </c>
      <c r="N935" s="111">
        <v>40065</v>
      </c>
      <c r="O935" s="69" t="str">
        <f>IFERROR(VLOOKUP(IF($L935="―",$K935,$L935),[3]法人一覧!$D$4:$E$326,2,FALSE),"―")</f>
        <v>―</v>
      </c>
    </row>
    <row r="936" spans="1:15" ht="27" customHeight="1" x14ac:dyDescent="0.15">
      <c r="A936" s="39">
        <f>IF($B$903="","",COUNTA($B$903:B936))</f>
        <v>34</v>
      </c>
      <c r="B936" s="52">
        <f t="shared" si="100"/>
        <v>936</v>
      </c>
      <c r="C936" s="52" t="str">
        <f t="shared" si="101"/>
        <v>（７）　有料老人ホーム　（老人福祉法）</v>
      </c>
      <c r="D936" s="27" t="str">
        <f t="shared" si="102"/>
        <v>長寿介護課</v>
      </c>
      <c r="E936" s="27" t="str">
        <f t="shared" si="103"/>
        <v>有料老人ホーム</v>
      </c>
      <c r="F936" s="26" t="s">
        <v>4374</v>
      </c>
      <c r="G936" s="112" t="s">
        <v>832</v>
      </c>
      <c r="H936" s="26" t="s">
        <v>4375</v>
      </c>
      <c r="I936" s="112" t="s">
        <v>4376</v>
      </c>
      <c r="J936" s="112" t="s">
        <v>4377</v>
      </c>
      <c r="K936" s="26" t="s">
        <v>4378</v>
      </c>
      <c r="L936" s="25" t="s">
        <v>25</v>
      </c>
      <c r="M936" s="110">
        <v>30</v>
      </c>
      <c r="N936" s="111">
        <v>42444</v>
      </c>
      <c r="O936" s="69" t="str">
        <f>IFERROR(VLOOKUP(IF($L936="―",$K936,$L936),[3]法人一覧!$D$4:$E$326,2,FALSE),"―")</f>
        <v>―</v>
      </c>
    </row>
    <row r="937" spans="1:15" ht="27" customHeight="1" x14ac:dyDescent="0.15">
      <c r="A937" s="39">
        <f>IF($B$903="","",COUNTA($B$903:B937))</f>
        <v>35</v>
      </c>
      <c r="B937" s="52">
        <f t="shared" si="100"/>
        <v>937</v>
      </c>
      <c r="C937" s="52" t="str">
        <f t="shared" si="101"/>
        <v>（７）　有料老人ホーム　（老人福祉法）</v>
      </c>
      <c r="D937" s="27" t="str">
        <f t="shared" si="102"/>
        <v>長寿介護課</v>
      </c>
      <c r="E937" s="27" t="str">
        <f t="shared" si="103"/>
        <v>有料老人ホーム</v>
      </c>
      <c r="F937" s="25" t="s">
        <v>4379</v>
      </c>
      <c r="G937" s="112" t="s">
        <v>4380</v>
      </c>
      <c r="H937" s="25" t="s">
        <v>4381</v>
      </c>
      <c r="I937" s="112" t="s">
        <v>4382</v>
      </c>
      <c r="J937" s="112" t="s">
        <v>4383</v>
      </c>
      <c r="K937" s="25" t="s">
        <v>4384</v>
      </c>
      <c r="L937" s="25" t="s">
        <v>25</v>
      </c>
      <c r="M937" s="110">
        <v>17</v>
      </c>
      <c r="N937" s="111">
        <v>42826</v>
      </c>
      <c r="O937" s="69" t="str">
        <f>IFERROR(VLOOKUP(IF($L937="―",$K937,$L937),[3]法人一覧!$D$4:$E$326,2,FALSE),"―")</f>
        <v>―</v>
      </c>
    </row>
    <row r="938" spans="1:15" ht="27" customHeight="1" x14ac:dyDescent="0.15">
      <c r="A938" s="39">
        <f>IF($B$903="","",COUNTA($B$903:B938))</f>
        <v>36</v>
      </c>
      <c r="B938" s="52">
        <f t="shared" si="100"/>
        <v>938</v>
      </c>
      <c r="C938" s="52" t="str">
        <f t="shared" si="101"/>
        <v>（７）　有料老人ホーム　（老人福祉法）</v>
      </c>
      <c r="D938" s="27" t="str">
        <f t="shared" si="102"/>
        <v>長寿介護課</v>
      </c>
      <c r="E938" s="27" t="str">
        <f t="shared" si="103"/>
        <v>有料老人ホーム</v>
      </c>
      <c r="F938" s="25" t="s">
        <v>4385</v>
      </c>
      <c r="G938" s="112" t="s">
        <v>3034</v>
      </c>
      <c r="H938" s="25" t="s">
        <v>15839</v>
      </c>
      <c r="I938" s="34" t="s">
        <v>4386</v>
      </c>
      <c r="J938" s="34" t="s">
        <v>3037</v>
      </c>
      <c r="K938" s="25" t="s">
        <v>14817</v>
      </c>
      <c r="L938" s="25" t="s">
        <v>25</v>
      </c>
      <c r="M938" s="110">
        <v>49</v>
      </c>
      <c r="N938" s="111">
        <v>31995</v>
      </c>
      <c r="O938" s="69" t="str">
        <f>IFERROR(VLOOKUP(IF($L938="―",$K938,$L938),[3]法人一覧!$D$4:$E$326,2,FALSE),"―")</f>
        <v>9190005008862</v>
      </c>
    </row>
    <row r="939" spans="1:15" ht="27" customHeight="1" x14ac:dyDescent="0.15">
      <c r="A939" s="39">
        <f>IF($B$903="","",COUNTA($B$903:B939))</f>
        <v>37</v>
      </c>
      <c r="B939" s="52">
        <f t="shared" si="100"/>
        <v>939</v>
      </c>
      <c r="C939" s="52" t="str">
        <f t="shared" si="101"/>
        <v>（７）　有料老人ホーム　（老人福祉法）</v>
      </c>
      <c r="D939" s="27" t="str">
        <f t="shared" si="102"/>
        <v>長寿介護課</v>
      </c>
      <c r="E939" s="27" t="str">
        <f t="shared" si="103"/>
        <v>有料老人ホーム</v>
      </c>
      <c r="F939" s="25" t="s">
        <v>4387</v>
      </c>
      <c r="G939" s="112" t="s">
        <v>3034</v>
      </c>
      <c r="H939" s="25" t="s">
        <v>15839</v>
      </c>
      <c r="I939" s="34" t="s">
        <v>4386</v>
      </c>
      <c r="J939" s="34" t="s">
        <v>3037</v>
      </c>
      <c r="K939" s="25" t="s">
        <v>14817</v>
      </c>
      <c r="L939" s="25" t="s">
        <v>25</v>
      </c>
      <c r="M939" s="110">
        <v>50</v>
      </c>
      <c r="N939" s="111">
        <v>32638</v>
      </c>
      <c r="O939" s="69" t="str">
        <f>IFERROR(VLOOKUP(IF($L939="―",$K939,$L939),[3]法人一覧!$D$4:$E$326,2,FALSE),"―")</f>
        <v>9190005008862</v>
      </c>
    </row>
    <row r="940" spans="1:15" ht="27" customHeight="1" x14ac:dyDescent="0.15">
      <c r="A940" s="39">
        <f>IF($B$903="","",COUNTA($B$903:B940))</f>
        <v>38</v>
      </c>
      <c r="B940" s="52">
        <f t="shared" si="100"/>
        <v>940</v>
      </c>
      <c r="C940" s="52" t="str">
        <f t="shared" si="101"/>
        <v>（７）　有料老人ホーム　（老人福祉法）</v>
      </c>
      <c r="D940" s="27" t="str">
        <f t="shared" si="102"/>
        <v>長寿介護課</v>
      </c>
      <c r="E940" s="27" t="str">
        <f t="shared" si="103"/>
        <v>有料老人ホーム</v>
      </c>
      <c r="F940" s="25" t="s">
        <v>4388</v>
      </c>
      <c r="G940" s="112" t="s">
        <v>4389</v>
      </c>
      <c r="H940" s="26" t="s">
        <v>4390</v>
      </c>
      <c r="I940" s="112" t="s">
        <v>4391</v>
      </c>
      <c r="J940" s="112" t="s">
        <v>4392</v>
      </c>
      <c r="K940" s="25" t="s">
        <v>4393</v>
      </c>
      <c r="L940" s="25" t="s">
        <v>25</v>
      </c>
      <c r="M940" s="110">
        <v>45</v>
      </c>
      <c r="N940" s="111">
        <v>45717</v>
      </c>
      <c r="O940" s="69" t="str">
        <f>IFERROR(VLOOKUP(IF($L940="―",$K940,$L940),[3]法人一覧!$D$4:$E$326,2,FALSE),"―")</f>
        <v>―</v>
      </c>
    </row>
    <row r="941" spans="1:15" ht="27" customHeight="1" x14ac:dyDescent="0.15">
      <c r="A941" s="39">
        <f>IF($B$903="","",COUNTA($B$903:B941))</f>
        <v>39</v>
      </c>
      <c r="B941" s="52">
        <f t="shared" si="100"/>
        <v>941</v>
      </c>
      <c r="C941" s="52" t="str">
        <f t="shared" si="101"/>
        <v>（７）　有料老人ホーム　（老人福祉法）</v>
      </c>
      <c r="D941" s="27" t="str">
        <f t="shared" si="102"/>
        <v>長寿介護課</v>
      </c>
      <c r="E941" s="27" t="str">
        <f t="shared" si="103"/>
        <v>有料老人ホーム</v>
      </c>
      <c r="F941" s="26" t="s">
        <v>4394</v>
      </c>
      <c r="G941" s="112" t="s">
        <v>4395</v>
      </c>
      <c r="H941" s="26" t="s">
        <v>4396</v>
      </c>
      <c r="I941" s="112" t="s">
        <v>4397</v>
      </c>
      <c r="J941" s="112" t="s">
        <v>4398</v>
      </c>
      <c r="K941" s="26" t="s">
        <v>4399</v>
      </c>
      <c r="L941" s="25" t="s">
        <v>25</v>
      </c>
      <c r="M941" s="110">
        <v>29</v>
      </c>
      <c r="N941" s="111">
        <v>39022</v>
      </c>
      <c r="O941" s="69" t="str">
        <f>IFERROR(VLOOKUP(IF($L941="―",$K941,$L941),[3]法人一覧!$D$4:$E$326,2,FALSE),"―")</f>
        <v>―</v>
      </c>
    </row>
    <row r="942" spans="1:15" ht="27" customHeight="1" x14ac:dyDescent="0.15">
      <c r="A942" s="39">
        <f>IF($B$903="","",COUNTA($B$903:B942))</f>
        <v>40</v>
      </c>
      <c r="B942" s="52">
        <f t="shared" si="100"/>
        <v>942</v>
      </c>
      <c r="C942" s="52" t="str">
        <f t="shared" si="101"/>
        <v>（７）　有料老人ホーム　（老人福祉法）</v>
      </c>
      <c r="D942" s="27" t="str">
        <f t="shared" si="102"/>
        <v>長寿介護課</v>
      </c>
      <c r="E942" s="27" t="str">
        <f t="shared" si="103"/>
        <v>有料老人ホーム</v>
      </c>
      <c r="F942" s="26" t="s">
        <v>4400</v>
      </c>
      <c r="G942" s="112" t="s">
        <v>4401</v>
      </c>
      <c r="H942" s="26" t="s">
        <v>4402</v>
      </c>
      <c r="I942" s="112" t="s">
        <v>4403</v>
      </c>
      <c r="J942" s="112" t="s">
        <v>4404</v>
      </c>
      <c r="K942" s="26" t="s">
        <v>4405</v>
      </c>
      <c r="L942" s="25" t="s">
        <v>25</v>
      </c>
      <c r="M942" s="110">
        <v>9</v>
      </c>
      <c r="N942" s="111">
        <v>40584</v>
      </c>
      <c r="O942" s="69" t="str">
        <f>IFERROR(VLOOKUP(IF($L942="―",$K942,$L942),[3]法人一覧!$D$4:$E$326,2,FALSE),"―")</f>
        <v>―</v>
      </c>
    </row>
    <row r="943" spans="1:15" ht="27" customHeight="1" x14ac:dyDescent="0.15">
      <c r="A943" s="39">
        <f>IF($B$903="","",COUNTA($B$903:B943))</f>
        <v>41</v>
      </c>
      <c r="B943" s="52">
        <f t="shared" si="100"/>
        <v>943</v>
      </c>
      <c r="C943" s="52" t="str">
        <f t="shared" si="101"/>
        <v>（７）　有料老人ホーム　（老人福祉法）</v>
      </c>
      <c r="D943" s="27" t="str">
        <f t="shared" si="102"/>
        <v>長寿介護課</v>
      </c>
      <c r="E943" s="27" t="str">
        <f t="shared" si="103"/>
        <v>有料老人ホーム</v>
      </c>
      <c r="F943" s="26" t="s">
        <v>4406</v>
      </c>
      <c r="G943" s="112" t="s">
        <v>2283</v>
      </c>
      <c r="H943" s="25" t="s">
        <v>4407</v>
      </c>
      <c r="I943" s="112" t="s">
        <v>4408</v>
      </c>
      <c r="J943" s="112" t="s">
        <v>4409</v>
      </c>
      <c r="K943" s="26" t="s">
        <v>4410</v>
      </c>
      <c r="L943" s="25" t="s">
        <v>25</v>
      </c>
      <c r="M943" s="110">
        <v>22</v>
      </c>
      <c r="N943" s="111">
        <v>40940</v>
      </c>
      <c r="O943" s="69" t="str">
        <f>IFERROR(VLOOKUP(IF($L943="―",$K943,$L943),[3]法人一覧!$D$4:$E$326,2,FALSE),"―")</f>
        <v>―</v>
      </c>
    </row>
    <row r="944" spans="1:15" ht="27" customHeight="1" x14ac:dyDescent="0.15">
      <c r="A944" s="39">
        <f>IF($B$903="","",COUNTA($B$903:B944))</f>
        <v>42</v>
      </c>
      <c r="B944" s="52">
        <f t="shared" si="100"/>
        <v>944</v>
      </c>
      <c r="C944" s="52" t="str">
        <f t="shared" si="101"/>
        <v>（７）　有料老人ホーム　（老人福祉法）</v>
      </c>
      <c r="D944" s="27" t="str">
        <f t="shared" si="102"/>
        <v>長寿介護課</v>
      </c>
      <c r="E944" s="27" t="str">
        <f t="shared" si="103"/>
        <v>有料老人ホーム</v>
      </c>
      <c r="F944" s="26" t="s">
        <v>4411</v>
      </c>
      <c r="G944" s="112" t="s">
        <v>4401</v>
      </c>
      <c r="H944" s="26" t="s">
        <v>4412</v>
      </c>
      <c r="I944" s="112" t="s">
        <v>4403</v>
      </c>
      <c r="J944" s="112" t="s">
        <v>4404</v>
      </c>
      <c r="K944" s="26" t="s">
        <v>4405</v>
      </c>
      <c r="L944" s="25" t="s">
        <v>25</v>
      </c>
      <c r="M944" s="110">
        <v>13</v>
      </c>
      <c r="N944" s="111">
        <v>40978</v>
      </c>
      <c r="O944" s="69" t="str">
        <f>IFERROR(VLOOKUP(IF($L944="―",$K944,$L944),[3]法人一覧!$D$4:$E$326,2,FALSE),"―")</f>
        <v>―</v>
      </c>
    </row>
    <row r="945" spans="1:15" ht="27" customHeight="1" x14ac:dyDescent="0.15">
      <c r="A945" s="39">
        <f>IF($B$903="","",COUNTA($B$903:B945))</f>
        <v>43</v>
      </c>
      <c r="B945" s="52">
        <f t="shared" si="100"/>
        <v>945</v>
      </c>
      <c r="C945" s="52" t="str">
        <f t="shared" si="101"/>
        <v>（７）　有料老人ホーム　（老人福祉法）</v>
      </c>
      <c r="D945" s="27" t="str">
        <f t="shared" si="102"/>
        <v>長寿介護課</v>
      </c>
      <c r="E945" s="27" t="str">
        <f t="shared" si="103"/>
        <v>有料老人ホーム</v>
      </c>
      <c r="F945" s="26" t="s">
        <v>4413</v>
      </c>
      <c r="G945" s="112" t="s">
        <v>3091</v>
      </c>
      <c r="H945" s="26" t="s">
        <v>4414</v>
      </c>
      <c r="I945" s="112" t="s">
        <v>4415</v>
      </c>
      <c r="J945" s="112" t="s">
        <v>4416</v>
      </c>
      <c r="K945" s="26" t="s">
        <v>4417</v>
      </c>
      <c r="L945" s="25" t="s">
        <v>25</v>
      </c>
      <c r="M945" s="110">
        <v>30</v>
      </c>
      <c r="N945" s="111">
        <v>41091</v>
      </c>
      <c r="O945" s="69" t="str">
        <f>IFERROR(VLOOKUP(IF($L945="―",$K945,$L945),[3]法人一覧!$D$4:$E$326,2,FALSE),"―")</f>
        <v>―</v>
      </c>
    </row>
    <row r="946" spans="1:15" ht="27" customHeight="1" x14ac:dyDescent="0.15">
      <c r="A946" s="39">
        <f>IF($B$903="","",COUNTA($B$903:B946))</f>
        <v>44</v>
      </c>
      <c r="B946" s="52">
        <f t="shared" si="100"/>
        <v>946</v>
      </c>
      <c r="C946" s="52" t="str">
        <f t="shared" si="101"/>
        <v>（７）　有料老人ホーム　（老人福祉法）</v>
      </c>
      <c r="D946" s="27" t="str">
        <f t="shared" si="102"/>
        <v>長寿介護課</v>
      </c>
      <c r="E946" s="27" t="str">
        <f t="shared" si="103"/>
        <v>有料老人ホーム</v>
      </c>
      <c r="F946" s="25" t="s">
        <v>4418</v>
      </c>
      <c r="G946" s="112" t="s">
        <v>4419</v>
      </c>
      <c r="H946" s="25" t="s">
        <v>4420</v>
      </c>
      <c r="I946" s="112" t="s">
        <v>4421</v>
      </c>
      <c r="J946" s="112" t="s">
        <v>4421</v>
      </c>
      <c r="K946" s="26" t="s">
        <v>4422</v>
      </c>
      <c r="L946" s="25" t="s">
        <v>25</v>
      </c>
      <c r="M946" s="110">
        <v>18</v>
      </c>
      <c r="N946" s="111">
        <v>41094</v>
      </c>
      <c r="O946" s="69" t="str">
        <f>IFERROR(VLOOKUP(IF($L946="―",$K946,$L946),[3]法人一覧!$D$4:$E$326,2,FALSE),"―")</f>
        <v>―</v>
      </c>
    </row>
    <row r="947" spans="1:15" ht="27" customHeight="1" x14ac:dyDescent="0.15">
      <c r="A947" s="39">
        <f>IF($B$903="","",COUNTA($B$903:B947))</f>
        <v>45</v>
      </c>
      <c r="B947" s="52">
        <f t="shared" si="100"/>
        <v>947</v>
      </c>
      <c r="C947" s="52" t="str">
        <f t="shared" si="101"/>
        <v>（７）　有料老人ホーム　（老人福祉法）</v>
      </c>
      <c r="D947" s="27" t="str">
        <f t="shared" si="102"/>
        <v>長寿介護課</v>
      </c>
      <c r="E947" s="27" t="str">
        <f t="shared" si="103"/>
        <v>有料老人ホーム</v>
      </c>
      <c r="F947" s="26" t="s">
        <v>4423</v>
      </c>
      <c r="G947" s="112" t="s">
        <v>3108</v>
      </c>
      <c r="H947" s="26" t="s">
        <v>4424</v>
      </c>
      <c r="I947" s="112" t="s">
        <v>4425</v>
      </c>
      <c r="J947" s="112" t="s">
        <v>4426</v>
      </c>
      <c r="K947" s="26" t="s">
        <v>4427</v>
      </c>
      <c r="L947" s="25" t="s">
        <v>25</v>
      </c>
      <c r="M947" s="110">
        <v>16</v>
      </c>
      <c r="N947" s="111">
        <v>41341</v>
      </c>
      <c r="O947" s="69" t="str">
        <f>IFERROR(VLOOKUP(IF($L947="―",$K947,$L947),[3]法人一覧!$D$4:$E$326,2,FALSE),"―")</f>
        <v>―</v>
      </c>
    </row>
    <row r="948" spans="1:15" ht="27" customHeight="1" x14ac:dyDescent="0.15">
      <c r="A948" s="39">
        <f>IF($B$903="","",COUNTA($B$903:B948))</f>
        <v>46</v>
      </c>
      <c r="B948" s="52">
        <f t="shared" si="100"/>
        <v>948</v>
      </c>
      <c r="C948" s="52" t="str">
        <f t="shared" si="101"/>
        <v>（７）　有料老人ホーム　（老人福祉法）</v>
      </c>
      <c r="D948" s="27" t="str">
        <f t="shared" si="102"/>
        <v>長寿介護課</v>
      </c>
      <c r="E948" s="27" t="str">
        <f t="shared" si="103"/>
        <v>有料老人ホーム</v>
      </c>
      <c r="F948" s="25" t="s">
        <v>4428</v>
      </c>
      <c r="G948" s="112" t="s">
        <v>2277</v>
      </c>
      <c r="H948" s="25" t="s">
        <v>4429</v>
      </c>
      <c r="I948" s="34" t="s">
        <v>4430</v>
      </c>
      <c r="J948" s="112" t="s">
        <v>4431</v>
      </c>
      <c r="K948" s="26" t="s">
        <v>14811</v>
      </c>
      <c r="L948" s="25" t="s">
        <v>25</v>
      </c>
      <c r="M948" s="110">
        <v>80</v>
      </c>
      <c r="N948" s="111">
        <v>41395</v>
      </c>
      <c r="O948" s="69" t="str">
        <f>IFERROR(VLOOKUP(IF($L948="―",$K948,$L948),[3]法人一覧!$D$4:$E$326,2,FALSE),"―")</f>
        <v>3190005008851</v>
      </c>
    </row>
    <row r="949" spans="1:15" ht="27" customHeight="1" x14ac:dyDescent="0.15">
      <c r="A949" s="39">
        <f>IF($B$903="","",COUNTA($B$903:B949))</f>
        <v>47</v>
      </c>
      <c r="B949" s="52">
        <f t="shared" si="100"/>
        <v>949</v>
      </c>
      <c r="C949" s="52" t="str">
        <f t="shared" si="101"/>
        <v>（７）　有料老人ホーム　（老人福祉法）</v>
      </c>
      <c r="D949" s="27" t="str">
        <f t="shared" si="102"/>
        <v>長寿介護課</v>
      </c>
      <c r="E949" s="27" t="str">
        <f t="shared" si="103"/>
        <v>有料老人ホーム</v>
      </c>
      <c r="F949" s="26" t="s">
        <v>4432</v>
      </c>
      <c r="G949" s="112" t="s">
        <v>4433</v>
      </c>
      <c r="H949" s="25" t="s">
        <v>4434</v>
      </c>
      <c r="I949" s="34" t="s">
        <v>4435</v>
      </c>
      <c r="J949" s="112" t="s">
        <v>4436</v>
      </c>
      <c r="K949" s="26" t="s">
        <v>4399</v>
      </c>
      <c r="L949" s="25" t="s">
        <v>25</v>
      </c>
      <c r="M949" s="110">
        <v>2</v>
      </c>
      <c r="N949" s="111">
        <v>41426</v>
      </c>
      <c r="O949" s="69" t="str">
        <f>IFERROR(VLOOKUP(IF($L949="―",$K949,$L949),[3]法人一覧!$D$4:$E$326,2,FALSE),"―")</f>
        <v>―</v>
      </c>
    </row>
    <row r="950" spans="1:15" ht="27" customHeight="1" x14ac:dyDescent="0.15">
      <c r="A950" s="39">
        <f>IF($B$903="","",COUNTA($B$903:B950))</f>
        <v>48</v>
      </c>
      <c r="B950" s="52">
        <f t="shared" si="100"/>
        <v>950</v>
      </c>
      <c r="C950" s="52" t="str">
        <f t="shared" si="101"/>
        <v>（７）　有料老人ホーム　（老人福祉法）</v>
      </c>
      <c r="D950" s="27" t="str">
        <f t="shared" si="102"/>
        <v>長寿介護課</v>
      </c>
      <c r="E950" s="27" t="str">
        <f t="shared" si="103"/>
        <v>有料老人ホーム</v>
      </c>
      <c r="F950" s="26" t="s">
        <v>4437</v>
      </c>
      <c r="G950" s="112" t="s">
        <v>693</v>
      </c>
      <c r="H950" s="26" t="s">
        <v>4438</v>
      </c>
      <c r="I950" s="34" t="s">
        <v>4439</v>
      </c>
      <c r="J950" s="112" t="s">
        <v>4440</v>
      </c>
      <c r="K950" s="26" t="s">
        <v>4441</v>
      </c>
      <c r="L950" s="25" t="s">
        <v>25</v>
      </c>
      <c r="M950" s="110">
        <v>12</v>
      </c>
      <c r="N950" s="111">
        <v>41465</v>
      </c>
      <c r="O950" s="69" t="str">
        <f>IFERROR(VLOOKUP(IF($L950="―",$K950,$L950),[3]法人一覧!$D$4:$E$326,2,FALSE),"―")</f>
        <v>―</v>
      </c>
    </row>
    <row r="951" spans="1:15" ht="27" customHeight="1" x14ac:dyDescent="0.15">
      <c r="A951" s="39">
        <f>IF($B$903="","",COUNTA($B$903:B951))</f>
        <v>49</v>
      </c>
      <c r="B951" s="52">
        <f t="shared" si="100"/>
        <v>951</v>
      </c>
      <c r="C951" s="52" t="str">
        <f t="shared" si="101"/>
        <v>（７）　有料老人ホーム　（老人福祉法）</v>
      </c>
      <c r="D951" s="27" t="str">
        <f t="shared" si="102"/>
        <v>長寿介護課</v>
      </c>
      <c r="E951" s="27" t="str">
        <f t="shared" si="103"/>
        <v>有料老人ホーム</v>
      </c>
      <c r="F951" s="26" t="s">
        <v>4442</v>
      </c>
      <c r="G951" s="112" t="s">
        <v>4443</v>
      </c>
      <c r="H951" s="26" t="s">
        <v>4444</v>
      </c>
      <c r="I951" s="34" t="s">
        <v>4445</v>
      </c>
      <c r="J951" s="112" t="s">
        <v>4446</v>
      </c>
      <c r="K951" s="26" t="s">
        <v>4447</v>
      </c>
      <c r="L951" s="25" t="s">
        <v>25</v>
      </c>
      <c r="M951" s="110">
        <v>15</v>
      </c>
      <c r="N951" s="111">
        <v>42036</v>
      </c>
      <c r="O951" s="69" t="str">
        <f>IFERROR(VLOOKUP(IF($L951="―",$K951,$L951),[3]法人一覧!$D$4:$E$326,2,FALSE),"―")</f>
        <v>―</v>
      </c>
    </row>
    <row r="952" spans="1:15" ht="27" customHeight="1" x14ac:dyDescent="0.15">
      <c r="A952" s="39">
        <f>IF($B$903="","",COUNTA($B$903:B952))</f>
        <v>50</v>
      </c>
      <c r="B952" s="52">
        <f t="shared" si="100"/>
        <v>952</v>
      </c>
      <c r="C952" s="52" t="str">
        <f t="shared" si="101"/>
        <v>（７）　有料老人ホーム　（老人福祉法）</v>
      </c>
      <c r="D952" s="27" t="str">
        <f t="shared" si="102"/>
        <v>長寿介護課</v>
      </c>
      <c r="E952" s="27" t="str">
        <f t="shared" si="103"/>
        <v>有料老人ホーム</v>
      </c>
      <c r="F952" s="26" t="s">
        <v>4448</v>
      </c>
      <c r="G952" s="112" t="s">
        <v>2229</v>
      </c>
      <c r="H952" s="26" t="s">
        <v>4449</v>
      </c>
      <c r="I952" s="112" t="s">
        <v>4450</v>
      </c>
      <c r="J952" s="34" t="s">
        <v>4451</v>
      </c>
      <c r="K952" s="26" t="s">
        <v>4452</v>
      </c>
      <c r="L952" s="25" t="s">
        <v>25</v>
      </c>
      <c r="M952" s="110">
        <v>11</v>
      </c>
      <c r="N952" s="111">
        <v>38808</v>
      </c>
      <c r="O952" s="69" t="str">
        <f>IFERROR(VLOOKUP(IF($L952="―",$K952,$L952),[3]法人一覧!$D$4:$E$326,2,FALSE),"―")</f>
        <v>―</v>
      </c>
    </row>
    <row r="953" spans="1:15" ht="27" customHeight="1" x14ac:dyDescent="0.15">
      <c r="A953" s="39">
        <f>IF($B$903="","",COUNTA($B$903:B953))</f>
        <v>51</v>
      </c>
      <c r="B953" s="52">
        <f t="shared" si="100"/>
        <v>953</v>
      </c>
      <c r="C953" s="52" t="str">
        <f t="shared" si="101"/>
        <v>（７）　有料老人ホーム　（老人福祉法）</v>
      </c>
      <c r="D953" s="27" t="str">
        <f t="shared" si="102"/>
        <v>長寿介護課</v>
      </c>
      <c r="E953" s="27" t="str">
        <f t="shared" si="103"/>
        <v>有料老人ホーム</v>
      </c>
      <c r="F953" s="26" t="s">
        <v>4453</v>
      </c>
      <c r="G953" s="112" t="s">
        <v>2260</v>
      </c>
      <c r="H953" s="26" t="s">
        <v>4454</v>
      </c>
      <c r="I953" s="112" t="s">
        <v>4455</v>
      </c>
      <c r="J953" s="112" t="s">
        <v>4456</v>
      </c>
      <c r="K953" s="26" t="s">
        <v>4457</v>
      </c>
      <c r="L953" s="25" t="s">
        <v>25</v>
      </c>
      <c r="M953" s="110">
        <v>28</v>
      </c>
      <c r="N953" s="111">
        <v>39966</v>
      </c>
      <c r="O953" s="69" t="str">
        <f>IFERROR(VLOOKUP(IF($L953="―",$K953,$L953),[3]法人一覧!$D$4:$E$326,2,FALSE),"―")</f>
        <v>―</v>
      </c>
    </row>
    <row r="954" spans="1:15" ht="27" customHeight="1" x14ac:dyDescent="0.15">
      <c r="A954" s="39">
        <f>IF($B$903="","",COUNTA($B$903:B954))</f>
        <v>52</v>
      </c>
      <c r="B954" s="52">
        <f t="shared" si="100"/>
        <v>954</v>
      </c>
      <c r="C954" s="52" t="str">
        <f t="shared" si="101"/>
        <v>（７）　有料老人ホーム　（老人福祉法）</v>
      </c>
      <c r="D954" s="27" t="str">
        <f t="shared" si="102"/>
        <v>長寿介護課</v>
      </c>
      <c r="E954" s="27" t="str">
        <f t="shared" si="103"/>
        <v>有料老人ホーム</v>
      </c>
      <c r="F954" s="26" t="s">
        <v>4458</v>
      </c>
      <c r="G954" s="112" t="s">
        <v>4459</v>
      </c>
      <c r="H954" s="26" t="s">
        <v>4460</v>
      </c>
      <c r="I954" s="112" t="s">
        <v>4461</v>
      </c>
      <c r="J954" s="34" t="s">
        <v>4462</v>
      </c>
      <c r="K954" s="26" t="s">
        <v>4463</v>
      </c>
      <c r="L954" s="25" t="s">
        <v>25</v>
      </c>
      <c r="M954" s="110">
        <v>27</v>
      </c>
      <c r="N954" s="111">
        <v>40036</v>
      </c>
      <c r="O954" s="69" t="str">
        <f>IFERROR(VLOOKUP(IF($L954="―",$K954,$L954),[3]法人一覧!$D$4:$E$326,2,FALSE),"―")</f>
        <v>―</v>
      </c>
    </row>
    <row r="955" spans="1:15" ht="27" customHeight="1" x14ac:dyDescent="0.15">
      <c r="A955" s="39">
        <f>IF($B$903="","",COUNTA($B$903:B955))</f>
        <v>53</v>
      </c>
      <c r="B955" s="52">
        <f t="shared" si="100"/>
        <v>955</v>
      </c>
      <c r="C955" s="52" t="str">
        <f t="shared" si="101"/>
        <v>（７）　有料老人ホーム　（老人福祉法）</v>
      </c>
      <c r="D955" s="27" t="str">
        <f t="shared" si="102"/>
        <v>長寿介護課</v>
      </c>
      <c r="E955" s="27" t="str">
        <f t="shared" si="103"/>
        <v>有料老人ホーム</v>
      </c>
      <c r="F955" s="25" t="s">
        <v>4464</v>
      </c>
      <c r="G955" s="112" t="s">
        <v>693</v>
      </c>
      <c r="H955" s="26" t="s">
        <v>4465</v>
      </c>
      <c r="I955" s="112" t="s">
        <v>4439</v>
      </c>
      <c r="J955" s="112" t="s">
        <v>4439</v>
      </c>
      <c r="K955" s="26" t="s">
        <v>4466</v>
      </c>
      <c r="L955" s="25" t="s">
        <v>25</v>
      </c>
      <c r="M955" s="110">
        <v>15</v>
      </c>
      <c r="N955" s="111">
        <v>40036</v>
      </c>
      <c r="O955" s="69" t="str">
        <f>IFERROR(VLOOKUP(IF($L955="―",$K955,$L955),[3]法人一覧!$D$4:$E$326,2,FALSE),"―")</f>
        <v>―</v>
      </c>
    </row>
    <row r="956" spans="1:15" ht="27" customHeight="1" x14ac:dyDescent="0.15">
      <c r="A956" s="39">
        <f>IF($B$903="","",COUNTA($B$903:B956))</f>
        <v>54</v>
      </c>
      <c r="B956" s="52">
        <f t="shared" si="100"/>
        <v>956</v>
      </c>
      <c r="C956" s="52" t="str">
        <f t="shared" si="101"/>
        <v>（７）　有料老人ホーム　（老人福祉法）</v>
      </c>
      <c r="D956" s="27" t="str">
        <f t="shared" si="102"/>
        <v>長寿介護課</v>
      </c>
      <c r="E956" s="27" t="str">
        <f t="shared" si="103"/>
        <v>有料老人ホーム</v>
      </c>
      <c r="F956" s="25" t="s">
        <v>4467</v>
      </c>
      <c r="G956" s="112" t="s">
        <v>723</v>
      </c>
      <c r="H956" s="25" t="s">
        <v>4468</v>
      </c>
      <c r="I956" s="112" t="s">
        <v>4469</v>
      </c>
      <c r="J956" s="112" t="s">
        <v>4470</v>
      </c>
      <c r="K956" s="26" t="s">
        <v>4471</v>
      </c>
      <c r="L956" s="25" t="s">
        <v>25</v>
      </c>
      <c r="M956" s="110">
        <v>9</v>
      </c>
      <c r="N956" s="111">
        <v>42465</v>
      </c>
      <c r="O956" s="69" t="str">
        <f>IFERROR(VLOOKUP(IF($L956="―",$K956,$L956),[3]法人一覧!$D$4:$E$326,2,FALSE),"―")</f>
        <v>―</v>
      </c>
    </row>
    <row r="957" spans="1:15" ht="27" customHeight="1" x14ac:dyDescent="0.15">
      <c r="A957" s="39">
        <f>IF($B$903="","",COUNTA($B$903:B957))</f>
        <v>55</v>
      </c>
      <c r="B957" s="52">
        <f t="shared" si="100"/>
        <v>957</v>
      </c>
      <c r="C957" s="52" t="str">
        <f t="shared" si="101"/>
        <v>（７）　有料老人ホーム　（老人福祉法）</v>
      </c>
      <c r="D957" s="27" t="str">
        <f t="shared" si="102"/>
        <v>長寿介護課</v>
      </c>
      <c r="E957" s="27" t="str">
        <f t="shared" si="103"/>
        <v>有料老人ホーム</v>
      </c>
      <c r="F957" s="25" t="s">
        <v>4472</v>
      </c>
      <c r="G957" s="112" t="s">
        <v>3021</v>
      </c>
      <c r="H957" s="26" t="s">
        <v>4473</v>
      </c>
      <c r="I957" s="112" t="s">
        <v>4474</v>
      </c>
      <c r="J957" s="112" t="s">
        <v>4475</v>
      </c>
      <c r="K957" s="26" t="s">
        <v>4476</v>
      </c>
      <c r="L957" s="25" t="s">
        <v>25</v>
      </c>
      <c r="M957" s="110">
        <v>25</v>
      </c>
      <c r="N957" s="111">
        <v>42644</v>
      </c>
      <c r="O957" s="69" t="str">
        <f>IFERROR(VLOOKUP(IF($L957="―",$K957,$L957),[3]法人一覧!$D$4:$E$326,2,FALSE),"―")</f>
        <v>―</v>
      </c>
    </row>
    <row r="958" spans="1:15" ht="27" customHeight="1" x14ac:dyDescent="0.15">
      <c r="A958" s="39">
        <f>IF($B$903="","",COUNTA($B$903:B958))</f>
        <v>56</v>
      </c>
      <c r="B958" s="52">
        <f t="shared" si="100"/>
        <v>958</v>
      </c>
      <c r="C958" s="52" t="str">
        <f t="shared" si="101"/>
        <v>（７）　有料老人ホーム　（老人福祉法）</v>
      </c>
      <c r="D958" s="27" t="str">
        <f t="shared" si="102"/>
        <v>長寿介護課</v>
      </c>
      <c r="E958" s="27" t="str">
        <f t="shared" si="103"/>
        <v>有料老人ホーム</v>
      </c>
      <c r="F958" s="25" t="s">
        <v>4477</v>
      </c>
      <c r="G958" s="112" t="s">
        <v>4478</v>
      </c>
      <c r="H958" s="25" t="s">
        <v>4479</v>
      </c>
      <c r="I958" s="166" t="s">
        <v>4480</v>
      </c>
      <c r="J958" s="166" t="s">
        <v>4481</v>
      </c>
      <c r="K958" s="25" t="s">
        <v>4482</v>
      </c>
      <c r="L958" s="25" t="s">
        <v>25</v>
      </c>
      <c r="M958" s="110">
        <v>36</v>
      </c>
      <c r="N958" s="111">
        <v>42932</v>
      </c>
      <c r="O958" s="69" t="str">
        <f>IFERROR(VLOOKUP(IF($L958="―",$K958,$L958),[3]法人一覧!$D$4:$E$326,2,FALSE),"―")</f>
        <v>―</v>
      </c>
    </row>
    <row r="959" spans="1:15" ht="27" customHeight="1" x14ac:dyDescent="0.15">
      <c r="A959" s="39">
        <f>IF($B$903="","",COUNTA($B$903:B959))</f>
        <v>57</v>
      </c>
      <c r="B959" s="52">
        <f t="shared" si="100"/>
        <v>959</v>
      </c>
      <c r="C959" s="52" t="str">
        <f t="shared" si="101"/>
        <v>（７）　有料老人ホーム　（老人福祉法）</v>
      </c>
      <c r="D959" s="27" t="str">
        <f t="shared" si="102"/>
        <v>長寿介護課</v>
      </c>
      <c r="E959" s="27" t="str">
        <f t="shared" si="103"/>
        <v>有料老人ホーム</v>
      </c>
      <c r="F959" s="25" t="s">
        <v>4483</v>
      </c>
      <c r="G959" s="112" t="s">
        <v>4484</v>
      </c>
      <c r="H959" s="25" t="s">
        <v>4485</v>
      </c>
      <c r="I959" s="166" t="s">
        <v>4445</v>
      </c>
      <c r="J959" s="166" t="s">
        <v>4446</v>
      </c>
      <c r="K959" s="25" t="s">
        <v>4447</v>
      </c>
      <c r="L959" s="25" t="s">
        <v>25</v>
      </c>
      <c r="M959" s="110">
        <v>27</v>
      </c>
      <c r="N959" s="111">
        <v>43313</v>
      </c>
      <c r="O959" s="69" t="str">
        <f>IFERROR(VLOOKUP(IF($L959="―",$K959,$L959),[3]法人一覧!$D$4:$E$326,2,FALSE),"―")</f>
        <v>―</v>
      </c>
    </row>
    <row r="960" spans="1:15" ht="27" customHeight="1" x14ac:dyDescent="0.15">
      <c r="A960" s="39">
        <f>IF($B$903="","",COUNTA($B$903:B960))</f>
        <v>58</v>
      </c>
      <c r="B960" s="52">
        <f t="shared" si="100"/>
        <v>960</v>
      </c>
      <c r="C960" s="52" t="str">
        <f t="shared" si="101"/>
        <v>（７）　有料老人ホーム　（老人福祉法）</v>
      </c>
      <c r="D960" s="27" t="str">
        <f t="shared" si="102"/>
        <v>長寿介護課</v>
      </c>
      <c r="E960" s="27" t="str">
        <f t="shared" si="103"/>
        <v>有料老人ホーム</v>
      </c>
      <c r="F960" s="25" t="s">
        <v>4486</v>
      </c>
      <c r="G960" s="112" t="s">
        <v>709</v>
      </c>
      <c r="H960" s="25" t="s">
        <v>4487</v>
      </c>
      <c r="I960" s="166" t="s">
        <v>4488</v>
      </c>
      <c r="J960" s="166" t="s">
        <v>4489</v>
      </c>
      <c r="K960" s="25" t="s">
        <v>4490</v>
      </c>
      <c r="L960" s="25" t="s">
        <v>25</v>
      </c>
      <c r="M960" s="110">
        <v>12</v>
      </c>
      <c r="N960" s="111">
        <v>43891</v>
      </c>
      <c r="O960" s="69" t="str">
        <f>IFERROR(VLOOKUP(IF($L960="―",$K960,$L960),[3]法人一覧!$D$4:$E$326,2,FALSE),"―")</f>
        <v>―</v>
      </c>
    </row>
    <row r="961" spans="1:15" ht="27" customHeight="1" x14ac:dyDescent="0.15">
      <c r="A961" s="39">
        <f>IF($B$903="","",COUNTA($B$903:B961))</f>
        <v>59</v>
      </c>
      <c r="B961" s="52">
        <f t="shared" si="100"/>
        <v>961</v>
      </c>
      <c r="C961" s="52" t="str">
        <f t="shared" si="101"/>
        <v>（７）　有料老人ホーム　（老人福祉法）</v>
      </c>
      <c r="D961" s="27" t="str">
        <f t="shared" si="102"/>
        <v>長寿介護課</v>
      </c>
      <c r="E961" s="27" t="str">
        <f t="shared" si="103"/>
        <v>有料老人ホーム</v>
      </c>
      <c r="F961" s="25" t="s">
        <v>4491</v>
      </c>
      <c r="G961" s="112" t="s">
        <v>4492</v>
      </c>
      <c r="H961" s="25" t="s">
        <v>4493</v>
      </c>
      <c r="I961" s="166" t="s">
        <v>4494</v>
      </c>
      <c r="J961" s="166" t="s">
        <v>4495</v>
      </c>
      <c r="K961" s="25" t="s">
        <v>4496</v>
      </c>
      <c r="L961" s="25" t="s">
        <v>25</v>
      </c>
      <c r="M961" s="110">
        <v>5</v>
      </c>
      <c r="N961" s="111">
        <v>44013</v>
      </c>
      <c r="O961" s="69" t="str">
        <f>IFERROR(VLOOKUP(IF($L961="―",$K961,$L961),[3]法人一覧!$D$4:$E$326,2,FALSE),"―")</f>
        <v>―</v>
      </c>
    </row>
    <row r="962" spans="1:15" ht="27" customHeight="1" x14ac:dyDescent="0.15">
      <c r="A962" s="39">
        <f>IF($B$903="","",COUNTA($B$903:B962))</f>
        <v>60</v>
      </c>
      <c r="B962" s="52">
        <f t="shared" si="100"/>
        <v>962</v>
      </c>
      <c r="C962" s="52" t="str">
        <f t="shared" si="101"/>
        <v>（７）　有料老人ホーム　（老人福祉法）</v>
      </c>
      <c r="D962" s="27" t="str">
        <f t="shared" si="102"/>
        <v>長寿介護課</v>
      </c>
      <c r="E962" s="27" t="str">
        <f t="shared" si="103"/>
        <v>有料老人ホーム</v>
      </c>
      <c r="F962" s="25" t="s">
        <v>4497</v>
      </c>
      <c r="G962" s="112" t="s">
        <v>4401</v>
      </c>
      <c r="H962" s="25" t="s">
        <v>4498</v>
      </c>
      <c r="I962" s="166" t="s">
        <v>4499</v>
      </c>
      <c r="J962" s="166" t="s">
        <v>4500</v>
      </c>
      <c r="K962" s="25" t="s">
        <v>4501</v>
      </c>
      <c r="L962" s="25" t="s">
        <v>25</v>
      </c>
      <c r="M962" s="110">
        <v>47</v>
      </c>
      <c r="N962" s="111">
        <v>44228</v>
      </c>
      <c r="O962" s="69" t="str">
        <f>IFERROR(VLOOKUP(IF($L962="―",$K962,$L962),[3]法人一覧!$D$4:$E$326,2,FALSE),"―")</f>
        <v>―</v>
      </c>
    </row>
    <row r="963" spans="1:15" ht="27" customHeight="1" x14ac:dyDescent="0.15">
      <c r="A963" s="39">
        <f>IF($B$903="","",COUNTA($B$903:B963))</f>
        <v>61</v>
      </c>
      <c r="B963" s="52">
        <f t="shared" si="100"/>
        <v>963</v>
      </c>
      <c r="C963" s="52" t="str">
        <f t="shared" si="101"/>
        <v>（７）　有料老人ホーム　（老人福祉法）</v>
      </c>
      <c r="D963" s="27" t="str">
        <f t="shared" si="102"/>
        <v>長寿介護課</v>
      </c>
      <c r="E963" s="27" t="str">
        <f t="shared" si="103"/>
        <v>有料老人ホーム</v>
      </c>
      <c r="F963" s="326" t="s">
        <v>4502</v>
      </c>
      <c r="G963" s="166" t="s">
        <v>3015</v>
      </c>
      <c r="H963" s="25" t="s">
        <v>4503</v>
      </c>
      <c r="I963" s="166" t="s">
        <v>4504</v>
      </c>
      <c r="J963" s="166" t="s">
        <v>4505</v>
      </c>
      <c r="K963" s="25" t="s">
        <v>4506</v>
      </c>
      <c r="L963" s="25" t="s">
        <v>25</v>
      </c>
      <c r="M963" s="110">
        <v>32</v>
      </c>
      <c r="N963" s="111">
        <v>44440</v>
      </c>
      <c r="O963" s="69" t="str">
        <f>IFERROR(VLOOKUP(IF($L963="―",$K963,$L963),[3]法人一覧!$D$4:$E$326,2,FALSE),"―")</f>
        <v>―</v>
      </c>
    </row>
    <row r="964" spans="1:15" ht="27" customHeight="1" x14ac:dyDescent="0.15">
      <c r="A964" s="39">
        <f>IF($B$903="","",COUNTA($B$903:B964))</f>
        <v>62</v>
      </c>
      <c r="B964" s="52">
        <f t="shared" si="100"/>
        <v>964</v>
      </c>
      <c r="C964" s="52" t="str">
        <f t="shared" si="101"/>
        <v>（７）　有料老人ホーム　（老人福祉法）</v>
      </c>
      <c r="D964" s="27" t="str">
        <f t="shared" si="102"/>
        <v>長寿介護課</v>
      </c>
      <c r="E964" s="27" t="str">
        <f t="shared" si="103"/>
        <v>有料老人ホーム</v>
      </c>
      <c r="F964" s="25" t="s">
        <v>4507</v>
      </c>
      <c r="G964" s="34" t="s">
        <v>4443</v>
      </c>
      <c r="H964" s="25" t="s">
        <v>4508</v>
      </c>
      <c r="I964" s="34" t="s">
        <v>4509</v>
      </c>
      <c r="J964" s="34" t="s">
        <v>4510</v>
      </c>
      <c r="K964" s="25" t="s">
        <v>4410</v>
      </c>
      <c r="L964" s="25" t="s">
        <v>25</v>
      </c>
      <c r="M964" s="110">
        <v>34</v>
      </c>
      <c r="N964" s="111">
        <v>44635</v>
      </c>
      <c r="O964" s="69" t="str">
        <f>IFERROR(VLOOKUP(IF($L964="―",$K964,$L964),[3]法人一覧!$D$4:$E$326,2,FALSE),"―")</f>
        <v>―</v>
      </c>
    </row>
    <row r="965" spans="1:15" ht="27" customHeight="1" x14ac:dyDescent="0.15">
      <c r="A965" s="39">
        <f>IF($B$903="","",COUNTA($B$903:B965))</f>
        <v>63</v>
      </c>
      <c r="B965" s="52">
        <f t="shared" si="100"/>
        <v>965</v>
      </c>
      <c r="C965" s="52" t="str">
        <f t="shared" si="101"/>
        <v>（７）　有料老人ホーム　（老人福祉法）</v>
      </c>
      <c r="D965" s="27" t="str">
        <f t="shared" si="102"/>
        <v>長寿介護課</v>
      </c>
      <c r="E965" s="27" t="str">
        <f t="shared" si="103"/>
        <v>有料老人ホーム</v>
      </c>
      <c r="F965" s="25" t="s">
        <v>4511</v>
      </c>
      <c r="G965" s="34" t="s">
        <v>3091</v>
      </c>
      <c r="H965" s="25" t="s">
        <v>4512</v>
      </c>
      <c r="I965" s="34" t="s">
        <v>4513</v>
      </c>
      <c r="J965" s="34" t="s">
        <v>4514</v>
      </c>
      <c r="K965" s="25" t="s">
        <v>4515</v>
      </c>
      <c r="L965" s="25" t="s">
        <v>25</v>
      </c>
      <c r="M965" s="110">
        <v>40</v>
      </c>
      <c r="N965" s="111">
        <v>44713</v>
      </c>
      <c r="O965" s="69" t="str">
        <f>IFERROR(VLOOKUP(IF($L965="―",$K965,$L965),[3]法人一覧!$D$4:$E$326,2,FALSE),"―")</f>
        <v>―</v>
      </c>
    </row>
    <row r="966" spans="1:15" ht="27" customHeight="1" x14ac:dyDescent="0.15">
      <c r="A966" s="39">
        <f>IF($B$903="","",COUNTA($B$903:B966))</f>
        <v>64</v>
      </c>
      <c r="B966" s="52">
        <f t="shared" si="100"/>
        <v>966</v>
      </c>
      <c r="C966" s="52" t="str">
        <f t="shared" si="101"/>
        <v>（７）　有料老人ホーム　（老人福祉法）</v>
      </c>
      <c r="D966" s="27" t="str">
        <f t="shared" si="102"/>
        <v>長寿介護課</v>
      </c>
      <c r="E966" s="27" t="str">
        <f t="shared" si="103"/>
        <v>有料老人ホーム</v>
      </c>
      <c r="F966" s="326" t="s">
        <v>4516</v>
      </c>
      <c r="G966" s="166" t="s">
        <v>4517</v>
      </c>
      <c r="H966" s="327" t="s">
        <v>4518</v>
      </c>
      <c r="I966" s="166" t="s">
        <v>4519</v>
      </c>
      <c r="J966" s="166" t="s">
        <v>4520</v>
      </c>
      <c r="K966" s="25" t="s">
        <v>15823</v>
      </c>
      <c r="L966" s="25" t="s">
        <v>25</v>
      </c>
      <c r="M966" s="195">
        <v>45</v>
      </c>
      <c r="N966" s="37">
        <v>45366</v>
      </c>
      <c r="O966" s="69" t="str">
        <f>IFERROR(VLOOKUP(IF($L966="―",$K966,$L966),[3]法人一覧!$D$4:$E$326,2,FALSE),"―")</f>
        <v>―</v>
      </c>
    </row>
    <row r="967" spans="1:15" ht="27" customHeight="1" x14ac:dyDescent="0.15">
      <c r="A967" s="39">
        <f>IF($B$903="","",COUNTA($B$903:B967))</f>
        <v>65</v>
      </c>
      <c r="B967" s="52">
        <f t="shared" si="100"/>
        <v>967</v>
      </c>
      <c r="C967" s="52" t="str">
        <f t="shared" si="101"/>
        <v>（７）　有料老人ホーム　（老人福祉法）</v>
      </c>
      <c r="D967" s="27" t="str">
        <f t="shared" si="102"/>
        <v>長寿介護課</v>
      </c>
      <c r="E967" s="27" t="str">
        <f t="shared" si="103"/>
        <v>有料老人ホーム</v>
      </c>
      <c r="F967" s="326" t="s">
        <v>4521</v>
      </c>
      <c r="G967" s="166" t="s">
        <v>4522</v>
      </c>
      <c r="H967" s="327" t="s">
        <v>4523</v>
      </c>
      <c r="I967" s="166" t="s">
        <v>4524</v>
      </c>
      <c r="J967" s="166" t="s">
        <v>4525</v>
      </c>
      <c r="K967" s="25" t="s">
        <v>4526</v>
      </c>
      <c r="L967" s="25" t="s">
        <v>25</v>
      </c>
      <c r="M967" s="195">
        <v>43</v>
      </c>
      <c r="N967" s="37">
        <v>45474</v>
      </c>
      <c r="O967" s="69" t="str">
        <f>IFERROR(VLOOKUP(IF($L967="―",$K967,$L967),[3]法人一覧!$D$4:$E$326,2,FALSE),"―")</f>
        <v>―</v>
      </c>
    </row>
    <row r="968" spans="1:15" ht="27" customHeight="1" x14ac:dyDescent="0.15">
      <c r="A968" s="39">
        <f>IF($B$903="","",COUNTA($B$903:B968))</f>
        <v>66</v>
      </c>
      <c r="B968" s="52">
        <f t="shared" si="100"/>
        <v>968</v>
      </c>
      <c r="C968" s="52" t="str">
        <f t="shared" si="101"/>
        <v>（７）　有料老人ホーム　（老人福祉法）</v>
      </c>
      <c r="D968" s="27" t="str">
        <f t="shared" si="102"/>
        <v>長寿介護課</v>
      </c>
      <c r="E968" s="27" t="str">
        <f t="shared" si="103"/>
        <v>有料老人ホーム</v>
      </c>
      <c r="F968" s="326" t="s">
        <v>4527</v>
      </c>
      <c r="G968" s="166" t="s">
        <v>4528</v>
      </c>
      <c r="H968" s="327" t="s">
        <v>4529</v>
      </c>
      <c r="I968" s="166" t="s">
        <v>4530</v>
      </c>
      <c r="J968" s="166" t="s">
        <v>4531</v>
      </c>
      <c r="K968" s="25" t="s">
        <v>4532</v>
      </c>
      <c r="L968" s="25" t="s">
        <v>25</v>
      </c>
      <c r="M968" s="195">
        <v>38</v>
      </c>
      <c r="N968" s="37">
        <v>45689</v>
      </c>
      <c r="O968" s="69" t="str">
        <f>IFERROR(VLOOKUP(IF($L968="―",$K968,$L968),[3]法人一覧!$D$4:$E$326,2,FALSE),"―")</f>
        <v>―</v>
      </c>
    </row>
    <row r="969" spans="1:15" ht="27" customHeight="1" x14ac:dyDescent="0.15">
      <c r="A969" s="115">
        <f>IF($B$903="","",COUNTA($B$903:B969))</f>
        <v>67</v>
      </c>
      <c r="B969" s="116">
        <f>IF(D969="","",ROW())</f>
        <v>969</v>
      </c>
      <c r="C969" s="52" t="str">
        <f>$F$901</f>
        <v>（７）　有料老人ホーム　（老人福祉法）</v>
      </c>
      <c r="D969" s="27" t="str">
        <f>$O$901</f>
        <v>長寿介護課</v>
      </c>
      <c r="E969" s="52" t="str">
        <f>MID(category4_7,SEARCH("）",category4_7,1)+2,SEARCH("（",category4_7,SEARCH("）",category4_7,1)+2)-SEARCH("）",category4_7,1)-3)</f>
        <v>有料老人ホーム</v>
      </c>
      <c r="F969" s="206" t="s">
        <v>15840</v>
      </c>
      <c r="G969" s="112" t="s">
        <v>5414</v>
      </c>
      <c r="H969" s="26" t="s">
        <v>15841</v>
      </c>
      <c r="I969" s="112" t="s">
        <v>15842</v>
      </c>
      <c r="J969" s="112" t="s">
        <v>15843</v>
      </c>
      <c r="K969" s="26" t="s">
        <v>15844</v>
      </c>
      <c r="L969" s="25" t="s">
        <v>25</v>
      </c>
      <c r="M969" s="110">
        <v>10</v>
      </c>
      <c r="N969" s="111">
        <v>45992</v>
      </c>
      <c r="O969" s="69" t="str">
        <f>IFERROR(VLOOKUP(IF($L969="―",$K969,$L969),[3]法人一覧!$D$4:$E$326,2,FALSE),"―")</f>
        <v>7190005008864</v>
      </c>
    </row>
    <row r="970" spans="1:15" ht="27" customHeight="1" x14ac:dyDescent="0.15">
      <c r="A970" s="115">
        <f>IF($B$903="","",COUNTA($B$903:B970))</f>
        <v>68</v>
      </c>
      <c r="B970" s="116">
        <f>IF(D970="","",ROW())</f>
        <v>970</v>
      </c>
      <c r="C970" s="52" t="str">
        <f>$F$901</f>
        <v>（７）　有料老人ホーム　（老人福祉法）</v>
      </c>
      <c r="D970" s="27" t="str">
        <f>$O$901</f>
        <v>長寿介護課</v>
      </c>
      <c r="E970" s="52" t="str">
        <f>MID(category4_7,SEARCH("）",category4_7,1)+2,SEARCH("（",category4_7,SEARCH("）",category4_7,1)+2)-SEARCH("）",category4_7,1)-3)</f>
        <v>有料老人ホーム</v>
      </c>
      <c r="F970" s="206" t="s">
        <v>15845</v>
      </c>
      <c r="G970" s="112" t="s">
        <v>124</v>
      </c>
      <c r="H970" s="26" t="s">
        <v>15846</v>
      </c>
      <c r="I970" s="112" t="s">
        <v>15847</v>
      </c>
      <c r="J970" s="112" t="s">
        <v>15848</v>
      </c>
      <c r="K970" s="26" t="s">
        <v>15849</v>
      </c>
      <c r="L970" s="25" t="s">
        <v>25</v>
      </c>
      <c r="M970" s="110">
        <v>48</v>
      </c>
      <c r="N970" s="111">
        <v>46113</v>
      </c>
      <c r="O970" s="69" t="str">
        <f>IFERROR(VLOOKUP(IF($L970="―",$K970,$L970),[3]法人一覧!$D$4:$E$326,2,FALSE),"―")</f>
        <v>―</v>
      </c>
    </row>
    <row r="971" spans="1:15" ht="27" customHeight="1" x14ac:dyDescent="0.15">
      <c r="A971" s="39">
        <f>IF($B$903="","",COUNTA($B$903:B971))</f>
        <v>69</v>
      </c>
      <c r="B971" s="52">
        <f t="shared" si="100"/>
        <v>971</v>
      </c>
      <c r="C971" s="52" t="str">
        <f t="shared" si="101"/>
        <v>（７）　有料老人ホーム　（老人福祉法）</v>
      </c>
      <c r="D971" s="27" t="str">
        <f t="shared" si="102"/>
        <v>長寿介護課</v>
      </c>
      <c r="E971" s="27" t="str">
        <f t="shared" si="103"/>
        <v>有料老人ホーム</v>
      </c>
      <c r="F971" s="25" t="s">
        <v>4533</v>
      </c>
      <c r="G971" s="34" t="s">
        <v>872</v>
      </c>
      <c r="H971" s="25" t="s">
        <v>4534</v>
      </c>
      <c r="I971" s="34" t="s">
        <v>4535</v>
      </c>
      <c r="J971" s="34" t="s">
        <v>4536</v>
      </c>
      <c r="K971" s="25" t="s">
        <v>4265</v>
      </c>
      <c r="L971" s="25" t="s">
        <v>25</v>
      </c>
      <c r="M971" s="117">
        <v>30</v>
      </c>
      <c r="N971" s="111">
        <v>39479</v>
      </c>
      <c r="O971" s="69" t="str">
        <f>IFERROR(VLOOKUP(IF($L971="―",$K971,$L971),[3]法人一覧!$D$4:$E$326,2,FALSE),"―")</f>
        <v>―</v>
      </c>
    </row>
    <row r="972" spans="1:15" ht="27" customHeight="1" x14ac:dyDescent="0.15">
      <c r="A972" s="39">
        <f>IF($B$903="","",COUNTA($B$903:B972))</f>
        <v>70</v>
      </c>
      <c r="B972" s="52">
        <f t="shared" ref="B972:B1034" si="104">IF(D972="","",ROW())</f>
        <v>972</v>
      </c>
      <c r="C972" s="52" t="str">
        <f t="shared" ref="C972:C1034" si="105">$F$901</f>
        <v>（７）　有料老人ホーム　（老人福祉法）</v>
      </c>
      <c r="D972" s="27" t="str">
        <f t="shared" ref="D972:D1034" si="106">$O$901</f>
        <v>長寿介護課</v>
      </c>
      <c r="E972" s="27" t="str">
        <f t="shared" ref="E972:E1034" si="107">MID(category4_7,SEARCH("）",category4_7,1)+2,SEARCH("（",category4_7,SEARCH("）",category4_7,1)+2)-SEARCH("）",category4_7,1)-3)</f>
        <v>有料老人ホーム</v>
      </c>
      <c r="F972" s="25" t="s">
        <v>4537</v>
      </c>
      <c r="G972" s="166" t="s">
        <v>4538</v>
      </c>
      <c r="H972" s="25" t="s">
        <v>4539</v>
      </c>
      <c r="I972" s="166" t="s">
        <v>4540</v>
      </c>
      <c r="J972" s="166" t="s">
        <v>4541</v>
      </c>
      <c r="K972" s="25" t="s">
        <v>4542</v>
      </c>
      <c r="L972" s="25" t="s">
        <v>25</v>
      </c>
      <c r="M972" s="195">
        <v>39</v>
      </c>
      <c r="N972" s="37">
        <v>45231</v>
      </c>
      <c r="O972" s="69" t="str">
        <f>IFERROR(VLOOKUP(IF($L972="―",$K972,$L972),[3]法人一覧!$D$4:$E$326,2,FALSE),"―")</f>
        <v>―</v>
      </c>
    </row>
    <row r="973" spans="1:15" ht="27" customHeight="1" x14ac:dyDescent="0.15">
      <c r="A973" s="39">
        <f>IF($B$903="","",COUNTA($B$903:B973))</f>
        <v>71</v>
      </c>
      <c r="B973" s="52">
        <f t="shared" si="104"/>
        <v>973</v>
      </c>
      <c r="C973" s="52" t="str">
        <f t="shared" si="105"/>
        <v>（７）　有料老人ホーム　（老人福祉法）</v>
      </c>
      <c r="D973" s="27" t="str">
        <f t="shared" si="106"/>
        <v>長寿介護課</v>
      </c>
      <c r="E973" s="27" t="str">
        <f t="shared" si="107"/>
        <v>有料老人ホーム</v>
      </c>
      <c r="F973" s="25" t="s">
        <v>4543</v>
      </c>
      <c r="G973" s="166" t="s">
        <v>4544</v>
      </c>
      <c r="H973" s="25" t="s">
        <v>4545</v>
      </c>
      <c r="I973" s="166" t="s">
        <v>4546</v>
      </c>
      <c r="J973" s="166" t="s">
        <v>4547</v>
      </c>
      <c r="K973" s="25" t="s">
        <v>4548</v>
      </c>
      <c r="L973" s="25" t="s">
        <v>25</v>
      </c>
      <c r="M973" s="195">
        <v>9</v>
      </c>
      <c r="N973" s="37">
        <v>45078</v>
      </c>
      <c r="O973" s="69" t="str">
        <f>IFERROR(VLOOKUP(IF($L973="―",$K973,$L973),[3]法人一覧!$D$4:$E$326,2,FALSE),"―")</f>
        <v>―</v>
      </c>
    </row>
    <row r="974" spans="1:15" ht="27" customHeight="1" x14ac:dyDescent="0.15">
      <c r="A974" s="39">
        <f>IF($B$903="","",COUNTA($B$903:B974))</f>
        <v>72</v>
      </c>
      <c r="B974" s="52">
        <f t="shared" si="104"/>
        <v>974</v>
      </c>
      <c r="C974" s="52" t="str">
        <f t="shared" si="105"/>
        <v>（７）　有料老人ホーム　（老人福祉法）</v>
      </c>
      <c r="D974" s="27" t="str">
        <f t="shared" si="106"/>
        <v>長寿介護課</v>
      </c>
      <c r="E974" s="27" t="str">
        <f t="shared" si="107"/>
        <v>有料老人ホーム</v>
      </c>
      <c r="F974" s="25" t="s">
        <v>4549</v>
      </c>
      <c r="G974" s="34" t="s">
        <v>4550</v>
      </c>
      <c r="H974" s="25" t="s">
        <v>4551</v>
      </c>
      <c r="I974" s="34" t="s">
        <v>4552</v>
      </c>
      <c r="J974" s="34" t="s">
        <v>4553</v>
      </c>
      <c r="K974" s="25" t="s">
        <v>4554</v>
      </c>
      <c r="L974" s="25" t="s">
        <v>25</v>
      </c>
      <c r="M974" s="110">
        <v>25</v>
      </c>
      <c r="N974" s="111">
        <v>40210</v>
      </c>
      <c r="O974" s="69" t="str">
        <f>IFERROR(VLOOKUP(IF($L974="―",$K974,$L974),[3]法人一覧!$D$4:$E$326,2,FALSE),"―")</f>
        <v>―</v>
      </c>
    </row>
    <row r="975" spans="1:15" ht="27" customHeight="1" x14ac:dyDescent="0.15">
      <c r="A975" s="39">
        <f>IF($B$903="","",COUNTA($B$903:B975))</f>
        <v>73</v>
      </c>
      <c r="B975" s="52">
        <f t="shared" si="104"/>
        <v>975</v>
      </c>
      <c r="C975" s="52" t="str">
        <f t="shared" si="105"/>
        <v>（７）　有料老人ホーム　（老人福祉法）</v>
      </c>
      <c r="D975" s="27" t="str">
        <f t="shared" si="106"/>
        <v>長寿介護課</v>
      </c>
      <c r="E975" s="27" t="str">
        <f t="shared" si="107"/>
        <v>有料老人ホーム</v>
      </c>
      <c r="F975" s="25" t="s">
        <v>4555</v>
      </c>
      <c r="G975" s="34" t="s">
        <v>3232</v>
      </c>
      <c r="H975" s="25" t="s">
        <v>4556</v>
      </c>
      <c r="I975" s="34" t="s">
        <v>4557</v>
      </c>
      <c r="J975" s="34" t="s">
        <v>4558</v>
      </c>
      <c r="K975" s="25" t="s">
        <v>4393</v>
      </c>
      <c r="L975" s="25" t="s">
        <v>25</v>
      </c>
      <c r="M975" s="110">
        <v>50</v>
      </c>
      <c r="N975" s="111">
        <v>45717</v>
      </c>
      <c r="O975" s="69" t="str">
        <f>IFERROR(VLOOKUP(IF($L975="―",$K975,$L975),[3]法人一覧!$D$4:$E$326,2,FALSE),"―")</f>
        <v>―</v>
      </c>
    </row>
    <row r="976" spans="1:15" ht="27" customHeight="1" x14ac:dyDescent="0.15">
      <c r="A976" s="39">
        <f>IF($B$903="","",COUNTA($B$903:B976))</f>
        <v>74</v>
      </c>
      <c r="B976" s="52">
        <f t="shared" si="104"/>
        <v>976</v>
      </c>
      <c r="C976" s="52" t="str">
        <f t="shared" si="105"/>
        <v>（７）　有料老人ホーム　（老人福祉法）</v>
      </c>
      <c r="D976" s="27" t="str">
        <f t="shared" si="106"/>
        <v>長寿介護課</v>
      </c>
      <c r="E976" s="27" t="str">
        <f t="shared" si="107"/>
        <v>有料老人ホーム</v>
      </c>
      <c r="F976" s="25" t="s">
        <v>4559</v>
      </c>
      <c r="G976" s="34" t="s">
        <v>4560</v>
      </c>
      <c r="H976" s="25" t="s">
        <v>4561</v>
      </c>
      <c r="I976" s="34" t="s">
        <v>4562</v>
      </c>
      <c r="J976" s="34" t="s">
        <v>4563</v>
      </c>
      <c r="K976" s="25" t="s">
        <v>4564</v>
      </c>
      <c r="L976" s="25" t="s">
        <v>25</v>
      </c>
      <c r="M976" s="110">
        <v>29</v>
      </c>
      <c r="N976" s="111">
        <v>40867</v>
      </c>
      <c r="O976" s="69" t="str">
        <f>IFERROR(VLOOKUP(IF($L976="―",$K976,$L976),[3]法人一覧!$D$4:$E$326,2,FALSE),"―")</f>
        <v>―</v>
      </c>
    </row>
    <row r="977" spans="1:15" ht="27" customHeight="1" x14ac:dyDescent="0.15">
      <c r="A977" s="39">
        <f>IF($B$903="","",COUNTA($B$903:B977))</f>
        <v>75</v>
      </c>
      <c r="B977" s="52">
        <f t="shared" si="104"/>
        <v>977</v>
      </c>
      <c r="C977" s="52" t="str">
        <f t="shared" si="105"/>
        <v>（７）　有料老人ホーム　（老人福祉法）</v>
      </c>
      <c r="D977" s="27" t="str">
        <f t="shared" si="106"/>
        <v>長寿介護課</v>
      </c>
      <c r="E977" s="27" t="str">
        <f t="shared" si="107"/>
        <v>有料老人ホーム</v>
      </c>
      <c r="F977" s="25" t="s">
        <v>4565</v>
      </c>
      <c r="G977" s="34" t="s">
        <v>4566</v>
      </c>
      <c r="H977" s="25" t="s">
        <v>4567</v>
      </c>
      <c r="I977" s="34" t="s">
        <v>4568</v>
      </c>
      <c r="J977" s="34" t="s">
        <v>4569</v>
      </c>
      <c r="K977" s="25" t="s">
        <v>4570</v>
      </c>
      <c r="L977" s="25" t="s">
        <v>25</v>
      </c>
      <c r="M977" s="110">
        <v>21</v>
      </c>
      <c r="N977" s="114">
        <v>44378</v>
      </c>
      <c r="O977" s="69" t="str">
        <f>IFERROR(VLOOKUP(IF($L977="―",$K977,$L977),[3]法人一覧!$D$4:$E$326,2,FALSE),"―")</f>
        <v>―</v>
      </c>
    </row>
    <row r="978" spans="1:15" ht="27" customHeight="1" x14ac:dyDescent="0.15">
      <c r="A978" s="39">
        <f>IF($B$903="","",COUNTA($B$903:B978))</f>
        <v>76</v>
      </c>
      <c r="B978" s="52">
        <f t="shared" si="104"/>
        <v>978</v>
      </c>
      <c r="C978" s="52" t="str">
        <f t="shared" si="105"/>
        <v>（７）　有料老人ホーム　（老人福祉法）</v>
      </c>
      <c r="D978" s="27" t="str">
        <f t="shared" si="106"/>
        <v>長寿介護課</v>
      </c>
      <c r="E978" s="27" t="str">
        <f t="shared" si="107"/>
        <v>有料老人ホーム</v>
      </c>
      <c r="F978" s="25" t="s">
        <v>4571</v>
      </c>
      <c r="G978" s="112" t="s">
        <v>940</v>
      </c>
      <c r="H978" s="25" t="s">
        <v>4572</v>
      </c>
      <c r="I978" s="34" t="s">
        <v>4573</v>
      </c>
      <c r="J978" s="34" t="s">
        <v>4574</v>
      </c>
      <c r="K978" s="25" t="s">
        <v>4575</v>
      </c>
      <c r="L978" s="25" t="s">
        <v>25</v>
      </c>
      <c r="M978" s="110">
        <v>30</v>
      </c>
      <c r="N978" s="114">
        <v>44287</v>
      </c>
      <c r="O978" s="69" t="str">
        <f>IFERROR(VLOOKUP(IF($L978="―",$K978,$L978),[3]法人一覧!$D$4:$E$326,2,FALSE),"―")</f>
        <v>―</v>
      </c>
    </row>
    <row r="979" spans="1:15" ht="27" customHeight="1" x14ac:dyDescent="0.15">
      <c r="A979" s="39">
        <f>IF($B$903="","",COUNTA($B$903:B979))</f>
        <v>77</v>
      </c>
      <c r="B979" s="52">
        <f t="shared" si="104"/>
        <v>979</v>
      </c>
      <c r="C979" s="52" t="str">
        <f t="shared" si="105"/>
        <v>（７）　有料老人ホーム　（老人福祉法）</v>
      </c>
      <c r="D979" s="27" t="str">
        <f t="shared" si="106"/>
        <v>長寿介護課</v>
      </c>
      <c r="E979" s="27" t="str">
        <f t="shared" si="107"/>
        <v>有料老人ホーム</v>
      </c>
      <c r="F979" s="25" t="s">
        <v>4576</v>
      </c>
      <c r="G979" s="34" t="s">
        <v>4577</v>
      </c>
      <c r="H979" s="25" t="s">
        <v>4578</v>
      </c>
      <c r="I979" s="34" t="s">
        <v>4579</v>
      </c>
      <c r="J979" s="34" t="s">
        <v>4580</v>
      </c>
      <c r="K979" s="25" t="s">
        <v>4581</v>
      </c>
      <c r="L979" s="25" t="s">
        <v>25</v>
      </c>
      <c r="M979" s="110">
        <v>30</v>
      </c>
      <c r="N979" s="111">
        <v>41395</v>
      </c>
      <c r="O979" s="69" t="str">
        <f>IFERROR(VLOOKUP(IF($L979="―",$K979,$L979),[3]法人一覧!$D$4:$E$326,2,FALSE),"―")</f>
        <v>―</v>
      </c>
    </row>
    <row r="980" spans="1:15" ht="27" customHeight="1" x14ac:dyDescent="0.15">
      <c r="A980" s="39">
        <f>IF($B$903="","",COUNTA($B$903:B980))</f>
        <v>78</v>
      </c>
      <c r="B980" s="52">
        <f t="shared" si="104"/>
        <v>980</v>
      </c>
      <c r="C980" s="52" t="str">
        <f t="shared" si="105"/>
        <v>（７）　有料老人ホーム　（老人福祉法）</v>
      </c>
      <c r="D980" s="27" t="str">
        <f t="shared" si="106"/>
        <v>長寿介護課</v>
      </c>
      <c r="E980" s="27" t="str">
        <f t="shared" si="107"/>
        <v>有料老人ホーム</v>
      </c>
      <c r="F980" s="25" t="s">
        <v>4582</v>
      </c>
      <c r="G980" s="34" t="s">
        <v>2334</v>
      </c>
      <c r="H980" s="25" t="s">
        <v>4583</v>
      </c>
      <c r="I980" s="34" t="s">
        <v>4584</v>
      </c>
      <c r="J980" s="34" t="s">
        <v>4585</v>
      </c>
      <c r="K980" s="25" t="s">
        <v>4586</v>
      </c>
      <c r="L980" s="25" t="s">
        <v>25</v>
      </c>
      <c r="M980" s="110">
        <v>8</v>
      </c>
      <c r="N980" s="111">
        <v>40998</v>
      </c>
      <c r="O980" s="69" t="str">
        <f>IFERROR(VLOOKUP(IF($L980="―",$K980,$L980),[3]法人一覧!$D$4:$E$326,2,FALSE),"―")</f>
        <v>―</v>
      </c>
    </row>
    <row r="981" spans="1:15" ht="27" customHeight="1" x14ac:dyDescent="0.15">
      <c r="A981" s="39">
        <f>IF($B$903="","",COUNTA($B$903:B981))</f>
        <v>79</v>
      </c>
      <c r="B981" s="52">
        <f t="shared" si="104"/>
        <v>981</v>
      </c>
      <c r="C981" s="52" t="str">
        <f t="shared" si="105"/>
        <v>（７）　有料老人ホーム　（老人福祉法）</v>
      </c>
      <c r="D981" s="27" t="str">
        <f t="shared" si="106"/>
        <v>長寿介護課</v>
      </c>
      <c r="E981" s="27" t="str">
        <f t="shared" si="107"/>
        <v>有料老人ホーム</v>
      </c>
      <c r="F981" s="26" t="s">
        <v>4587</v>
      </c>
      <c r="G981" s="112" t="s">
        <v>4588</v>
      </c>
      <c r="H981" s="25" t="s">
        <v>4589</v>
      </c>
      <c r="I981" s="112" t="s">
        <v>4590</v>
      </c>
      <c r="J981" s="112" t="s">
        <v>4591</v>
      </c>
      <c r="K981" s="26" t="s">
        <v>4592</v>
      </c>
      <c r="L981" s="25" t="s">
        <v>25</v>
      </c>
      <c r="M981" s="110">
        <v>26</v>
      </c>
      <c r="N981" s="111">
        <v>42064</v>
      </c>
      <c r="O981" s="69" t="str">
        <f>IFERROR(VLOOKUP(IF($L981="―",$K981,$L981),[3]法人一覧!$D$4:$E$326,2,FALSE),"―")</f>
        <v>―</v>
      </c>
    </row>
    <row r="982" spans="1:15" ht="27" customHeight="1" x14ac:dyDescent="0.15">
      <c r="A982" s="39">
        <f>IF($B$903="","",COUNTA($B$903:B982))</f>
        <v>80</v>
      </c>
      <c r="B982" s="52">
        <f t="shared" si="104"/>
        <v>982</v>
      </c>
      <c r="C982" s="52" t="str">
        <f t="shared" si="105"/>
        <v>（７）　有料老人ホーム　（老人福祉法）</v>
      </c>
      <c r="D982" s="27" t="str">
        <f t="shared" si="106"/>
        <v>長寿介護課</v>
      </c>
      <c r="E982" s="27" t="str">
        <f t="shared" si="107"/>
        <v>有料老人ホーム</v>
      </c>
      <c r="F982" s="26" t="s">
        <v>4593</v>
      </c>
      <c r="G982" s="112" t="s">
        <v>3997</v>
      </c>
      <c r="H982" s="26" t="s">
        <v>4594</v>
      </c>
      <c r="I982" s="112" t="s">
        <v>4595</v>
      </c>
      <c r="J982" s="112" t="s">
        <v>4596</v>
      </c>
      <c r="K982" s="26" t="s">
        <v>4597</v>
      </c>
      <c r="L982" s="25" t="s">
        <v>25</v>
      </c>
      <c r="M982" s="110">
        <v>50</v>
      </c>
      <c r="N982" s="114">
        <v>42461</v>
      </c>
      <c r="O982" s="69" t="str">
        <f>IFERROR(VLOOKUP(IF($L982="―",$K982,$L982),[3]法人一覧!$D$4:$E$326,2,FALSE),"―")</f>
        <v>―</v>
      </c>
    </row>
    <row r="983" spans="1:15" ht="27" customHeight="1" x14ac:dyDescent="0.15">
      <c r="A983" s="39">
        <f>IF($B$903="","",COUNTA($B$903:B983))</f>
        <v>81</v>
      </c>
      <c r="B983" s="52">
        <f t="shared" si="104"/>
        <v>983</v>
      </c>
      <c r="C983" s="52" t="str">
        <f t="shared" si="105"/>
        <v>（７）　有料老人ホーム　（老人福祉法）</v>
      </c>
      <c r="D983" s="27" t="str">
        <f t="shared" si="106"/>
        <v>長寿介護課</v>
      </c>
      <c r="E983" s="27" t="str">
        <f t="shared" si="107"/>
        <v>有料老人ホーム</v>
      </c>
      <c r="F983" s="26" t="s">
        <v>15850</v>
      </c>
      <c r="G983" s="112" t="s">
        <v>2334</v>
      </c>
      <c r="H983" s="25" t="s">
        <v>15851</v>
      </c>
      <c r="I983" s="112" t="s">
        <v>15852</v>
      </c>
      <c r="J983" s="112" t="s">
        <v>15853</v>
      </c>
      <c r="K983" s="26" t="s">
        <v>15854</v>
      </c>
      <c r="L983" s="25" t="s">
        <v>25</v>
      </c>
      <c r="M983" s="110">
        <v>20</v>
      </c>
      <c r="N983" s="111">
        <v>38808</v>
      </c>
      <c r="O983" s="69" t="str">
        <f>IFERROR(VLOOKUP(IF($L983="―",$K983,$L983),[3]法人一覧!$D$4:$E$326,2,FALSE),"―")</f>
        <v>―</v>
      </c>
    </row>
    <row r="984" spans="1:15" ht="27" customHeight="1" x14ac:dyDescent="0.15">
      <c r="A984" s="39">
        <f>IF($B$903="","",COUNTA($B$903:B984))</f>
        <v>82</v>
      </c>
      <c r="B984" s="52">
        <f t="shared" si="104"/>
        <v>984</v>
      </c>
      <c r="C984" s="52" t="str">
        <f t="shared" si="105"/>
        <v>（７）　有料老人ホーム　（老人福祉法）</v>
      </c>
      <c r="D984" s="27" t="str">
        <f t="shared" si="106"/>
        <v>長寿介護課</v>
      </c>
      <c r="E984" s="27" t="str">
        <f t="shared" si="107"/>
        <v>有料老人ホーム</v>
      </c>
      <c r="F984" s="26" t="s">
        <v>4598</v>
      </c>
      <c r="G984" s="112" t="s">
        <v>3210</v>
      </c>
      <c r="H984" s="26" t="s">
        <v>4599</v>
      </c>
      <c r="I984" s="112" t="s">
        <v>4600</v>
      </c>
      <c r="J984" s="112" t="s">
        <v>4601</v>
      </c>
      <c r="K984" s="26" t="s">
        <v>4602</v>
      </c>
      <c r="L984" s="25" t="s">
        <v>25</v>
      </c>
      <c r="M984" s="110">
        <v>12</v>
      </c>
      <c r="N984" s="111">
        <v>40036</v>
      </c>
      <c r="O984" s="69" t="str">
        <f>IFERROR(VLOOKUP(IF($L984="―",$K984,$L984),[3]法人一覧!$D$4:$E$326,2,FALSE),"―")</f>
        <v>―</v>
      </c>
    </row>
    <row r="985" spans="1:15" ht="27" customHeight="1" x14ac:dyDescent="0.15">
      <c r="A985" s="39">
        <f>IF($B$903="","",COUNTA($B$903:B985))</f>
        <v>83</v>
      </c>
      <c r="B985" s="52">
        <f t="shared" si="104"/>
        <v>985</v>
      </c>
      <c r="C985" s="52" t="str">
        <f t="shared" si="105"/>
        <v>（７）　有料老人ホーム　（老人福祉法）</v>
      </c>
      <c r="D985" s="27" t="str">
        <f t="shared" si="106"/>
        <v>長寿介護課</v>
      </c>
      <c r="E985" s="27" t="str">
        <f t="shared" si="107"/>
        <v>有料老人ホーム</v>
      </c>
      <c r="F985" s="26" t="s">
        <v>4603</v>
      </c>
      <c r="G985" s="112" t="s">
        <v>4604</v>
      </c>
      <c r="H985" s="26" t="s">
        <v>4605</v>
      </c>
      <c r="I985" s="112" t="s">
        <v>4606</v>
      </c>
      <c r="J985" s="112" t="s">
        <v>4607</v>
      </c>
      <c r="K985" s="26" t="s">
        <v>4608</v>
      </c>
      <c r="L985" s="25" t="s">
        <v>25</v>
      </c>
      <c r="M985" s="110">
        <v>30</v>
      </c>
      <c r="N985" s="111">
        <v>43405</v>
      </c>
      <c r="O985" s="69" t="str">
        <f>IFERROR(VLOOKUP(IF($L985="―",$K985,$L985),[3]法人一覧!$D$4:$E$326,2,FALSE),"―")</f>
        <v>―</v>
      </c>
    </row>
    <row r="986" spans="1:15" ht="27" customHeight="1" x14ac:dyDescent="0.15">
      <c r="A986" s="39">
        <f>IF($B$903="","",COUNTA($B$903:B986))</f>
        <v>84</v>
      </c>
      <c r="B986" s="52">
        <f t="shared" si="104"/>
        <v>986</v>
      </c>
      <c r="C986" s="52" t="str">
        <f t="shared" si="105"/>
        <v>（７）　有料老人ホーム　（老人福祉法）</v>
      </c>
      <c r="D986" s="27" t="str">
        <f t="shared" si="106"/>
        <v>長寿介護課</v>
      </c>
      <c r="E986" s="27" t="str">
        <f t="shared" si="107"/>
        <v>有料老人ホーム</v>
      </c>
      <c r="F986" s="326" t="s">
        <v>4609</v>
      </c>
      <c r="G986" s="166" t="s">
        <v>4610</v>
      </c>
      <c r="H986" s="327" t="s">
        <v>4611</v>
      </c>
      <c r="I986" s="166" t="s">
        <v>4612</v>
      </c>
      <c r="J986" s="166" t="s">
        <v>4613</v>
      </c>
      <c r="K986" s="25" t="s">
        <v>4526</v>
      </c>
      <c r="L986" s="25" t="s">
        <v>25</v>
      </c>
      <c r="M986" s="110">
        <v>43</v>
      </c>
      <c r="N986" s="111">
        <v>45689</v>
      </c>
      <c r="O986" s="69" t="str">
        <f>IFERROR(VLOOKUP(IF($L986="―",$K986,$L986),[3]法人一覧!$D$4:$E$326,2,FALSE),"―")</f>
        <v>―</v>
      </c>
    </row>
    <row r="987" spans="1:15" ht="27" customHeight="1" x14ac:dyDescent="0.15">
      <c r="A987" s="115">
        <f>IF($B$903="","",COUNTA($B$903:B987))</f>
        <v>85</v>
      </c>
      <c r="B987" s="116">
        <f>IF(D987="","",ROW())</f>
        <v>987</v>
      </c>
      <c r="C987" s="52" t="str">
        <f>$F$901</f>
        <v>（７）　有料老人ホーム　（老人福祉法）</v>
      </c>
      <c r="D987" s="27" t="str">
        <f>$O$901</f>
        <v>長寿介護課</v>
      </c>
      <c r="E987" s="52" t="str">
        <f>MID(category4_7,SEARCH("）",category4_7,1)+2,SEARCH("（",category4_7,SEARCH("）",category4_7,1)+2)-SEARCH("）",category4_7,1)-3)</f>
        <v>有料老人ホーム</v>
      </c>
      <c r="F987" s="206" t="s">
        <v>15855</v>
      </c>
      <c r="G987" s="112" t="s">
        <v>15856</v>
      </c>
      <c r="H987" s="26" t="s">
        <v>15857</v>
      </c>
      <c r="I987" s="112" t="s">
        <v>15858</v>
      </c>
      <c r="J987" s="112" t="s">
        <v>15859</v>
      </c>
      <c r="K987" s="26" t="s">
        <v>15860</v>
      </c>
      <c r="L987" s="25" t="s">
        <v>25</v>
      </c>
      <c r="M987" s="110">
        <v>52</v>
      </c>
      <c r="N987" s="111">
        <v>46054</v>
      </c>
      <c r="O987" s="69" t="str">
        <f>IFERROR(VLOOKUP(IF($L987="―",$K987,$L987),[3]法人一覧!$D$4:$E$326,2,FALSE),"―")</f>
        <v>―</v>
      </c>
    </row>
    <row r="988" spans="1:15" ht="27" customHeight="1" x14ac:dyDescent="0.15">
      <c r="A988" s="39">
        <f>IF($B$903="","",COUNTA($B$903:B988))</f>
        <v>86</v>
      </c>
      <c r="B988" s="52">
        <f t="shared" si="104"/>
        <v>988</v>
      </c>
      <c r="C988" s="52" t="str">
        <f t="shared" si="105"/>
        <v>（７）　有料老人ホーム　（老人福祉法）</v>
      </c>
      <c r="D988" s="27" t="str">
        <f t="shared" si="106"/>
        <v>長寿介護課</v>
      </c>
      <c r="E988" s="27" t="str">
        <f t="shared" si="107"/>
        <v>有料老人ホーム</v>
      </c>
      <c r="F988" s="26" t="s">
        <v>4614</v>
      </c>
      <c r="G988" s="112" t="s">
        <v>1098</v>
      </c>
      <c r="H988" s="26" t="s">
        <v>4615</v>
      </c>
      <c r="I988" s="112" t="s">
        <v>4616</v>
      </c>
      <c r="J988" s="112" t="s">
        <v>4617</v>
      </c>
      <c r="K988" s="26" t="s">
        <v>4618</v>
      </c>
      <c r="L988" s="25" t="s">
        <v>25</v>
      </c>
      <c r="M988" s="110">
        <v>15</v>
      </c>
      <c r="N988" s="111">
        <v>37956</v>
      </c>
      <c r="O988" s="69" t="str">
        <f>IFERROR(VLOOKUP(IF($L988="―",$K988,$L988),[3]法人一覧!$D$4:$E$326,2,FALSE),"―")</f>
        <v>―</v>
      </c>
    </row>
    <row r="989" spans="1:15" ht="27" customHeight="1" x14ac:dyDescent="0.15">
      <c r="A989" s="39">
        <f>IF($B$903="","",COUNTA($B$903:B989))</f>
        <v>87</v>
      </c>
      <c r="B989" s="52">
        <f t="shared" si="104"/>
        <v>989</v>
      </c>
      <c r="C989" s="52" t="str">
        <f t="shared" si="105"/>
        <v>（７）　有料老人ホーム　（老人福祉法）</v>
      </c>
      <c r="D989" s="27" t="str">
        <f t="shared" si="106"/>
        <v>長寿介護課</v>
      </c>
      <c r="E989" s="27" t="str">
        <f t="shared" si="107"/>
        <v>有料老人ホーム</v>
      </c>
      <c r="F989" s="25" t="s">
        <v>4619</v>
      </c>
      <c r="G989" s="34" t="s">
        <v>4620</v>
      </c>
      <c r="H989" s="25" t="s">
        <v>4621</v>
      </c>
      <c r="I989" s="34" t="s">
        <v>4622</v>
      </c>
      <c r="J989" s="34" t="s">
        <v>4623</v>
      </c>
      <c r="K989" s="25" t="s">
        <v>4624</v>
      </c>
      <c r="L989" s="25" t="s">
        <v>25</v>
      </c>
      <c r="M989" s="110">
        <v>7</v>
      </c>
      <c r="N989" s="111">
        <v>41671</v>
      </c>
      <c r="O989" s="69" t="str">
        <f>IFERROR(VLOOKUP(IF($L989="―",$K989,$L989),[3]法人一覧!$D$4:$E$326,2,FALSE),"―")</f>
        <v>―</v>
      </c>
    </row>
    <row r="990" spans="1:15" ht="27" customHeight="1" x14ac:dyDescent="0.15">
      <c r="A990" s="39">
        <f>IF($B$903="","",COUNTA($B$903:B990))</f>
        <v>88</v>
      </c>
      <c r="B990" s="52">
        <f t="shared" si="104"/>
        <v>990</v>
      </c>
      <c r="C990" s="52" t="str">
        <f t="shared" si="105"/>
        <v>（７）　有料老人ホーム　（老人福祉法）</v>
      </c>
      <c r="D990" s="27" t="str">
        <f t="shared" si="106"/>
        <v>長寿介護課</v>
      </c>
      <c r="E990" s="27" t="str">
        <f t="shared" si="107"/>
        <v>有料老人ホーム</v>
      </c>
      <c r="F990" s="26" t="s">
        <v>4625</v>
      </c>
      <c r="G990" s="112" t="s">
        <v>1098</v>
      </c>
      <c r="H990" s="26" t="s">
        <v>4626</v>
      </c>
      <c r="I990" s="112" t="s">
        <v>4627</v>
      </c>
      <c r="J990" s="112" t="s">
        <v>4627</v>
      </c>
      <c r="K990" s="26" t="s">
        <v>4628</v>
      </c>
      <c r="L990" s="25" t="s">
        <v>25</v>
      </c>
      <c r="M990" s="110">
        <v>26</v>
      </c>
      <c r="N990" s="111">
        <v>40044</v>
      </c>
      <c r="O990" s="69" t="str">
        <f>IFERROR(VLOOKUP(IF($L990="―",$K990,$L990),[3]法人一覧!$D$4:$E$326,2,FALSE),"―")</f>
        <v>―</v>
      </c>
    </row>
    <row r="991" spans="1:15" ht="27" customHeight="1" x14ac:dyDescent="0.15">
      <c r="A991" s="39">
        <f>IF($B$903="","",COUNTA($B$903:B991))</f>
        <v>89</v>
      </c>
      <c r="B991" s="52">
        <f t="shared" si="104"/>
        <v>991</v>
      </c>
      <c r="C991" s="52" t="str">
        <f t="shared" si="105"/>
        <v>（７）　有料老人ホーム　（老人福祉法）</v>
      </c>
      <c r="D991" s="27" t="str">
        <f t="shared" si="106"/>
        <v>長寿介護課</v>
      </c>
      <c r="E991" s="27" t="str">
        <f t="shared" si="107"/>
        <v>有料老人ホーム</v>
      </c>
      <c r="F991" s="25" t="s">
        <v>4629</v>
      </c>
      <c r="G991" s="34" t="s">
        <v>1111</v>
      </c>
      <c r="H991" s="25" t="s">
        <v>4630</v>
      </c>
      <c r="I991" s="34" t="s">
        <v>4631</v>
      </c>
      <c r="J991" s="34" t="s">
        <v>4632</v>
      </c>
      <c r="K991" s="25" t="s">
        <v>4633</v>
      </c>
      <c r="L991" s="25" t="s">
        <v>25</v>
      </c>
      <c r="M991" s="110">
        <v>9</v>
      </c>
      <c r="N991" s="111">
        <v>42695</v>
      </c>
      <c r="O991" s="69" t="str">
        <f>IFERROR(VLOOKUP(IF($L991="―",$K991,$L991),[3]法人一覧!$D$4:$E$326,2,FALSE),"―")</f>
        <v>―</v>
      </c>
    </row>
    <row r="992" spans="1:15" ht="27" customHeight="1" x14ac:dyDescent="0.15">
      <c r="A992" s="39">
        <f>IF($B$903="","",COUNTA($B$903:B992))</f>
        <v>90</v>
      </c>
      <c r="B992" s="52">
        <f t="shared" si="104"/>
        <v>992</v>
      </c>
      <c r="C992" s="52" t="str">
        <f t="shared" si="105"/>
        <v>（７）　有料老人ホーム　（老人福祉法）</v>
      </c>
      <c r="D992" s="27" t="str">
        <f t="shared" si="106"/>
        <v>長寿介護課</v>
      </c>
      <c r="E992" s="27" t="str">
        <f t="shared" si="107"/>
        <v>有料老人ホーム</v>
      </c>
      <c r="F992" s="25" t="s">
        <v>4634</v>
      </c>
      <c r="G992" s="166" t="s">
        <v>4635</v>
      </c>
      <c r="H992" s="25" t="s">
        <v>4636</v>
      </c>
      <c r="I992" s="166" t="s">
        <v>4637</v>
      </c>
      <c r="J992" s="166" t="s">
        <v>4638</v>
      </c>
      <c r="K992" s="25" t="s">
        <v>4639</v>
      </c>
      <c r="L992" s="25" t="s">
        <v>25</v>
      </c>
      <c r="M992" s="110">
        <v>16</v>
      </c>
      <c r="N992" s="111">
        <v>45551</v>
      </c>
      <c r="O992" s="69" t="str">
        <f>IFERROR(VLOOKUP(IF($L992="―",$K992,$L992),[3]法人一覧!$D$4:$E$326,2,FALSE),"―")</f>
        <v>―</v>
      </c>
    </row>
    <row r="993" spans="1:15" ht="27" customHeight="1" x14ac:dyDescent="0.15">
      <c r="A993" s="39">
        <f>IF($B$903="","",COUNTA($B$903:B993))</f>
        <v>91</v>
      </c>
      <c r="B993" s="52">
        <f t="shared" si="104"/>
        <v>993</v>
      </c>
      <c r="C993" s="52" t="str">
        <f t="shared" si="105"/>
        <v>（７）　有料老人ホーム　（老人福祉法）</v>
      </c>
      <c r="D993" s="27" t="str">
        <f t="shared" si="106"/>
        <v>長寿介護課</v>
      </c>
      <c r="E993" s="27" t="str">
        <f t="shared" si="107"/>
        <v>有料老人ホーム</v>
      </c>
      <c r="F993" s="25" t="s">
        <v>4640</v>
      </c>
      <c r="G993" s="34" t="s">
        <v>2402</v>
      </c>
      <c r="H993" s="25" t="s">
        <v>4641</v>
      </c>
      <c r="I993" s="34" t="s">
        <v>4642</v>
      </c>
      <c r="J993" s="34" t="s">
        <v>4643</v>
      </c>
      <c r="K993" s="25" t="s">
        <v>4644</v>
      </c>
      <c r="L993" s="25" t="s">
        <v>25</v>
      </c>
      <c r="M993" s="110">
        <v>50</v>
      </c>
      <c r="N993" s="111">
        <v>40341</v>
      </c>
      <c r="O993" s="69" t="str">
        <f>IFERROR(VLOOKUP(IF($L993="―",$K993,$L993),[3]法人一覧!$D$4:$E$326,2,FALSE),"―")</f>
        <v>―</v>
      </c>
    </row>
    <row r="994" spans="1:15" ht="27" customHeight="1" x14ac:dyDescent="0.15">
      <c r="A994" s="39">
        <f>IF($B$903="","",COUNTA($B$903:B994))</f>
        <v>92</v>
      </c>
      <c r="B994" s="52">
        <f t="shared" si="104"/>
        <v>994</v>
      </c>
      <c r="C994" s="52" t="str">
        <f t="shared" si="105"/>
        <v>（７）　有料老人ホーム　（老人福祉法）</v>
      </c>
      <c r="D994" s="27" t="str">
        <f t="shared" si="106"/>
        <v>長寿介護課</v>
      </c>
      <c r="E994" s="27" t="str">
        <f t="shared" si="107"/>
        <v>有料老人ホーム</v>
      </c>
      <c r="F994" s="25" t="s">
        <v>4645</v>
      </c>
      <c r="G994" s="34" t="s">
        <v>3375</v>
      </c>
      <c r="H994" s="25" t="s">
        <v>4646</v>
      </c>
      <c r="I994" s="34" t="s">
        <v>4647</v>
      </c>
      <c r="J994" s="34" t="s">
        <v>4648</v>
      </c>
      <c r="K994" s="25" t="s">
        <v>4649</v>
      </c>
      <c r="L994" s="25" t="s">
        <v>25</v>
      </c>
      <c r="M994" s="110">
        <v>70</v>
      </c>
      <c r="N994" s="111">
        <v>38292</v>
      </c>
      <c r="O994" s="69" t="str">
        <f>IFERROR(VLOOKUP(IF($L994="―",$K994,$L994),[3]法人一覧!$D$4:$E$326,2,FALSE),"―")</f>
        <v>―</v>
      </c>
    </row>
    <row r="995" spans="1:15" ht="30" customHeight="1" x14ac:dyDescent="0.15">
      <c r="A995" s="39">
        <f>IF($B$903="","",COUNTA($B$903:B995))</f>
        <v>93</v>
      </c>
      <c r="B995" s="52">
        <f t="shared" si="104"/>
        <v>995</v>
      </c>
      <c r="C995" s="52" t="str">
        <f t="shared" si="105"/>
        <v>（７）　有料老人ホーム　（老人福祉法）</v>
      </c>
      <c r="D995" s="27" t="str">
        <f t="shared" si="106"/>
        <v>長寿介護課</v>
      </c>
      <c r="E995" s="27" t="str">
        <f t="shared" si="107"/>
        <v>有料老人ホーム</v>
      </c>
      <c r="F995" s="25" t="s">
        <v>4650</v>
      </c>
      <c r="G995" s="34" t="s">
        <v>2494</v>
      </c>
      <c r="H995" s="25" t="s">
        <v>4651</v>
      </c>
      <c r="I995" s="34" t="s">
        <v>4652</v>
      </c>
      <c r="J995" s="34" t="s">
        <v>4653</v>
      </c>
      <c r="K995" s="25" t="s">
        <v>4654</v>
      </c>
      <c r="L995" s="25" t="s">
        <v>25</v>
      </c>
      <c r="M995" s="110">
        <v>30</v>
      </c>
      <c r="N995" s="111">
        <v>38534</v>
      </c>
      <c r="O995" s="69" t="str">
        <f>IFERROR(VLOOKUP(IF($L995="―",$K995,$L995),[3]法人一覧!$D$4:$E$326,2,FALSE),"―")</f>
        <v>―</v>
      </c>
    </row>
    <row r="996" spans="1:15" ht="30" customHeight="1" x14ac:dyDescent="0.15">
      <c r="A996" s="39">
        <f>IF($B$903="","",COUNTA($B$903:B996))</f>
        <v>94</v>
      </c>
      <c r="B996" s="52">
        <f t="shared" si="104"/>
        <v>996</v>
      </c>
      <c r="C996" s="52" t="str">
        <f t="shared" si="105"/>
        <v>（７）　有料老人ホーム　（老人福祉法）</v>
      </c>
      <c r="D996" s="27" t="str">
        <f t="shared" si="106"/>
        <v>長寿介護課</v>
      </c>
      <c r="E996" s="27" t="str">
        <f t="shared" si="107"/>
        <v>有料老人ホーム</v>
      </c>
      <c r="F996" s="25" t="s">
        <v>4655</v>
      </c>
      <c r="G996" s="34" t="s">
        <v>2494</v>
      </c>
      <c r="H996" s="25" t="s">
        <v>4656</v>
      </c>
      <c r="I996" s="34" t="s">
        <v>4657</v>
      </c>
      <c r="J996" s="34" t="s">
        <v>4658</v>
      </c>
      <c r="K996" s="25" t="s">
        <v>4654</v>
      </c>
      <c r="L996" s="25" t="s">
        <v>25</v>
      </c>
      <c r="M996" s="110">
        <v>18</v>
      </c>
      <c r="N996" s="111">
        <v>39588</v>
      </c>
      <c r="O996" s="69" t="str">
        <f>IFERROR(VLOOKUP(IF($L996="―",$K996,$L996),[3]法人一覧!$D$4:$E$326,2,FALSE),"―")</f>
        <v>―</v>
      </c>
    </row>
    <row r="997" spans="1:15" ht="30" customHeight="1" x14ac:dyDescent="0.15">
      <c r="A997" s="39">
        <f>IF($B$903="","",COUNTA($B$903:B997))</f>
        <v>95</v>
      </c>
      <c r="B997" s="52">
        <f t="shared" si="104"/>
        <v>997</v>
      </c>
      <c r="C997" s="52" t="str">
        <f t="shared" si="105"/>
        <v>（７）　有料老人ホーム　（老人福祉法）</v>
      </c>
      <c r="D997" s="27" t="str">
        <f t="shared" si="106"/>
        <v>長寿介護課</v>
      </c>
      <c r="E997" s="27" t="str">
        <f t="shared" si="107"/>
        <v>有料老人ホーム</v>
      </c>
      <c r="F997" s="25" t="s">
        <v>4659</v>
      </c>
      <c r="G997" s="34" t="s">
        <v>4660</v>
      </c>
      <c r="H997" s="25" t="s">
        <v>4661</v>
      </c>
      <c r="I997" s="34" t="s">
        <v>4662</v>
      </c>
      <c r="J997" s="34" t="s">
        <v>4663</v>
      </c>
      <c r="K997" s="25" t="s">
        <v>4335</v>
      </c>
      <c r="L997" s="25" t="s">
        <v>25</v>
      </c>
      <c r="M997" s="110">
        <v>35</v>
      </c>
      <c r="N997" s="111">
        <v>39798</v>
      </c>
      <c r="O997" s="69" t="str">
        <f>IFERROR(VLOOKUP(IF($L997="―",$K997,$L997),[3]法人一覧!$D$4:$E$326,2,FALSE),"―")</f>
        <v>―</v>
      </c>
    </row>
    <row r="998" spans="1:15" ht="30" customHeight="1" x14ac:dyDescent="0.15">
      <c r="A998" s="39">
        <f>IF($B$903="","",COUNTA($B$903:B998))</f>
        <v>96</v>
      </c>
      <c r="B998" s="52">
        <f t="shared" si="104"/>
        <v>998</v>
      </c>
      <c r="C998" s="52" t="str">
        <f t="shared" si="105"/>
        <v>（７）　有料老人ホーム　（老人福祉法）</v>
      </c>
      <c r="D998" s="27" t="str">
        <f t="shared" si="106"/>
        <v>長寿介護課</v>
      </c>
      <c r="E998" s="27" t="str">
        <f t="shared" si="107"/>
        <v>有料老人ホーム</v>
      </c>
      <c r="F998" s="25" t="s">
        <v>4664</v>
      </c>
      <c r="G998" s="34" t="s">
        <v>4665</v>
      </c>
      <c r="H998" s="25" t="s">
        <v>4666</v>
      </c>
      <c r="I998" s="34" t="s">
        <v>4667</v>
      </c>
      <c r="J998" s="34" t="s">
        <v>4668</v>
      </c>
      <c r="K998" s="25" t="s">
        <v>4554</v>
      </c>
      <c r="L998" s="25" t="s">
        <v>25</v>
      </c>
      <c r="M998" s="110">
        <v>27</v>
      </c>
      <c r="N998" s="111">
        <v>40057</v>
      </c>
      <c r="O998" s="69" t="str">
        <f>IFERROR(VLOOKUP(IF($L998="―",$K998,$L998),[3]法人一覧!$D$4:$E$326,2,FALSE),"―")</f>
        <v>―</v>
      </c>
    </row>
    <row r="999" spans="1:15" ht="27" customHeight="1" x14ac:dyDescent="0.15">
      <c r="A999" s="39">
        <f>IF($B$903="","",COUNTA($B$903:B999))</f>
        <v>97</v>
      </c>
      <c r="B999" s="52">
        <f t="shared" si="104"/>
        <v>999</v>
      </c>
      <c r="C999" s="52" t="str">
        <f t="shared" si="105"/>
        <v>（７）　有料老人ホーム　（老人福祉法）</v>
      </c>
      <c r="D999" s="27" t="str">
        <f t="shared" si="106"/>
        <v>長寿介護課</v>
      </c>
      <c r="E999" s="27" t="str">
        <f t="shared" si="107"/>
        <v>有料老人ホーム</v>
      </c>
      <c r="F999" s="25" t="s">
        <v>4669</v>
      </c>
      <c r="G999" s="34" t="s">
        <v>4670</v>
      </c>
      <c r="H999" s="25" t="s">
        <v>4671</v>
      </c>
      <c r="I999" s="34" t="s">
        <v>4672</v>
      </c>
      <c r="J999" s="34" t="s">
        <v>4673</v>
      </c>
      <c r="K999" s="25" t="s">
        <v>4674</v>
      </c>
      <c r="L999" s="25" t="s">
        <v>25</v>
      </c>
      <c r="M999" s="110">
        <v>13</v>
      </c>
      <c r="N999" s="111">
        <v>41365</v>
      </c>
      <c r="O999" s="69" t="str">
        <f>IFERROR(VLOOKUP(IF($L999="―",$K999,$L999),[3]法人一覧!$D$4:$E$326,2,FALSE),"―")</f>
        <v>―</v>
      </c>
    </row>
    <row r="1000" spans="1:15" ht="27" customHeight="1" x14ac:dyDescent="0.15">
      <c r="A1000" s="39">
        <f>IF($B$903="","",COUNTA($B$903:B1000))</f>
        <v>98</v>
      </c>
      <c r="B1000" s="52">
        <f t="shared" si="104"/>
        <v>1000</v>
      </c>
      <c r="C1000" s="52" t="str">
        <f t="shared" si="105"/>
        <v>（７）　有料老人ホーム　（老人福祉法）</v>
      </c>
      <c r="D1000" s="27" t="str">
        <f t="shared" si="106"/>
        <v>長寿介護課</v>
      </c>
      <c r="E1000" s="27" t="str">
        <f t="shared" si="107"/>
        <v>有料老人ホーム</v>
      </c>
      <c r="F1000" s="25" t="s">
        <v>4675</v>
      </c>
      <c r="G1000" s="34" t="s">
        <v>4676</v>
      </c>
      <c r="H1000" s="25" t="s">
        <v>4677</v>
      </c>
      <c r="I1000" s="34" t="s">
        <v>4678</v>
      </c>
      <c r="J1000" s="34" t="s">
        <v>4679</v>
      </c>
      <c r="K1000" s="25" t="s">
        <v>4680</v>
      </c>
      <c r="L1000" s="25" t="s">
        <v>25</v>
      </c>
      <c r="M1000" s="110">
        <v>24</v>
      </c>
      <c r="N1000" s="111">
        <v>41548</v>
      </c>
      <c r="O1000" s="69" t="str">
        <f>IFERROR(VLOOKUP(IF($L1000="―",$K1000,$L1000),[3]法人一覧!$D$4:$E$326,2,FALSE),"―")</f>
        <v>―</v>
      </c>
    </row>
    <row r="1001" spans="1:15" ht="27" customHeight="1" x14ac:dyDescent="0.15">
      <c r="A1001" s="39">
        <f>IF($B$903="","",COUNTA($B$903:B1001))</f>
        <v>99</v>
      </c>
      <c r="B1001" s="52">
        <f t="shared" si="104"/>
        <v>1001</v>
      </c>
      <c r="C1001" s="52" t="str">
        <f t="shared" si="105"/>
        <v>（７）　有料老人ホーム　（老人福祉法）</v>
      </c>
      <c r="D1001" s="27" t="str">
        <f t="shared" si="106"/>
        <v>長寿介護課</v>
      </c>
      <c r="E1001" s="27" t="str">
        <f t="shared" si="107"/>
        <v>有料老人ホーム</v>
      </c>
      <c r="F1001" s="25" t="s">
        <v>4681</v>
      </c>
      <c r="G1001" s="34" t="s">
        <v>4682</v>
      </c>
      <c r="H1001" s="25" t="s">
        <v>4683</v>
      </c>
      <c r="I1001" s="34" t="s">
        <v>4684</v>
      </c>
      <c r="J1001" s="34" t="s">
        <v>4685</v>
      </c>
      <c r="K1001" s="25" t="s">
        <v>4686</v>
      </c>
      <c r="L1001" s="25" t="s">
        <v>25</v>
      </c>
      <c r="M1001" s="110">
        <v>26</v>
      </c>
      <c r="N1001" s="111">
        <v>41852</v>
      </c>
      <c r="O1001" s="69" t="str">
        <f>IFERROR(VLOOKUP(IF($L1001="―",$K1001,$L1001),[3]法人一覧!$D$4:$E$326,2,FALSE),"―")</f>
        <v>―</v>
      </c>
    </row>
    <row r="1002" spans="1:15" ht="27" customHeight="1" x14ac:dyDescent="0.15">
      <c r="A1002" s="39">
        <f>IF($B$903="","",COUNTA($B$903:B1002))</f>
        <v>100</v>
      </c>
      <c r="B1002" s="52">
        <f t="shared" si="104"/>
        <v>1002</v>
      </c>
      <c r="C1002" s="52" t="str">
        <f t="shared" si="105"/>
        <v>（７）　有料老人ホーム　（老人福祉法）</v>
      </c>
      <c r="D1002" s="27" t="str">
        <f t="shared" si="106"/>
        <v>長寿介護課</v>
      </c>
      <c r="E1002" s="27" t="str">
        <f t="shared" si="107"/>
        <v>有料老人ホーム</v>
      </c>
      <c r="F1002" s="25" t="s">
        <v>4687</v>
      </c>
      <c r="G1002" s="34" t="s">
        <v>3339</v>
      </c>
      <c r="H1002" s="25" t="s">
        <v>4688</v>
      </c>
      <c r="I1002" s="34" t="s">
        <v>4689</v>
      </c>
      <c r="J1002" s="34" t="s">
        <v>4690</v>
      </c>
      <c r="K1002" s="25" t="s">
        <v>4691</v>
      </c>
      <c r="L1002" s="25" t="s">
        <v>25</v>
      </c>
      <c r="M1002" s="110">
        <v>18</v>
      </c>
      <c r="N1002" s="111">
        <v>41944</v>
      </c>
      <c r="O1002" s="69" t="str">
        <f>IFERROR(VLOOKUP(IF($L1002="―",$K1002,$L1002),[3]法人一覧!$D$4:$E$326,2,FALSE),"―")</f>
        <v>―</v>
      </c>
    </row>
    <row r="1003" spans="1:15" ht="27" customHeight="1" x14ac:dyDescent="0.15">
      <c r="A1003" s="39">
        <f>IF($B$903="","",COUNTA($B$903:B1003))</f>
        <v>101</v>
      </c>
      <c r="B1003" s="52">
        <f t="shared" si="104"/>
        <v>1003</v>
      </c>
      <c r="C1003" s="52" t="str">
        <f t="shared" si="105"/>
        <v>（７）　有料老人ホーム　（老人福祉法）</v>
      </c>
      <c r="D1003" s="27" t="str">
        <f t="shared" si="106"/>
        <v>長寿介護課</v>
      </c>
      <c r="E1003" s="27" t="str">
        <f t="shared" si="107"/>
        <v>有料老人ホーム</v>
      </c>
      <c r="F1003" s="25" t="s">
        <v>4692</v>
      </c>
      <c r="G1003" s="34" t="s">
        <v>1129</v>
      </c>
      <c r="H1003" s="25" t="s">
        <v>4693</v>
      </c>
      <c r="I1003" s="34" t="s">
        <v>4694</v>
      </c>
      <c r="J1003" s="34" t="s">
        <v>4695</v>
      </c>
      <c r="K1003" s="25" t="s">
        <v>4696</v>
      </c>
      <c r="L1003" s="25" t="s">
        <v>25</v>
      </c>
      <c r="M1003" s="110">
        <v>60</v>
      </c>
      <c r="N1003" s="111">
        <v>42095</v>
      </c>
      <c r="O1003" s="69" t="str">
        <f>IFERROR(VLOOKUP(IF($L1003="―",$K1003,$L1003),[3]法人一覧!$D$4:$E$326,2,FALSE),"―")</f>
        <v>―</v>
      </c>
    </row>
    <row r="1004" spans="1:15" ht="27" customHeight="1" x14ac:dyDescent="0.15">
      <c r="A1004" s="39">
        <f>IF($B$903="","",COUNTA($B$903:B1004))</f>
        <v>102</v>
      </c>
      <c r="B1004" s="52">
        <f t="shared" si="104"/>
        <v>1004</v>
      </c>
      <c r="C1004" s="52" t="str">
        <f t="shared" si="105"/>
        <v>（７）　有料老人ホーム　（老人福祉法）</v>
      </c>
      <c r="D1004" s="27" t="str">
        <f t="shared" si="106"/>
        <v>長寿介護課</v>
      </c>
      <c r="E1004" s="27" t="str">
        <f t="shared" si="107"/>
        <v>有料老人ホーム</v>
      </c>
      <c r="F1004" s="25" t="s">
        <v>4697</v>
      </c>
      <c r="G1004" s="34" t="s">
        <v>4698</v>
      </c>
      <c r="H1004" s="25" t="s">
        <v>4699</v>
      </c>
      <c r="I1004" s="98" t="s">
        <v>4700</v>
      </c>
      <c r="J1004" s="34" t="s">
        <v>4701</v>
      </c>
      <c r="K1004" s="25" t="s">
        <v>4702</v>
      </c>
      <c r="L1004" s="25" t="s">
        <v>25</v>
      </c>
      <c r="M1004" s="110">
        <v>150</v>
      </c>
      <c r="N1004" s="111">
        <v>40984</v>
      </c>
      <c r="O1004" s="69" t="str">
        <f>IFERROR(VLOOKUP(IF($L1004="―",$K1004,$L1004),[3]法人一覧!$D$4:$E$326,2,FALSE),"―")</f>
        <v>―</v>
      </c>
    </row>
    <row r="1005" spans="1:15" ht="27" customHeight="1" x14ac:dyDescent="0.15">
      <c r="A1005" s="39">
        <f>IF($B$903="","",COUNTA($B$903:B1005))</f>
        <v>103</v>
      </c>
      <c r="B1005" s="52">
        <f t="shared" si="104"/>
        <v>1005</v>
      </c>
      <c r="C1005" s="52" t="str">
        <f t="shared" si="105"/>
        <v>（７）　有料老人ホーム　（老人福祉法）</v>
      </c>
      <c r="D1005" s="27" t="str">
        <f t="shared" si="106"/>
        <v>長寿介護課</v>
      </c>
      <c r="E1005" s="27" t="str">
        <f t="shared" si="107"/>
        <v>有料老人ホーム</v>
      </c>
      <c r="F1005" s="25" t="s">
        <v>4703</v>
      </c>
      <c r="G1005" s="34" t="s">
        <v>4704</v>
      </c>
      <c r="H1005" s="25" t="s">
        <v>4705</v>
      </c>
      <c r="I1005" s="34" t="s">
        <v>4706</v>
      </c>
      <c r="J1005" s="34" t="s">
        <v>4707</v>
      </c>
      <c r="K1005" s="25" t="s">
        <v>15861</v>
      </c>
      <c r="L1005" s="25" t="s">
        <v>25</v>
      </c>
      <c r="M1005" s="110">
        <v>25</v>
      </c>
      <c r="N1005" s="114">
        <v>43040</v>
      </c>
      <c r="O1005" s="69" t="str">
        <f>IFERROR(VLOOKUP(IF($L1005="―",$K1005,$L1005),[3]法人一覧!$D$4:$E$326,2,FALSE),"―")</f>
        <v>―</v>
      </c>
    </row>
    <row r="1006" spans="1:15" ht="27" customHeight="1" x14ac:dyDescent="0.15">
      <c r="A1006" s="39">
        <f>IF($B$903="","",COUNTA($B$903:B1006))</f>
        <v>104</v>
      </c>
      <c r="B1006" s="52">
        <f t="shared" si="104"/>
        <v>1006</v>
      </c>
      <c r="C1006" s="52" t="str">
        <f t="shared" si="105"/>
        <v>（７）　有料老人ホーム　（老人福祉法）</v>
      </c>
      <c r="D1006" s="27" t="str">
        <f t="shared" si="106"/>
        <v>長寿介護課</v>
      </c>
      <c r="E1006" s="27" t="str">
        <f t="shared" si="107"/>
        <v>有料老人ホーム</v>
      </c>
      <c r="F1006" s="25" t="s">
        <v>4709</v>
      </c>
      <c r="G1006" s="34" t="s">
        <v>4710</v>
      </c>
      <c r="H1006" s="25" t="s">
        <v>4711</v>
      </c>
      <c r="I1006" s="34" t="s">
        <v>4712</v>
      </c>
      <c r="J1006" s="34" t="s">
        <v>4713</v>
      </c>
      <c r="K1006" s="25" t="s">
        <v>4714</v>
      </c>
      <c r="L1006" s="25" t="s">
        <v>25</v>
      </c>
      <c r="M1006" s="110">
        <v>18</v>
      </c>
      <c r="N1006" s="111">
        <v>41345</v>
      </c>
      <c r="O1006" s="69" t="str">
        <f>IFERROR(VLOOKUP(IF($L1006="―",$K1006,$L1006),[3]法人一覧!$D$4:$E$326,2,FALSE),"―")</f>
        <v>―</v>
      </c>
    </row>
    <row r="1007" spans="1:15" ht="27" customHeight="1" x14ac:dyDescent="0.15">
      <c r="A1007" s="39">
        <f>IF($B$903="","",COUNTA($B$903:B1007))</f>
        <v>105</v>
      </c>
      <c r="B1007" s="52">
        <f t="shared" si="104"/>
        <v>1007</v>
      </c>
      <c r="C1007" s="52" t="str">
        <f t="shared" si="105"/>
        <v>（７）　有料老人ホーム　（老人福祉法）</v>
      </c>
      <c r="D1007" s="27" t="str">
        <f t="shared" si="106"/>
        <v>長寿介護課</v>
      </c>
      <c r="E1007" s="27" t="str">
        <f t="shared" si="107"/>
        <v>有料老人ホーム</v>
      </c>
      <c r="F1007" s="26" t="s">
        <v>4715</v>
      </c>
      <c r="G1007" s="112" t="s">
        <v>1233</v>
      </c>
      <c r="H1007" s="26" t="s">
        <v>4716</v>
      </c>
      <c r="I1007" s="112" t="s">
        <v>4717</v>
      </c>
      <c r="J1007" s="112"/>
      <c r="K1007" s="26" t="s">
        <v>15862</v>
      </c>
      <c r="L1007" s="25" t="s">
        <v>25</v>
      </c>
      <c r="M1007" s="110">
        <v>8</v>
      </c>
      <c r="N1007" s="114">
        <v>42917</v>
      </c>
      <c r="O1007" s="69" t="str">
        <f>IFERROR(VLOOKUP(IF($L1007="―",$K1007,$L1007),[3]法人一覧!$D$4:$E$326,2,FALSE),"―")</f>
        <v>―</v>
      </c>
    </row>
    <row r="1008" spans="1:15" ht="27" customHeight="1" x14ac:dyDescent="0.15">
      <c r="A1008" s="39">
        <f>IF($B$903="","",COUNTA($B$903:B1008))</f>
        <v>106</v>
      </c>
      <c r="B1008" s="52">
        <f t="shared" si="104"/>
        <v>1008</v>
      </c>
      <c r="C1008" s="52" t="str">
        <f t="shared" si="105"/>
        <v>（７）　有料老人ホーム　（老人福祉法）</v>
      </c>
      <c r="D1008" s="27" t="str">
        <f t="shared" si="106"/>
        <v>長寿介護課</v>
      </c>
      <c r="E1008" s="27" t="str">
        <f t="shared" si="107"/>
        <v>有料老人ホーム</v>
      </c>
      <c r="F1008" s="26" t="s">
        <v>4718</v>
      </c>
      <c r="G1008" s="112" t="s">
        <v>4719</v>
      </c>
      <c r="H1008" s="26" t="s">
        <v>4720</v>
      </c>
      <c r="I1008" s="112" t="s">
        <v>4721</v>
      </c>
      <c r="J1008" s="112" t="s">
        <v>4721</v>
      </c>
      <c r="K1008" s="26" t="s">
        <v>4722</v>
      </c>
      <c r="L1008" s="25" t="s">
        <v>25</v>
      </c>
      <c r="M1008" s="110">
        <v>13</v>
      </c>
      <c r="N1008" s="114">
        <v>42401</v>
      </c>
      <c r="O1008" s="69" t="str">
        <f>IFERROR(VLOOKUP(IF($L1008="―",$K1008,$L1008),[3]法人一覧!$D$4:$E$326,2,FALSE),"―")</f>
        <v>―</v>
      </c>
    </row>
    <row r="1009" spans="1:15" ht="27" customHeight="1" x14ac:dyDescent="0.15">
      <c r="A1009" s="39">
        <f>IF($B$903="","",COUNTA($B$903:B1009))</f>
        <v>107</v>
      </c>
      <c r="B1009" s="52">
        <f t="shared" si="104"/>
        <v>1009</v>
      </c>
      <c r="C1009" s="52" t="str">
        <f t="shared" si="105"/>
        <v>（７）　有料老人ホーム　（老人福祉法）</v>
      </c>
      <c r="D1009" s="27" t="str">
        <f t="shared" si="106"/>
        <v>長寿介護課</v>
      </c>
      <c r="E1009" s="27" t="str">
        <f t="shared" si="107"/>
        <v>有料老人ホーム</v>
      </c>
      <c r="F1009" s="26" t="s">
        <v>4723</v>
      </c>
      <c r="G1009" s="112" t="s">
        <v>4724</v>
      </c>
      <c r="H1009" s="26" t="s">
        <v>4725</v>
      </c>
      <c r="I1009" s="112" t="s">
        <v>4726</v>
      </c>
      <c r="J1009" s="112" t="s">
        <v>4727</v>
      </c>
      <c r="K1009" s="26" t="s">
        <v>4728</v>
      </c>
      <c r="L1009" s="25" t="s">
        <v>25</v>
      </c>
      <c r="M1009" s="110">
        <v>7</v>
      </c>
      <c r="N1009" s="111">
        <v>40016</v>
      </c>
      <c r="O1009" s="69" t="str">
        <f>IFERROR(VLOOKUP(IF($L1009="―",$K1009,$L1009),[3]法人一覧!$D$4:$E$326,2,FALSE),"―")</f>
        <v>―</v>
      </c>
    </row>
    <row r="1010" spans="1:15" ht="27" customHeight="1" x14ac:dyDescent="0.15">
      <c r="A1010" s="39">
        <f>IF($B$903="","",COUNTA($B$903:B1010))</f>
        <v>108</v>
      </c>
      <c r="B1010" s="52">
        <f t="shared" si="104"/>
        <v>1010</v>
      </c>
      <c r="C1010" s="52" t="str">
        <f t="shared" si="105"/>
        <v>（７）　有料老人ホーム　（老人福祉法）</v>
      </c>
      <c r="D1010" s="27" t="str">
        <f t="shared" si="106"/>
        <v>長寿介護課</v>
      </c>
      <c r="E1010" s="27" t="str">
        <f t="shared" si="107"/>
        <v>有料老人ホーム</v>
      </c>
      <c r="F1010" s="26" t="s">
        <v>4729</v>
      </c>
      <c r="G1010" s="112" t="s">
        <v>4730</v>
      </c>
      <c r="H1010" s="26" t="s">
        <v>4731</v>
      </c>
      <c r="I1010" s="112" t="s">
        <v>4732</v>
      </c>
      <c r="J1010" s="112" t="s">
        <v>4733</v>
      </c>
      <c r="K1010" s="26" t="s">
        <v>4734</v>
      </c>
      <c r="L1010" s="25" t="s">
        <v>25</v>
      </c>
      <c r="M1010" s="110">
        <v>6</v>
      </c>
      <c r="N1010" s="111">
        <v>40123</v>
      </c>
      <c r="O1010" s="69" t="str">
        <f>IFERROR(VLOOKUP(IF($L1010="―",$K1010,$L1010),[3]法人一覧!$D$4:$E$326,2,FALSE),"―")</f>
        <v>―</v>
      </c>
    </row>
    <row r="1011" spans="1:15" ht="27" customHeight="1" x14ac:dyDescent="0.15">
      <c r="A1011" s="39">
        <f>IF($B$903="","",COUNTA($B$903:B1011))</f>
        <v>109</v>
      </c>
      <c r="B1011" s="52">
        <f t="shared" si="104"/>
        <v>1011</v>
      </c>
      <c r="C1011" s="52" t="str">
        <f t="shared" si="105"/>
        <v>（７）　有料老人ホーム　（老人福祉法）</v>
      </c>
      <c r="D1011" s="27" t="str">
        <f t="shared" si="106"/>
        <v>長寿介護課</v>
      </c>
      <c r="E1011" s="27" t="str">
        <f t="shared" si="107"/>
        <v>有料老人ホーム</v>
      </c>
      <c r="F1011" s="26" t="s">
        <v>4736</v>
      </c>
      <c r="G1011" s="112" t="s">
        <v>4737</v>
      </c>
      <c r="H1011" s="26" t="s">
        <v>4738</v>
      </c>
      <c r="I1011" s="112" t="s">
        <v>4739</v>
      </c>
      <c r="J1011" s="112" t="s">
        <v>4740</v>
      </c>
      <c r="K1011" s="26" t="s">
        <v>4741</v>
      </c>
      <c r="L1011" s="25" t="s">
        <v>25</v>
      </c>
      <c r="M1011" s="110">
        <v>12</v>
      </c>
      <c r="N1011" s="111">
        <v>40127</v>
      </c>
      <c r="O1011" s="69" t="str">
        <f>IFERROR(VLOOKUP(IF($L1011="―",$K1011,$L1011),[3]法人一覧!$D$4:$E$326,2,FALSE),"―")</f>
        <v>―</v>
      </c>
    </row>
    <row r="1012" spans="1:15" ht="27" customHeight="1" x14ac:dyDescent="0.15">
      <c r="A1012" s="39">
        <f>IF($B$903="","",COUNTA($B$903:B1012))</f>
        <v>110</v>
      </c>
      <c r="B1012" s="52">
        <f t="shared" si="104"/>
        <v>1012</v>
      </c>
      <c r="C1012" s="52" t="str">
        <f t="shared" si="105"/>
        <v>（７）　有料老人ホーム　（老人福祉法）</v>
      </c>
      <c r="D1012" s="27" t="str">
        <f t="shared" si="106"/>
        <v>長寿介護課</v>
      </c>
      <c r="E1012" s="27" t="str">
        <f t="shared" si="107"/>
        <v>有料老人ホーム</v>
      </c>
      <c r="F1012" s="25" t="s">
        <v>4742</v>
      </c>
      <c r="G1012" s="112" t="s">
        <v>1218</v>
      </c>
      <c r="H1012" s="26" t="s">
        <v>4743</v>
      </c>
      <c r="I1012" s="112" t="s">
        <v>4744</v>
      </c>
      <c r="J1012" s="112" t="s">
        <v>4745</v>
      </c>
      <c r="K1012" s="26" t="s">
        <v>4746</v>
      </c>
      <c r="L1012" s="25" t="s">
        <v>25</v>
      </c>
      <c r="M1012" s="110">
        <v>34</v>
      </c>
      <c r="N1012" s="111">
        <v>40169</v>
      </c>
      <c r="O1012" s="69" t="str">
        <f>IFERROR(VLOOKUP(IF($L1012="―",$K1012,$L1012),[3]法人一覧!$D$4:$E$326,2,FALSE),"―")</f>
        <v>―</v>
      </c>
    </row>
    <row r="1013" spans="1:15" ht="27" customHeight="1" x14ac:dyDescent="0.15">
      <c r="A1013" s="39">
        <f>IF($B$903="","",COUNTA($B$903:B1013))</f>
        <v>111</v>
      </c>
      <c r="B1013" s="52">
        <f t="shared" si="104"/>
        <v>1013</v>
      </c>
      <c r="C1013" s="52" t="str">
        <f t="shared" si="105"/>
        <v>（７）　有料老人ホーム　（老人福祉法）</v>
      </c>
      <c r="D1013" s="27" t="str">
        <f t="shared" si="106"/>
        <v>長寿介護課</v>
      </c>
      <c r="E1013" s="27" t="str">
        <f t="shared" si="107"/>
        <v>有料老人ホーム</v>
      </c>
      <c r="F1013" s="25" t="s">
        <v>4747</v>
      </c>
      <c r="G1013" s="112" t="s">
        <v>4748</v>
      </c>
      <c r="H1013" s="26" t="s">
        <v>4749</v>
      </c>
      <c r="I1013" s="112" t="s">
        <v>4750</v>
      </c>
      <c r="J1013" s="112" t="s">
        <v>4751</v>
      </c>
      <c r="K1013" s="26" t="s">
        <v>4752</v>
      </c>
      <c r="L1013" s="25" t="s">
        <v>25</v>
      </c>
      <c r="M1013" s="110">
        <v>27</v>
      </c>
      <c r="N1013" s="111">
        <v>40207</v>
      </c>
      <c r="O1013" s="69" t="str">
        <f>IFERROR(VLOOKUP(IF($L1013="―",$K1013,$L1013),[3]法人一覧!$D$4:$E$326,2,FALSE),"―")</f>
        <v>―</v>
      </c>
    </row>
    <row r="1014" spans="1:15" ht="27" customHeight="1" x14ac:dyDescent="0.15">
      <c r="A1014" s="39">
        <f>IF($B$903="","",COUNTA($B$903:B1014))</f>
        <v>112</v>
      </c>
      <c r="B1014" s="52">
        <f t="shared" si="104"/>
        <v>1014</v>
      </c>
      <c r="C1014" s="52" t="str">
        <f t="shared" si="105"/>
        <v>（７）　有料老人ホーム　（老人福祉法）</v>
      </c>
      <c r="D1014" s="27" t="str">
        <f t="shared" si="106"/>
        <v>長寿介護課</v>
      </c>
      <c r="E1014" s="27" t="str">
        <f t="shared" si="107"/>
        <v>有料老人ホーム</v>
      </c>
      <c r="F1014" s="25" t="s">
        <v>4753</v>
      </c>
      <c r="G1014" s="112" t="s">
        <v>3304</v>
      </c>
      <c r="H1014" s="26" t="s">
        <v>4754</v>
      </c>
      <c r="I1014" s="112" t="s">
        <v>4755</v>
      </c>
      <c r="J1014" s="112" t="s">
        <v>4756</v>
      </c>
      <c r="K1014" s="26" t="s">
        <v>4757</v>
      </c>
      <c r="L1014" s="25" t="s">
        <v>25</v>
      </c>
      <c r="M1014" s="110">
        <v>14</v>
      </c>
      <c r="N1014" s="111">
        <v>40750</v>
      </c>
      <c r="O1014" s="69" t="str">
        <f>IFERROR(VLOOKUP(IF($L1014="―",$K1014,$L1014),[3]法人一覧!$D$4:$E$326,2,FALSE),"―")</f>
        <v>―</v>
      </c>
    </row>
    <row r="1015" spans="1:15" ht="27" customHeight="1" x14ac:dyDescent="0.15">
      <c r="A1015" s="39">
        <f>IF($B$903="","",COUNTA($B$903:B1015))</f>
        <v>113</v>
      </c>
      <c r="B1015" s="52">
        <f t="shared" si="104"/>
        <v>1015</v>
      </c>
      <c r="C1015" s="52" t="str">
        <f t="shared" si="105"/>
        <v>（７）　有料老人ホーム　（老人福祉法）</v>
      </c>
      <c r="D1015" s="27" t="str">
        <f t="shared" si="106"/>
        <v>長寿介護課</v>
      </c>
      <c r="E1015" s="27" t="str">
        <f t="shared" si="107"/>
        <v>有料老人ホーム</v>
      </c>
      <c r="F1015" s="25" t="s">
        <v>4758</v>
      </c>
      <c r="G1015" s="112" t="s">
        <v>4759</v>
      </c>
      <c r="H1015" s="26" t="s">
        <v>4760</v>
      </c>
      <c r="I1015" s="112" t="s">
        <v>4761</v>
      </c>
      <c r="J1015" s="112" t="s">
        <v>4762</v>
      </c>
      <c r="K1015" s="26" t="s">
        <v>4763</v>
      </c>
      <c r="L1015" s="25" t="s">
        <v>25</v>
      </c>
      <c r="M1015" s="110">
        <v>10</v>
      </c>
      <c r="N1015" s="111">
        <v>41281</v>
      </c>
      <c r="O1015" s="69" t="str">
        <f>IFERROR(VLOOKUP(IF($L1015="―",$K1015,$L1015),[3]法人一覧!$D$4:$E$326,2,FALSE),"―")</f>
        <v>―</v>
      </c>
    </row>
    <row r="1016" spans="1:15" ht="27" customHeight="1" x14ac:dyDescent="0.15">
      <c r="A1016" s="39">
        <f>IF($B$903="","",COUNTA($B$903:B1016))</f>
        <v>114</v>
      </c>
      <c r="B1016" s="52">
        <f t="shared" si="104"/>
        <v>1016</v>
      </c>
      <c r="C1016" s="52" t="str">
        <f t="shared" si="105"/>
        <v>（７）　有料老人ホーム　（老人福祉法）</v>
      </c>
      <c r="D1016" s="27" t="str">
        <f t="shared" si="106"/>
        <v>長寿介護課</v>
      </c>
      <c r="E1016" s="27" t="str">
        <f t="shared" si="107"/>
        <v>有料老人ホーム</v>
      </c>
      <c r="F1016" s="25" t="s">
        <v>4764</v>
      </c>
      <c r="G1016" s="112" t="s">
        <v>4710</v>
      </c>
      <c r="H1016" s="26" t="s">
        <v>4765</v>
      </c>
      <c r="I1016" s="112" t="s">
        <v>4712</v>
      </c>
      <c r="J1016" s="112" t="s">
        <v>4713</v>
      </c>
      <c r="K1016" s="26" t="s">
        <v>4766</v>
      </c>
      <c r="L1016" s="25" t="s">
        <v>25</v>
      </c>
      <c r="M1016" s="110">
        <v>14</v>
      </c>
      <c r="N1016" s="111">
        <v>41487</v>
      </c>
      <c r="O1016" s="69" t="str">
        <f>IFERROR(VLOOKUP(IF($L1016="―",$K1016,$L1016),[3]法人一覧!$D$4:$E$326,2,FALSE),"―")</f>
        <v>―</v>
      </c>
    </row>
    <row r="1017" spans="1:15" ht="27" customHeight="1" x14ac:dyDescent="0.15">
      <c r="A1017" s="39">
        <f>IF($B$903="","",COUNTA($B$903:B1017))</f>
        <v>115</v>
      </c>
      <c r="B1017" s="52">
        <f t="shared" si="104"/>
        <v>1017</v>
      </c>
      <c r="C1017" s="52" t="str">
        <f t="shared" si="105"/>
        <v>（７）　有料老人ホーム　（老人福祉法）</v>
      </c>
      <c r="D1017" s="27" t="str">
        <f t="shared" si="106"/>
        <v>長寿介護課</v>
      </c>
      <c r="E1017" s="27" t="str">
        <f t="shared" si="107"/>
        <v>有料老人ホーム</v>
      </c>
      <c r="F1017" s="25" t="s">
        <v>4767</v>
      </c>
      <c r="G1017" s="112" t="s">
        <v>4710</v>
      </c>
      <c r="H1017" s="25" t="s">
        <v>4768</v>
      </c>
      <c r="I1017" s="112" t="s">
        <v>4712</v>
      </c>
      <c r="J1017" s="112" t="s">
        <v>4713</v>
      </c>
      <c r="K1017" s="26" t="s">
        <v>4766</v>
      </c>
      <c r="L1017" s="25" t="s">
        <v>25</v>
      </c>
      <c r="M1017" s="110">
        <v>8</v>
      </c>
      <c r="N1017" s="111">
        <v>41487</v>
      </c>
      <c r="O1017" s="69" t="str">
        <f>IFERROR(VLOOKUP(IF($L1017="―",$K1017,$L1017),[3]法人一覧!$D$4:$E$326,2,FALSE),"―")</f>
        <v>―</v>
      </c>
    </row>
    <row r="1018" spans="1:15" ht="27" customHeight="1" x14ac:dyDescent="0.15">
      <c r="A1018" s="39">
        <f>IF($B$903="","",COUNTA($B$903:B1018))</f>
        <v>116</v>
      </c>
      <c r="B1018" s="52">
        <f t="shared" si="104"/>
        <v>1018</v>
      </c>
      <c r="C1018" s="52" t="str">
        <f t="shared" si="105"/>
        <v>（７）　有料老人ホーム　（老人福祉法）</v>
      </c>
      <c r="D1018" s="27" t="str">
        <f t="shared" si="106"/>
        <v>長寿介護課</v>
      </c>
      <c r="E1018" s="27" t="str">
        <f t="shared" si="107"/>
        <v>有料老人ホーム</v>
      </c>
      <c r="F1018" s="25" t="s">
        <v>4769</v>
      </c>
      <c r="G1018" s="112" t="s">
        <v>4710</v>
      </c>
      <c r="H1018" s="25" t="s">
        <v>4770</v>
      </c>
      <c r="I1018" s="112" t="s">
        <v>4712</v>
      </c>
      <c r="J1018" s="112" t="s">
        <v>4713</v>
      </c>
      <c r="K1018" s="26" t="s">
        <v>4766</v>
      </c>
      <c r="L1018" s="25" t="s">
        <v>25</v>
      </c>
      <c r="M1018" s="110">
        <v>15</v>
      </c>
      <c r="N1018" s="111">
        <v>41487</v>
      </c>
      <c r="O1018" s="69" t="str">
        <f>IFERROR(VLOOKUP(IF($L1018="―",$K1018,$L1018),[3]法人一覧!$D$4:$E$326,2,FALSE),"―")</f>
        <v>―</v>
      </c>
    </row>
    <row r="1019" spans="1:15" ht="27" customHeight="1" x14ac:dyDescent="0.15">
      <c r="A1019" s="39">
        <f>IF($B$903="","",COUNTA($B$903:B1019))</f>
        <v>117</v>
      </c>
      <c r="B1019" s="52">
        <f t="shared" si="104"/>
        <v>1019</v>
      </c>
      <c r="C1019" s="52" t="str">
        <f t="shared" si="105"/>
        <v>（７）　有料老人ホーム　（老人福祉法）</v>
      </c>
      <c r="D1019" s="27" t="str">
        <f t="shared" si="106"/>
        <v>長寿介護課</v>
      </c>
      <c r="E1019" s="27" t="str">
        <f t="shared" si="107"/>
        <v>有料老人ホーム</v>
      </c>
      <c r="F1019" s="25" t="s">
        <v>4771</v>
      </c>
      <c r="G1019" s="166" t="s">
        <v>3421</v>
      </c>
      <c r="H1019" s="25" t="s">
        <v>4772</v>
      </c>
      <c r="I1019" s="166" t="s">
        <v>4773</v>
      </c>
      <c r="J1019" s="166" t="s">
        <v>4774</v>
      </c>
      <c r="K1019" s="25" t="s">
        <v>14998</v>
      </c>
      <c r="L1019" s="25" t="s">
        <v>25</v>
      </c>
      <c r="M1019" s="110">
        <v>80</v>
      </c>
      <c r="N1019" s="111">
        <v>42644</v>
      </c>
      <c r="O1019" s="69" t="str">
        <f>IFERROR(VLOOKUP(IF($L1019="―",$K1019,$L1019),[3]法人一覧!$D$4:$E$326,2,FALSE),"―")</f>
        <v>7190005000144</v>
      </c>
    </row>
    <row r="1020" spans="1:15" ht="27" customHeight="1" x14ac:dyDescent="0.15">
      <c r="A1020" s="39">
        <f>IF($B$903="","",COUNTA($B$903:B1020))</f>
        <v>118</v>
      </c>
      <c r="B1020" s="52">
        <f t="shared" si="104"/>
        <v>1020</v>
      </c>
      <c r="C1020" s="52" t="str">
        <f t="shared" si="105"/>
        <v>（７）　有料老人ホーム　（老人福祉法）</v>
      </c>
      <c r="D1020" s="27" t="str">
        <f t="shared" si="106"/>
        <v>長寿介護課</v>
      </c>
      <c r="E1020" s="27" t="str">
        <f t="shared" si="107"/>
        <v>有料老人ホーム</v>
      </c>
      <c r="F1020" s="25" t="s">
        <v>4775</v>
      </c>
      <c r="G1020" s="166" t="s">
        <v>4776</v>
      </c>
      <c r="H1020" s="25" t="s">
        <v>4777</v>
      </c>
      <c r="I1020" s="166" t="s">
        <v>4778</v>
      </c>
      <c r="J1020" s="166" t="s">
        <v>4779</v>
      </c>
      <c r="K1020" s="25" t="s">
        <v>15862</v>
      </c>
      <c r="L1020" s="25" t="s">
        <v>25</v>
      </c>
      <c r="M1020" s="110">
        <v>12</v>
      </c>
      <c r="N1020" s="111">
        <v>43009</v>
      </c>
      <c r="O1020" s="69" t="str">
        <f>IFERROR(VLOOKUP(IF($L1020="―",$K1020,$L1020),[3]法人一覧!$D$4:$E$326,2,FALSE),"―")</f>
        <v>―</v>
      </c>
    </row>
    <row r="1021" spans="1:15" ht="27" customHeight="1" x14ac:dyDescent="0.15">
      <c r="A1021" s="39">
        <f>IF($B$903="","",COUNTA($B$903:B1021))</f>
        <v>119</v>
      </c>
      <c r="B1021" s="52">
        <f t="shared" si="104"/>
        <v>1021</v>
      </c>
      <c r="C1021" s="52" t="str">
        <f t="shared" si="105"/>
        <v>（７）　有料老人ホーム　（老人福祉法）</v>
      </c>
      <c r="D1021" s="27" t="str">
        <f t="shared" si="106"/>
        <v>長寿介護課</v>
      </c>
      <c r="E1021" s="27" t="str">
        <f t="shared" si="107"/>
        <v>有料老人ホーム</v>
      </c>
      <c r="F1021" s="25" t="s">
        <v>4780</v>
      </c>
      <c r="G1021" s="166" t="s">
        <v>1202</v>
      </c>
      <c r="H1021" s="25" t="s">
        <v>4781</v>
      </c>
      <c r="I1021" s="166" t="s">
        <v>4782</v>
      </c>
      <c r="J1021" s="166" t="s">
        <v>4783</v>
      </c>
      <c r="K1021" s="25" t="s">
        <v>4784</v>
      </c>
      <c r="L1021" s="25" t="s">
        <v>25</v>
      </c>
      <c r="M1021" s="110">
        <v>30</v>
      </c>
      <c r="N1021" s="111">
        <v>43313</v>
      </c>
      <c r="O1021" s="69" t="str">
        <f>IFERROR(VLOOKUP(IF($L1021="―",$K1021,$L1021),[3]法人一覧!$D$4:$E$326,2,FALSE),"―")</f>
        <v>―</v>
      </c>
    </row>
    <row r="1022" spans="1:15" ht="27" customHeight="1" x14ac:dyDescent="0.15">
      <c r="A1022" s="39">
        <f>IF($B$903="","",COUNTA($B$903:B1022))</f>
        <v>120</v>
      </c>
      <c r="B1022" s="52">
        <f t="shared" si="104"/>
        <v>1022</v>
      </c>
      <c r="C1022" s="52" t="str">
        <f t="shared" si="105"/>
        <v>（７）　有料老人ホーム　（老人福祉法）</v>
      </c>
      <c r="D1022" s="27" t="str">
        <f t="shared" si="106"/>
        <v>長寿介護課</v>
      </c>
      <c r="E1022" s="27" t="str">
        <f t="shared" si="107"/>
        <v>有料老人ホーム</v>
      </c>
      <c r="F1022" s="25" t="s">
        <v>4785</v>
      </c>
      <c r="G1022" s="166" t="s">
        <v>131</v>
      </c>
      <c r="H1022" s="25" t="s">
        <v>4786</v>
      </c>
      <c r="I1022" s="166" t="s">
        <v>4787</v>
      </c>
      <c r="J1022" s="166" t="s">
        <v>4788</v>
      </c>
      <c r="K1022" s="25" t="s">
        <v>4789</v>
      </c>
      <c r="L1022" s="25" t="s">
        <v>25</v>
      </c>
      <c r="M1022" s="110">
        <v>19</v>
      </c>
      <c r="N1022" s="111">
        <v>43494</v>
      </c>
      <c r="O1022" s="69" t="str">
        <f>IFERROR(VLOOKUP(IF($L1022="―",$K1022,$L1022),[3]法人一覧!$D$4:$E$326,2,FALSE),"―")</f>
        <v>―</v>
      </c>
    </row>
    <row r="1023" spans="1:15" ht="27" customHeight="1" x14ac:dyDescent="0.15">
      <c r="A1023" s="39">
        <f>IF($B$903="","",COUNTA($B$903:B1023))</f>
        <v>121</v>
      </c>
      <c r="B1023" s="52">
        <f t="shared" si="104"/>
        <v>1023</v>
      </c>
      <c r="C1023" s="52" t="str">
        <f t="shared" si="105"/>
        <v>（７）　有料老人ホーム　（老人福祉法）</v>
      </c>
      <c r="D1023" s="27" t="str">
        <f t="shared" si="106"/>
        <v>長寿介護課</v>
      </c>
      <c r="E1023" s="27" t="str">
        <f t="shared" si="107"/>
        <v>有料老人ホーム</v>
      </c>
      <c r="F1023" s="25" t="s">
        <v>4790</v>
      </c>
      <c r="G1023" s="166" t="s">
        <v>4791</v>
      </c>
      <c r="H1023" s="25" t="s">
        <v>4792</v>
      </c>
      <c r="I1023" s="166" t="s">
        <v>4793</v>
      </c>
      <c r="J1023" s="166" t="s">
        <v>4794</v>
      </c>
      <c r="K1023" s="25" t="s">
        <v>4795</v>
      </c>
      <c r="L1023" s="25" t="s">
        <v>25</v>
      </c>
      <c r="M1023" s="110">
        <v>29</v>
      </c>
      <c r="N1023" s="111">
        <v>43556</v>
      </c>
      <c r="O1023" s="69" t="str">
        <f>IFERROR(VLOOKUP(IF($L1023="―",$K1023,$L1023),[3]法人一覧!$D$4:$E$326,2,FALSE),"―")</f>
        <v>―</v>
      </c>
    </row>
    <row r="1024" spans="1:15" ht="27" customHeight="1" x14ac:dyDescent="0.15">
      <c r="A1024" s="39">
        <f>IF($B$903="","",COUNTA($B$903:B1024))</f>
        <v>122</v>
      </c>
      <c r="B1024" s="52">
        <f t="shared" si="104"/>
        <v>1024</v>
      </c>
      <c r="C1024" s="52" t="str">
        <f t="shared" si="105"/>
        <v>（７）　有料老人ホーム　（老人福祉法）</v>
      </c>
      <c r="D1024" s="27" t="str">
        <f t="shared" si="106"/>
        <v>長寿介護課</v>
      </c>
      <c r="E1024" s="27" t="str">
        <f t="shared" si="107"/>
        <v>有料老人ホーム</v>
      </c>
      <c r="F1024" s="25" t="s">
        <v>4796</v>
      </c>
      <c r="G1024" s="166" t="s">
        <v>2402</v>
      </c>
      <c r="H1024" s="25" t="s">
        <v>4641</v>
      </c>
      <c r="I1024" s="166" t="s">
        <v>4642</v>
      </c>
      <c r="J1024" s="166" t="s">
        <v>4643</v>
      </c>
      <c r="K1024" s="25" t="s">
        <v>4797</v>
      </c>
      <c r="L1024" s="25" t="s">
        <v>25</v>
      </c>
      <c r="M1024" s="110">
        <v>62</v>
      </c>
      <c r="N1024" s="111">
        <v>43534</v>
      </c>
      <c r="O1024" s="69" t="str">
        <f>IFERROR(VLOOKUP(IF($L1024="―",$K1024,$L1024),[3]法人一覧!$D$4:$E$326,2,FALSE),"―")</f>
        <v>―</v>
      </c>
    </row>
    <row r="1025" spans="1:15" ht="27" customHeight="1" x14ac:dyDescent="0.15">
      <c r="A1025" s="39">
        <f>IF($B$903="","",COUNTA($B$903:B1025))</f>
        <v>123</v>
      </c>
      <c r="B1025" s="52">
        <f t="shared" si="104"/>
        <v>1025</v>
      </c>
      <c r="C1025" s="52" t="str">
        <f t="shared" si="105"/>
        <v>（７）　有料老人ホーム　（老人福祉法）</v>
      </c>
      <c r="D1025" s="27" t="str">
        <f t="shared" si="106"/>
        <v>長寿介護課</v>
      </c>
      <c r="E1025" s="27" t="str">
        <f t="shared" si="107"/>
        <v>有料老人ホーム</v>
      </c>
      <c r="F1025" s="326" t="s">
        <v>4798</v>
      </c>
      <c r="G1025" s="166" t="s">
        <v>4799</v>
      </c>
      <c r="H1025" s="328" t="s">
        <v>4800</v>
      </c>
      <c r="I1025" s="166" t="s">
        <v>4801</v>
      </c>
      <c r="J1025" s="166" t="s">
        <v>4801</v>
      </c>
      <c r="K1025" s="25" t="s">
        <v>4802</v>
      </c>
      <c r="L1025" s="25" t="s">
        <v>25</v>
      </c>
      <c r="M1025" s="110">
        <v>30</v>
      </c>
      <c r="N1025" s="111">
        <v>45627</v>
      </c>
      <c r="O1025" s="69" t="str">
        <f>IFERROR(VLOOKUP(IF($L1025="―",$K1025,$L1025),[3]法人一覧!$D$4:$E$326,2,FALSE),"―")</f>
        <v>―</v>
      </c>
    </row>
    <row r="1026" spans="1:15" ht="27" customHeight="1" x14ac:dyDescent="0.15">
      <c r="A1026" s="39">
        <f>IF($B$903="","",COUNTA($B$903:B1026))</f>
        <v>124</v>
      </c>
      <c r="B1026" s="52">
        <f t="shared" si="104"/>
        <v>1026</v>
      </c>
      <c r="C1026" s="52" t="str">
        <f t="shared" si="105"/>
        <v>（７）　有料老人ホーム　（老人福祉法）</v>
      </c>
      <c r="D1026" s="27" t="str">
        <f t="shared" si="106"/>
        <v>長寿介護課</v>
      </c>
      <c r="E1026" s="27" t="str">
        <f t="shared" si="107"/>
        <v>有料老人ホーム</v>
      </c>
      <c r="F1026" s="326" t="s">
        <v>4803</v>
      </c>
      <c r="G1026" s="166" t="s">
        <v>4804</v>
      </c>
      <c r="H1026" s="25" t="s">
        <v>4805</v>
      </c>
      <c r="I1026" s="166" t="s">
        <v>4806</v>
      </c>
      <c r="J1026" s="166" t="s">
        <v>4807</v>
      </c>
      <c r="K1026" s="25" t="s">
        <v>4808</v>
      </c>
      <c r="L1026" s="25" t="s">
        <v>25</v>
      </c>
      <c r="M1026" s="110">
        <v>36</v>
      </c>
      <c r="N1026" s="111">
        <v>43877</v>
      </c>
      <c r="O1026" s="69" t="str">
        <f>IFERROR(VLOOKUP(IF($L1026="―",$K1026,$L1026),[3]法人一覧!$D$4:$E$326,2,FALSE),"―")</f>
        <v>―</v>
      </c>
    </row>
    <row r="1027" spans="1:15" ht="27" customHeight="1" x14ac:dyDescent="0.15">
      <c r="A1027" s="39">
        <f>IF($B$903="","",COUNTA($B$903:B1027))</f>
        <v>125</v>
      </c>
      <c r="B1027" s="52">
        <f t="shared" si="104"/>
        <v>1027</v>
      </c>
      <c r="C1027" s="52" t="str">
        <f t="shared" si="105"/>
        <v>（７）　有料老人ホーム　（老人福祉法）</v>
      </c>
      <c r="D1027" s="27" t="str">
        <f t="shared" si="106"/>
        <v>長寿介護課</v>
      </c>
      <c r="E1027" s="27" t="str">
        <f t="shared" si="107"/>
        <v>有料老人ホーム</v>
      </c>
      <c r="F1027" s="25" t="s">
        <v>4809</v>
      </c>
      <c r="G1027" s="166" t="s">
        <v>4810</v>
      </c>
      <c r="H1027" s="25" t="s">
        <v>4811</v>
      </c>
      <c r="I1027" s="166" t="s">
        <v>4812</v>
      </c>
      <c r="J1027" s="166" t="s">
        <v>4813</v>
      </c>
      <c r="K1027" s="25" t="s">
        <v>4814</v>
      </c>
      <c r="L1027" s="25" t="s">
        <v>25</v>
      </c>
      <c r="M1027" s="110">
        <v>30</v>
      </c>
      <c r="N1027" s="111">
        <v>44013</v>
      </c>
      <c r="O1027" s="69" t="str">
        <f>IFERROR(VLOOKUP(IF($L1027="―",$K1027,$L1027),[3]法人一覧!$D$4:$E$326,2,FALSE),"―")</f>
        <v>―</v>
      </c>
    </row>
    <row r="1028" spans="1:15" ht="27" customHeight="1" x14ac:dyDescent="0.15">
      <c r="A1028" s="39">
        <f>IF($B$903="","",COUNTA($B$903:B1028))</f>
        <v>126</v>
      </c>
      <c r="B1028" s="52">
        <f t="shared" si="104"/>
        <v>1028</v>
      </c>
      <c r="C1028" s="52" t="str">
        <f t="shared" si="105"/>
        <v>（７）　有料老人ホーム　（老人福祉法）</v>
      </c>
      <c r="D1028" s="27" t="str">
        <f t="shared" si="106"/>
        <v>長寿介護課</v>
      </c>
      <c r="E1028" s="27" t="str">
        <f t="shared" si="107"/>
        <v>有料老人ホーム</v>
      </c>
      <c r="F1028" s="26" t="s">
        <v>4815</v>
      </c>
      <c r="G1028" s="112" t="s">
        <v>367</v>
      </c>
      <c r="H1028" s="26" t="s">
        <v>4816</v>
      </c>
      <c r="I1028" s="112" t="s">
        <v>4817</v>
      </c>
      <c r="J1028" s="112" t="s">
        <v>4818</v>
      </c>
      <c r="K1028" s="26" t="s">
        <v>4819</v>
      </c>
      <c r="L1028" s="25" t="s">
        <v>25</v>
      </c>
      <c r="M1028" s="110">
        <v>20</v>
      </c>
      <c r="N1028" s="111">
        <v>44028</v>
      </c>
      <c r="O1028" s="69" t="str">
        <f>IFERROR(VLOOKUP(IF($L1028="―",$K1028,$L1028),[3]法人一覧!$D$4:$E$326,2,FALSE),"―")</f>
        <v>―</v>
      </c>
    </row>
    <row r="1029" spans="1:15" ht="27" customHeight="1" x14ac:dyDescent="0.15">
      <c r="A1029" s="39">
        <f>IF($B$903="","",COUNTA($B$903:B1029))</f>
        <v>127</v>
      </c>
      <c r="B1029" s="52">
        <f t="shared" si="104"/>
        <v>1029</v>
      </c>
      <c r="C1029" s="52" t="str">
        <f t="shared" si="105"/>
        <v>（７）　有料老人ホーム　（老人福祉法）</v>
      </c>
      <c r="D1029" s="27" t="str">
        <f t="shared" si="106"/>
        <v>長寿介護課</v>
      </c>
      <c r="E1029" s="27" t="str">
        <f t="shared" si="107"/>
        <v>有料老人ホーム</v>
      </c>
      <c r="F1029" s="26" t="s">
        <v>4820</v>
      </c>
      <c r="G1029" s="112" t="s">
        <v>4710</v>
      </c>
      <c r="H1029" s="26" t="s">
        <v>4821</v>
      </c>
      <c r="I1029" s="112" t="s">
        <v>4822</v>
      </c>
      <c r="J1029" s="112" t="s">
        <v>4823</v>
      </c>
      <c r="K1029" s="26" t="s">
        <v>4824</v>
      </c>
      <c r="L1029" s="25" t="s">
        <v>25</v>
      </c>
      <c r="M1029" s="110">
        <v>36</v>
      </c>
      <c r="N1029" s="111">
        <v>44621</v>
      </c>
      <c r="O1029" s="69" t="str">
        <f>IFERROR(VLOOKUP(IF($L1029="―",$K1029,$L1029),[3]法人一覧!$D$4:$E$326,2,FALSE),"―")</f>
        <v>―</v>
      </c>
    </row>
    <row r="1030" spans="1:15" ht="27" customHeight="1" x14ac:dyDescent="0.15">
      <c r="A1030" s="39">
        <f>IF($B$903="","",COUNTA($B$903:B1030))</f>
        <v>128</v>
      </c>
      <c r="B1030" s="52">
        <f t="shared" si="104"/>
        <v>1030</v>
      </c>
      <c r="C1030" s="52" t="str">
        <f t="shared" si="105"/>
        <v>（７）　有料老人ホーム　（老人福祉法）</v>
      </c>
      <c r="D1030" s="27" t="str">
        <f t="shared" si="106"/>
        <v>長寿介護課</v>
      </c>
      <c r="E1030" s="27" t="str">
        <f t="shared" si="107"/>
        <v>有料老人ホーム</v>
      </c>
      <c r="F1030" s="26" t="s">
        <v>4825</v>
      </c>
      <c r="G1030" s="112" t="s">
        <v>131</v>
      </c>
      <c r="H1030" s="26" t="s">
        <v>4826</v>
      </c>
      <c r="I1030" s="112" t="s">
        <v>4827</v>
      </c>
      <c r="J1030" s="112" t="s">
        <v>4827</v>
      </c>
      <c r="K1030" s="26" t="s">
        <v>4828</v>
      </c>
      <c r="L1030" s="25" t="s">
        <v>25</v>
      </c>
      <c r="M1030" s="110">
        <v>13</v>
      </c>
      <c r="N1030" s="111">
        <v>44941</v>
      </c>
      <c r="O1030" s="69" t="str">
        <f>IFERROR(VLOOKUP(IF($L1030="―",$K1030,$L1030),[3]法人一覧!$D$4:$E$326,2,FALSE),"―")</f>
        <v>―</v>
      </c>
    </row>
    <row r="1031" spans="1:15" ht="27" customHeight="1" x14ac:dyDescent="0.15">
      <c r="A1031" s="39">
        <f>IF($B$903="","",COUNTA($B$903:B1031))</f>
        <v>129</v>
      </c>
      <c r="B1031" s="52">
        <f t="shared" si="104"/>
        <v>1031</v>
      </c>
      <c r="C1031" s="52" t="str">
        <f t="shared" si="105"/>
        <v>（７）　有料老人ホーム　（老人福祉法）</v>
      </c>
      <c r="D1031" s="27" t="str">
        <f t="shared" si="106"/>
        <v>長寿介護課</v>
      </c>
      <c r="E1031" s="27" t="str">
        <f t="shared" si="107"/>
        <v>有料老人ホーム</v>
      </c>
      <c r="F1031" s="26" t="s">
        <v>4829</v>
      </c>
      <c r="G1031" s="112" t="s">
        <v>4676</v>
      </c>
      <c r="H1031" s="26" t="s">
        <v>4830</v>
      </c>
      <c r="I1031" s="112" t="s">
        <v>4831</v>
      </c>
      <c r="J1031" s="112" t="s">
        <v>4832</v>
      </c>
      <c r="K1031" s="26" t="s">
        <v>4833</v>
      </c>
      <c r="L1031" s="25" t="s">
        <v>25</v>
      </c>
      <c r="M1031" s="110">
        <v>12</v>
      </c>
      <c r="N1031" s="111">
        <v>44774</v>
      </c>
      <c r="O1031" s="69" t="str">
        <f>IFERROR(VLOOKUP(IF($L1031="―",$K1031,$L1031),[3]法人一覧!$D$4:$E$326,2,FALSE),"―")</f>
        <v>―</v>
      </c>
    </row>
    <row r="1032" spans="1:15" ht="27" customHeight="1" x14ac:dyDescent="0.15">
      <c r="A1032" s="39">
        <f>IF($B$903="","",COUNTA($B$903:B1032))</f>
        <v>130</v>
      </c>
      <c r="B1032" s="52">
        <f t="shared" si="104"/>
        <v>1032</v>
      </c>
      <c r="C1032" s="52" t="str">
        <f t="shared" si="105"/>
        <v>（７）　有料老人ホーム　（老人福祉法）</v>
      </c>
      <c r="D1032" s="27" t="str">
        <f t="shared" si="106"/>
        <v>長寿介護課</v>
      </c>
      <c r="E1032" s="27" t="str">
        <f t="shared" si="107"/>
        <v>有料老人ホーム</v>
      </c>
      <c r="F1032" s="25" t="s">
        <v>4834</v>
      </c>
      <c r="G1032" s="166" t="s">
        <v>4835</v>
      </c>
      <c r="H1032" s="327" t="s">
        <v>4836</v>
      </c>
      <c r="I1032" s="166" t="s">
        <v>4837</v>
      </c>
      <c r="J1032" s="166" t="s">
        <v>4838</v>
      </c>
      <c r="K1032" s="25" t="s">
        <v>4839</v>
      </c>
      <c r="L1032" s="25" t="s">
        <v>25</v>
      </c>
      <c r="M1032" s="195">
        <v>31</v>
      </c>
      <c r="N1032" s="37">
        <v>45383</v>
      </c>
      <c r="O1032" s="69" t="str">
        <f>IFERROR(VLOOKUP(IF($L1032="―",$K1032,$L1032),[3]法人一覧!$D$4:$E$326,2,FALSE),"―")</f>
        <v>―</v>
      </c>
    </row>
    <row r="1033" spans="1:15" ht="27" customHeight="1" x14ac:dyDescent="0.15">
      <c r="A1033" s="39">
        <f>IF($B$903="","",COUNTA($B$903:B1033))</f>
        <v>131</v>
      </c>
      <c r="B1033" s="52">
        <f t="shared" si="104"/>
        <v>1033</v>
      </c>
      <c r="C1033" s="52" t="str">
        <f t="shared" si="105"/>
        <v>（７）　有料老人ホーム　（老人福祉法）</v>
      </c>
      <c r="D1033" s="27" t="str">
        <f t="shared" si="106"/>
        <v>長寿介護課</v>
      </c>
      <c r="E1033" s="27" t="str">
        <f t="shared" si="107"/>
        <v>有料老人ホーム</v>
      </c>
      <c r="F1033" s="25" t="s">
        <v>4840</v>
      </c>
      <c r="G1033" s="166" t="s">
        <v>4841</v>
      </c>
      <c r="H1033" s="327" t="s">
        <v>4842</v>
      </c>
      <c r="I1033" s="166" t="s">
        <v>4843</v>
      </c>
      <c r="J1033" s="166" t="s">
        <v>4844</v>
      </c>
      <c r="K1033" s="25" t="s">
        <v>4845</v>
      </c>
      <c r="L1033" s="25" t="s">
        <v>25</v>
      </c>
      <c r="M1033" s="195">
        <v>35</v>
      </c>
      <c r="N1033" s="37">
        <v>45127</v>
      </c>
      <c r="O1033" s="69" t="str">
        <f>IFERROR(VLOOKUP(IF($L1033="―",$K1033,$L1033),[3]法人一覧!$D$4:$E$326,2,FALSE),"―")</f>
        <v>―</v>
      </c>
    </row>
    <row r="1034" spans="1:15" ht="27" customHeight="1" x14ac:dyDescent="0.15">
      <c r="A1034" s="39">
        <f>IF($B$903="","",COUNTA($B$903:B1034))</f>
        <v>132</v>
      </c>
      <c r="B1034" s="52">
        <f t="shared" si="104"/>
        <v>1034</v>
      </c>
      <c r="C1034" s="52" t="str">
        <f t="shared" si="105"/>
        <v>（７）　有料老人ホーム　（老人福祉法）</v>
      </c>
      <c r="D1034" s="27" t="str">
        <f t="shared" si="106"/>
        <v>長寿介護課</v>
      </c>
      <c r="E1034" s="27" t="str">
        <f t="shared" si="107"/>
        <v>有料老人ホーム</v>
      </c>
      <c r="F1034" s="25" t="s">
        <v>15863</v>
      </c>
      <c r="G1034" s="166" t="s">
        <v>4846</v>
      </c>
      <c r="H1034" s="327" t="s">
        <v>4847</v>
      </c>
      <c r="I1034" s="166" t="s">
        <v>4848</v>
      </c>
      <c r="J1034" s="166" t="s">
        <v>4849</v>
      </c>
      <c r="K1034" s="25" t="s">
        <v>4850</v>
      </c>
      <c r="L1034" s="25" t="s">
        <v>25</v>
      </c>
      <c r="M1034" s="195">
        <v>16</v>
      </c>
      <c r="N1034" s="37">
        <v>45527</v>
      </c>
      <c r="O1034" s="69" t="str">
        <f>IFERROR(VLOOKUP(IF($L1034="―",$K1034,$L1034),[3]法人一覧!$D$4:$E$326,2,FALSE),"―")</f>
        <v>―</v>
      </c>
    </row>
    <row r="1035" spans="1:15" ht="27" customHeight="1" x14ac:dyDescent="0.15">
      <c r="A1035" s="39">
        <f>IF($B$903="","",COUNTA($B$903:B1035))</f>
        <v>133</v>
      </c>
      <c r="B1035" s="52">
        <f t="shared" ref="B1035:B1103" si="108">IF(D1035="","",ROW())</f>
        <v>1035</v>
      </c>
      <c r="C1035" s="52" t="str">
        <f t="shared" ref="C1035:C1103" si="109">$F$901</f>
        <v>（７）　有料老人ホーム　（老人福祉法）</v>
      </c>
      <c r="D1035" s="27" t="str">
        <f t="shared" ref="D1035:D1103" si="110">$O$901</f>
        <v>長寿介護課</v>
      </c>
      <c r="E1035" s="27" t="str">
        <f t="shared" ref="E1035:E1103" si="111">MID(category4_7,SEARCH("）",category4_7,1)+2,SEARCH("（",category4_7,SEARCH("）",category4_7,1)+2)-SEARCH("）",category4_7,1)-3)</f>
        <v>有料老人ホーム</v>
      </c>
      <c r="F1035" s="25" t="s">
        <v>4851</v>
      </c>
      <c r="G1035" s="166" t="s">
        <v>4852</v>
      </c>
      <c r="H1035" s="327" t="s">
        <v>4853</v>
      </c>
      <c r="I1035" s="166" t="s">
        <v>4854</v>
      </c>
      <c r="J1035" s="166" t="s">
        <v>4855</v>
      </c>
      <c r="K1035" s="25" t="s">
        <v>4856</v>
      </c>
      <c r="L1035" s="25" t="s">
        <v>25</v>
      </c>
      <c r="M1035" s="195">
        <v>36</v>
      </c>
      <c r="N1035" s="196">
        <v>45627</v>
      </c>
      <c r="O1035" s="69" t="str">
        <f>IFERROR(VLOOKUP(IF($L1035="―",$K1035,$L1035),[3]法人一覧!$D$4:$E$326,2,FALSE),"―")</f>
        <v>―</v>
      </c>
    </row>
    <row r="1036" spans="1:15" ht="27" customHeight="1" x14ac:dyDescent="0.15">
      <c r="A1036" s="115">
        <f>IF($B$903="","",COUNTA($B$903:B1036))</f>
        <v>134</v>
      </c>
      <c r="B1036" s="116">
        <f>IF(D1036="","",ROW())</f>
        <v>1036</v>
      </c>
      <c r="C1036" s="52" t="str">
        <f>$F$901</f>
        <v>（７）　有料老人ホーム　（老人福祉法）</v>
      </c>
      <c r="D1036" s="27" t="str">
        <f>$O$901</f>
        <v>長寿介護課</v>
      </c>
      <c r="E1036" s="52" t="str">
        <f>MID(category4_7,SEARCH("）",category4_7,1)+2,SEARCH("（",category4_7,SEARCH("）",category4_7,1)+2)-SEARCH("）",category4_7,1)-3)</f>
        <v>有料老人ホーム</v>
      </c>
      <c r="F1036" s="25" t="s">
        <v>15864</v>
      </c>
      <c r="G1036" s="112" t="s">
        <v>6753</v>
      </c>
      <c r="H1036" s="25" t="s">
        <v>15865</v>
      </c>
      <c r="I1036" s="166" t="s">
        <v>15866</v>
      </c>
      <c r="J1036" s="166" t="s">
        <v>15867</v>
      </c>
      <c r="K1036" s="25" t="s">
        <v>4542</v>
      </c>
      <c r="L1036" s="25" t="s">
        <v>25</v>
      </c>
      <c r="M1036" s="195">
        <v>40</v>
      </c>
      <c r="N1036" s="118">
        <v>45839</v>
      </c>
      <c r="O1036" s="69" t="str">
        <f>IFERROR(VLOOKUP(IF($L1036="―",$K1036,$L1036),[3]法人一覧!$D$4:$E$326,2,FALSE),"―")</f>
        <v>―</v>
      </c>
    </row>
    <row r="1037" spans="1:15" ht="27" customHeight="1" x14ac:dyDescent="0.15">
      <c r="A1037" s="115">
        <f>IF($B$903="","",COUNTA($B$903:B1037))</f>
        <v>135</v>
      </c>
      <c r="B1037" s="116">
        <f>IF(D1037="","",ROW())</f>
        <v>1037</v>
      </c>
      <c r="C1037" s="52" t="str">
        <f>$F$901</f>
        <v>（７）　有料老人ホーム　（老人福祉法）</v>
      </c>
      <c r="D1037" s="27" t="str">
        <f>$O$901</f>
        <v>長寿介護課</v>
      </c>
      <c r="E1037" s="52" t="str">
        <f>MID(category4_7,SEARCH("）",category4_7,1)+2,SEARCH("（",category4_7,SEARCH("）",category4_7,1)+2)-SEARCH("）",category4_7,1)-3)</f>
        <v>有料老人ホーム</v>
      </c>
      <c r="F1037" s="25" t="s">
        <v>15868</v>
      </c>
      <c r="G1037" s="112" t="s">
        <v>15869</v>
      </c>
      <c r="H1037" s="26" t="s">
        <v>15870</v>
      </c>
      <c r="I1037" s="112" t="s">
        <v>15871</v>
      </c>
      <c r="J1037" s="112" t="s">
        <v>15872</v>
      </c>
      <c r="K1037" s="26" t="s">
        <v>4735</v>
      </c>
      <c r="L1037" s="25" t="s">
        <v>25</v>
      </c>
      <c r="M1037" s="110">
        <v>40</v>
      </c>
      <c r="N1037" s="111">
        <v>45849</v>
      </c>
      <c r="O1037" s="69" t="str">
        <f>IFERROR(VLOOKUP(IF($L1037="―",$K1037,$L1037),[3]法人一覧!$D$4:$E$326,2,FALSE),"―")</f>
        <v>―</v>
      </c>
    </row>
    <row r="1038" spans="1:15" ht="27" customHeight="1" x14ac:dyDescent="0.15">
      <c r="A1038" s="115">
        <f>IF($B$903="","",COUNTA($B$903:B1038))</f>
        <v>136</v>
      </c>
      <c r="B1038" s="116">
        <f>IF(D1038="","",ROW())</f>
        <v>1038</v>
      </c>
      <c r="C1038" s="52" t="str">
        <f>$F$901</f>
        <v>（７）　有料老人ホーム　（老人福祉法）</v>
      </c>
      <c r="D1038" s="27" t="str">
        <f>$O$901</f>
        <v>長寿介護課</v>
      </c>
      <c r="E1038" s="52" t="str">
        <f>MID(category4_7,SEARCH("）",category4_7,1)+2,SEARCH("（",category4_7,SEARCH("）",category4_7,1)+2)-SEARCH("）",category4_7,1)-3)</f>
        <v>有料老人ホーム</v>
      </c>
      <c r="F1038" s="25" t="s">
        <v>15873</v>
      </c>
      <c r="G1038" s="112" t="s">
        <v>15874</v>
      </c>
      <c r="H1038" s="26" t="s">
        <v>15875</v>
      </c>
      <c r="I1038" s="112" t="s">
        <v>15876</v>
      </c>
      <c r="J1038" s="112" t="s">
        <v>15877</v>
      </c>
      <c r="K1038" s="26" t="s">
        <v>15878</v>
      </c>
      <c r="L1038" s="25" t="s">
        <v>25</v>
      </c>
      <c r="M1038" s="110">
        <v>50</v>
      </c>
      <c r="N1038" s="111">
        <v>45989</v>
      </c>
      <c r="O1038" s="69" t="str">
        <f>IFERROR(VLOOKUP(IF($L1038="―",$K1038,$L1038),[3]法人一覧!$D$4:$E$326,2,FALSE),"―")</f>
        <v>―</v>
      </c>
    </row>
    <row r="1039" spans="1:15" ht="27" customHeight="1" x14ac:dyDescent="0.15">
      <c r="A1039" s="115">
        <f>IF($B$903="","",COUNTA($B$903:B1039))</f>
        <v>137</v>
      </c>
      <c r="B1039" s="116">
        <f>IF(D1039="","",ROW())</f>
        <v>1039</v>
      </c>
      <c r="C1039" s="52" t="str">
        <f>$F$901</f>
        <v>（７）　有料老人ホーム　（老人福祉法）</v>
      </c>
      <c r="D1039" s="27" t="str">
        <f>$O$901</f>
        <v>長寿介護課</v>
      </c>
      <c r="E1039" s="52" t="str">
        <f>MID(category4_7,SEARCH("）",category4_7,1)+2,SEARCH("（",category4_7,SEARCH("）",category4_7,1)+2)-SEARCH("）",category4_7,1)-3)</f>
        <v>有料老人ホーム</v>
      </c>
      <c r="F1039" s="25" t="s">
        <v>15879</v>
      </c>
      <c r="G1039" s="112" t="s">
        <v>4710</v>
      </c>
      <c r="H1039" s="26" t="s">
        <v>15880</v>
      </c>
      <c r="I1039" s="112" t="s">
        <v>4822</v>
      </c>
      <c r="J1039" s="112" t="s">
        <v>4823</v>
      </c>
      <c r="K1039" s="26" t="s">
        <v>15881</v>
      </c>
      <c r="L1039" s="25" t="s">
        <v>25</v>
      </c>
      <c r="M1039" s="110">
        <v>50</v>
      </c>
      <c r="N1039" s="111">
        <v>46092</v>
      </c>
      <c r="O1039" s="69" t="str">
        <f>IFERROR(VLOOKUP(IF($L1039="―",$K1039,$L1039),[3]法人一覧!$D$4:$E$326,2,FALSE),"―")</f>
        <v>―</v>
      </c>
    </row>
    <row r="1040" spans="1:15" ht="27" customHeight="1" x14ac:dyDescent="0.15">
      <c r="A1040" s="39">
        <f>IF($B$903="","",COUNTA($B$903:B1040))</f>
        <v>138</v>
      </c>
      <c r="B1040" s="52">
        <f t="shared" si="108"/>
        <v>1040</v>
      </c>
      <c r="C1040" s="52" t="str">
        <f t="shared" si="109"/>
        <v>（７）　有料老人ホーム　（老人福祉法）</v>
      </c>
      <c r="D1040" s="27" t="str">
        <f t="shared" si="110"/>
        <v>長寿介護課</v>
      </c>
      <c r="E1040" s="27" t="str">
        <f t="shared" si="111"/>
        <v>有料老人ホーム</v>
      </c>
      <c r="F1040" s="25" t="s">
        <v>4857</v>
      </c>
      <c r="G1040" s="34" t="s">
        <v>1418</v>
      </c>
      <c r="H1040" s="25" t="s">
        <v>4858</v>
      </c>
      <c r="I1040" s="34" t="s">
        <v>4859</v>
      </c>
      <c r="J1040" s="34" t="s">
        <v>4860</v>
      </c>
      <c r="K1040" s="25" t="s">
        <v>4861</v>
      </c>
      <c r="L1040" s="25" t="s">
        <v>25</v>
      </c>
      <c r="M1040" s="110">
        <v>13</v>
      </c>
      <c r="N1040" s="111">
        <v>37995</v>
      </c>
      <c r="O1040" s="69" t="str">
        <f>IFERROR(VLOOKUP(IF($L1040="―",$K1040,$L1040),[3]法人一覧!$D$4:$E$326,2,FALSE),"―")</f>
        <v>―</v>
      </c>
    </row>
    <row r="1041" spans="1:15" ht="27" customHeight="1" x14ac:dyDescent="0.15">
      <c r="A1041" s="39">
        <f>IF($B$903="","",COUNTA($B$903:B1041))</f>
        <v>139</v>
      </c>
      <c r="B1041" s="52">
        <f t="shared" si="108"/>
        <v>1041</v>
      </c>
      <c r="C1041" s="52" t="str">
        <f t="shared" si="109"/>
        <v>（７）　有料老人ホーム　（老人福祉法）</v>
      </c>
      <c r="D1041" s="27" t="str">
        <f t="shared" si="110"/>
        <v>長寿介護課</v>
      </c>
      <c r="E1041" s="27" t="str">
        <f t="shared" si="111"/>
        <v>有料老人ホーム</v>
      </c>
      <c r="F1041" s="25" t="s">
        <v>4862</v>
      </c>
      <c r="G1041" s="34" t="s">
        <v>4863</v>
      </c>
      <c r="H1041" s="25" t="s">
        <v>4864</v>
      </c>
      <c r="I1041" s="34" t="s">
        <v>4865</v>
      </c>
      <c r="J1041" s="34" t="s">
        <v>4866</v>
      </c>
      <c r="K1041" s="25" t="s">
        <v>4867</v>
      </c>
      <c r="L1041" s="25" t="s">
        <v>25</v>
      </c>
      <c r="M1041" s="110">
        <v>48</v>
      </c>
      <c r="N1041" s="111">
        <v>38078</v>
      </c>
      <c r="O1041" s="69" t="str">
        <f>IFERROR(VLOOKUP(IF($L1041="―",$K1041,$L1041),[3]法人一覧!$D$4:$E$326,2,FALSE),"―")</f>
        <v>―</v>
      </c>
    </row>
    <row r="1042" spans="1:15" ht="27" customHeight="1" x14ac:dyDescent="0.15">
      <c r="A1042" s="39">
        <f>IF($B$903="","",COUNTA($B$903:B1042))</f>
        <v>140</v>
      </c>
      <c r="B1042" s="52">
        <f t="shared" si="108"/>
        <v>1042</v>
      </c>
      <c r="C1042" s="52" t="str">
        <f t="shared" si="109"/>
        <v>（７）　有料老人ホーム　（老人福祉法）</v>
      </c>
      <c r="D1042" s="27" t="str">
        <f t="shared" si="110"/>
        <v>長寿介護課</v>
      </c>
      <c r="E1042" s="27" t="str">
        <f t="shared" si="111"/>
        <v>有料老人ホーム</v>
      </c>
      <c r="F1042" s="25" t="s">
        <v>4868</v>
      </c>
      <c r="G1042" s="34" t="s">
        <v>3487</v>
      </c>
      <c r="H1042" s="25" t="s">
        <v>3488</v>
      </c>
      <c r="I1042" s="34" t="s">
        <v>4869</v>
      </c>
      <c r="J1042" s="34" t="s">
        <v>4870</v>
      </c>
      <c r="K1042" s="25" t="s">
        <v>14822</v>
      </c>
      <c r="L1042" s="25" t="s">
        <v>25</v>
      </c>
      <c r="M1042" s="110">
        <v>50</v>
      </c>
      <c r="N1042" s="111">
        <v>38838</v>
      </c>
      <c r="O1042" s="69" t="str">
        <f>IFERROR(VLOOKUP(IF($L1042="―",$K1042,$L1042),[3]法人一覧!$D$4:$E$326,2,FALSE),"―")</f>
        <v>8190005006644</v>
      </c>
    </row>
    <row r="1043" spans="1:15" ht="27" customHeight="1" x14ac:dyDescent="0.15">
      <c r="A1043" s="39">
        <f>IF($B$903="","",COUNTA($B$903:B1043))</f>
        <v>141</v>
      </c>
      <c r="B1043" s="52">
        <f t="shared" si="108"/>
        <v>1043</v>
      </c>
      <c r="C1043" s="52" t="str">
        <f t="shared" si="109"/>
        <v>（７）　有料老人ホーム　（老人福祉法）</v>
      </c>
      <c r="D1043" s="27" t="str">
        <f t="shared" si="110"/>
        <v>長寿介護課</v>
      </c>
      <c r="E1043" s="27" t="str">
        <f t="shared" si="111"/>
        <v>有料老人ホーム</v>
      </c>
      <c r="F1043" s="25" t="s">
        <v>4871</v>
      </c>
      <c r="G1043" s="34" t="s">
        <v>4872</v>
      </c>
      <c r="H1043" s="25" t="s">
        <v>4873</v>
      </c>
      <c r="I1043" s="34" t="s">
        <v>4874</v>
      </c>
      <c r="J1043" s="34" t="s">
        <v>4875</v>
      </c>
      <c r="K1043" s="25" t="s">
        <v>4876</v>
      </c>
      <c r="L1043" s="25" t="s">
        <v>25</v>
      </c>
      <c r="M1043" s="110">
        <v>49</v>
      </c>
      <c r="N1043" s="111">
        <v>39417</v>
      </c>
      <c r="O1043" s="69" t="str">
        <f>IFERROR(VLOOKUP(IF($L1043="―",$K1043,$L1043),[3]法人一覧!$D$4:$E$326,2,FALSE),"―")</f>
        <v>―</v>
      </c>
    </row>
    <row r="1044" spans="1:15" ht="27" customHeight="1" x14ac:dyDescent="0.15">
      <c r="A1044" s="39">
        <f>IF($B$903="","",COUNTA($B$903:B1044))</f>
        <v>142</v>
      </c>
      <c r="B1044" s="52">
        <f t="shared" si="108"/>
        <v>1044</v>
      </c>
      <c r="C1044" s="52" t="str">
        <f t="shared" si="109"/>
        <v>（７）　有料老人ホーム　（老人福祉法）</v>
      </c>
      <c r="D1044" s="27" t="str">
        <f t="shared" si="110"/>
        <v>長寿介護課</v>
      </c>
      <c r="E1044" s="27" t="str">
        <f t="shared" si="111"/>
        <v>有料老人ホーム</v>
      </c>
      <c r="F1044" s="25" t="s">
        <v>4877</v>
      </c>
      <c r="G1044" s="34" t="s">
        <v>4878</v>
      </c>
      <c r="H1044" s="25" t="s">
        <v>4879</v>
      </c>
      <c r="I1044" s="34" t="s">
        <v>4880</v>
      </c>
      <c r="J1044" s="34" t="s">
        <v>4881</v>
      </c>
      <c r="K1044" s="25" t="s">
        <v>4882</v>
      </c>
      <c r="L1044" s="25" t="s">
        <v>25</v>
      </c>
      <c r="M1044" s="110">
        <v>38</v>
      </c>
      <c r="N1044" s="111">
        <v>39566</v>
      </c>
      <c r="O1044" s="69" t="str">
        <f>IFERROR(VLOOKUP(IF($L1044="―",$K1044,$L1044),[3]法人一覧!$D$4:$E$326,2,FALSE),"―")</f>
        <v>―</v>
      </c>
    </row>
    <row r="1045" spans="1:15" ht="27" customHeight="1" x14ac:dyDescent="0.15">
      <c r="A1045" s="39">
        <f>IF($B$903="","",COUNTA($B$903:B1045))</f>
        <v>143</v>
      </c>
      <c r="B1045" s="52">
        <f t="shared" si="108"/>
        <v>1045</v>
      </c>
      <c r="C1045" s="52" t="str">
        <f t="shared" si="109"/>
        <v>（７）　有料老人ホーム　（老人福祉法）</v>
      </c>
      <c r="D1045" s="27" t="str">
        <f t="shared" si="110"/>
        <v>長寿介護課</v>
      </c>
      <c r="E1045" s="27" t="str">
        <f t="shared" si="111"/>
        <v>有料老人ホーム</v>
      </c>
      <c r="F1045" s="25" t="s">
        <v>4883</v>
      </c>
      <c r="G1045" s="34" t="s">
        <v>4884</v>
      </c>
      <c r="H1045" s="25" t="s">
        <v>4885</v>
      </c>
      <c r="I1045" s="34" t="s">
        <v>4886</v>
      </c>
      <c r="J1045" s="34" t="s">
        <v>4887</v>
      </c>
      <c r="K1045" s="25" t="s">
        <v>4888</v>
      </c>
      <c r="L1045" s="25" t="s">
        <v>25</v>
      </c>
      <c r="M1045" s="110">
        <v>73</v>
      </c>
      <c r="N1045" s="111">
        <v>45444</v>
      </c>
      <c r="O1045" s="69" t="str">
        <f>IFERROR(VLOOKUP(IF($L1045="―",$K1045,$L1045),[3]法人一覧!$D$4:$E$326,2,FALSE),"―")</f>
        <v>―</v>
      </c>
    </row>
    <row r="1046" spans="1:15" ht="27" customHeight="1" x14ac:dyDescent="0.15">
      <c r="A1046" s="39">
        <f>IF($B$903="","",COUNTA($B$903:B1046))</f>
        <v>144</v>
      </c>
      <c r="B1046" s="52">
        <f t="shared" si="108"/>
        <v>1046</v>
      </c>
      <c r="C1046" s="52" t="str">
        <f t="shared" si="109"/>
        <v>（７）　有料老人ホーム　（老人福祉法）</v>
      </c>
      <c r="D1046" s="27" t="str">
        <f t="shared" si="110"/>
        <v>長寿介護課</v>
      </c>
      <c r="E1046" s="27" t="str">
        <f t="shared" si="111"/>
        <v>有料老人ホーム</v>
      </c>
      <c r="F1046" s="25" t="s">
        <v>4889</v>
      </c>
      <c r="G1046" s="34" t="s">
        <v>4890</v>
      </c>
      <c r="H1046" s="25" t="s">
        <v>4891</v>
      </c>
      <c r="I1046" s="34" t="s">
        <v>4892</v>
      </c>
      <c r="J1046" s="34" t="s">
        <v>4892</v>
      </c>
      <c r="K1046" s="25" t="s">
        <v>4893</v>
      </c>
      <c r="L1046" s="25" t="s">
        <v>25</v>
      </c>
      <c r="M1046" s="110">
        <v>13</v>
      </c>
      <c r="N1046" s="111">
        <v>40669</v>
      </c>
      <c r="O1046" s="69" t="str">
        <f>IFERROR(VLOOKUP(IF($L1046="―",$K1046,$L1046),[3]法人一覧!$D$4:$E$326,2,FALSE),"―")</f>
        <v>―</v>
      </c>
    </row>
    <row r="1047" spans="1:15" ht="30" customHeight="1" x14ac:dyDescent="0.15">
      <c r="A1047" s="39">
        <f>IF($B$903="","",COUNTA($B$903:B1047))</f>
        <v>145</v>
      </c>
      <c r="B1047" s="52">
        <f t="shared" si="108"/>
        <v>1047</v>
      </c>
      <c r="C1047" s="52" t="str">
        <f t="shared" si="109"/>
        <v>（７）　有料老人ホーム　（老人福祉法）</v>
      </c>
      <c r="D1047" s="27" t="str">
        <f t="shared" si="110"/>
        <v>長寿介護課</v>
      </c>
      <c r="E1047" s="27" t="str">
        <f t="shared" si="111"/>
        <v>有料老人ホーム</v>
      </c>
      <c r="F1047" s="25" t="s">
        <v>4894</v>
      </c>
      <c r="G1047" s="34" t="s">
        <v>4895</v>
      </c>
      <c r="H1047" s="25" t="s">
        <v>4896</v>
      </c>
      <c r="I1047" s="34" t="s">
        <v>4897</v>
      </c>
      <c r="J1047" s="34" t="s">
        <v>4898</v>
      </c>
      <c r="K1047" s="25" t="s">
        <v>4899</v>
      </c>
      <c r="L1047" s="25" t="s">
        <v>25</v>
      </c>
      <c r="M1047" s="110">
        <v>30</v>
      </c>
      <c r="N1047" s="111">
        <v>40848</v>
      </c>
      <c r="O1047" s="69" t="str">
        <f>IFERROR(VLOOKUP(IF($L1047="―",$K1047,$L1047),[3]法人一覧!$D$4:$E$326,2,FALSE),"―")</f>
        <v>―</v>
      </c>
    </row>
    <row r="1048" spans="1:15" ht="27" customHeight="1" x14ac:dyDescent="0.15">
      <c r="A1048" s="39">
        <f>IF($B$903="","",COUNTA($B$903:B1048))</f>
        <v>146</v>
      </c>
      <c r="B1048" s="52">
        <f t="shared" si="108"/>
        <v>1048</v>
      </c>
      <c r="C1048" s="52" t="str">
        <f t="shared" si="109"/>
        <v>（７）　有料老人ホーム　（老人福祉法）</v>
      </c>
      <c r="D1048" s="27" t="str">
        <f t="shared" si="110"/>
        <v>長寿介護課</v>
      </c>
      <c r="E1048" s="27" t="str">
        <f t="shared" si="111"/>
        <v>有料老人ホーム</v>
      </c>
      <c r="F1048" s="25" t="s">
        <v>4900</v>
      </c>
      <c r="G1048" s="34" t="s">
        <v>1386</v>
      </c>
      <c r="H1048" s="25" t="s">
        <v>4901</v>
      </c>
      <c r="I1048" s="34" t="s">
        <v>4902</v>
      </c>
      <c r="J1048" s="34" t="s">
        <v>4903</v>
      </c>
      <c r="K1048" s="26" t="s">
        <v>4904</v>
      </c>
      <c r="L1048" s="25" t="s">
        <v>25</v>
      </c>
      <c r="M1048" s="110">
        <v>30</v>
      </c>
      <c r="N1048" s="111">
        <v>41214</v>
      </c>
      <c r="O1048" s="69" t="str">
        <f>IFERROR(VLOOKUP(IF($L1048="―",$K1048,$L1048),[3]法人一覧!$D$4:$E$326,2,FALSE),"―")</f>
        <v>―</v>
      </c>
    </row>
    <row r="1049" spans="1:15" ht="27" customHeight="1" x14ac:dyDescent="0.15">
      <c r="A1049" s="39">
        <f>IF($B$903="","",COUNTA($B$903:B1049))</f>
        <v>147</v>
      </c>
      <c r="B1049" s="52">
        <f t="shared" si="108"/>
        <v>1049</v>
      </c>
      <c r="C1049" s="52" t="str">
        <f t="shared" si="109"/>
        <v>（７）　有料老人ホーム　（老人福祉法）</v>
      </c>
      <c r="D1049" s="27" t="str">
        <f t="shared" si="110"/>
        <v>長寿介護課</v>
      </c>
      <c r="E1049" s="27" t="str">
        <f t="shared" si="111"/>
        <v>有料老人ホーム</v>
      </c>
      <c r="F1049" s="25" t="s">
        <v>4905</v>
      </c>
      <c r="G1049" s="34" t="s">
        <v>4906</v>
      </c>
      <c r="H1049" s="25" t="s">
        <v>4907</v>
      </c>
      <c r="I1049" s="34" t="s">
        <v>4908</v>
      </c>
      <c r="J1049" s="34" t="s">
        <v>4909</v>
      </c>
      <c r="K1049" s="26" t="s">
        <v>4910</v>
      </c>
      <c r="L1049" s="25" t="s">
        <v>25</v>
      </c>
      <c r="M1049" s="110">
        <v>62</v>
      </c>
      <c r="N1049" s="111">
        <v>41214</v>
      </c>
      <c r="O1049" s="69" t="str">
        <f>IFERROR(VLOOKUP(IF($L1049="―",$K1049,$L1049),[3]法人一覧!$D$4:$E$326,2,FALSE),"―")</f>
        <v>―</v>
      </c>
    </row>
    <row r="1050" spans="1:15" ht="27" customHeight="1" x14ac:dyDescent="0.15">
      <c r="A1050" s="39">
        <f>IF($B$903="","",COUNTA($B$903:B1050))</f>
        <v>148</v>
      </c>
      <c r="B1050" s="52">
        <f t="shared" si="108"/>
        <v>1050</v>
      </c>
      <c r="C1050" s="52" t="str">
        <f t="shared" si="109"/>
        <v>（７）　有料老人ホーム　（老人福祉法）</v>
      </c>
      <c r="D1050" s="27" t="str">
        <f t="shared" si="110"/>
        <v>長寿介護課</v>
      </c>
      <c r="E1050" s="27" t="str">
        <f t="shared" si="111"/>
        <v>有料老人ホーム</v>
      </c>
      <c r="F1050" s="25" t="s">
        <v>4911</v>
      </c>
      <c r="G1050" s="112" t="s">
        <v>452</v>
      </c>
      <c r="H1050" s="26" t="s">
        <v>4912</v>
      </c>
      <c r="I1050" s="112" t="s">
        <v>4913</v>
      </c>
      <c r="J1050" s="112" t="s">
        <v>4914</v>
      </c>
      <c r="K1050" s="26" t="s">
        <v>4915</v>
      </c>
      <c r="L1050" s="25" t="s">
        <v>25</v>
      </c>
      <c r="M1050" s="110">
        <v>25</v>
      </c>
      <c r="N1050" s="111">
        <v>41927</v>
      </c>
      <c r="O1050" s="69" t="str">
        <f>IFERROR(VLOOKUP(IF($L1050="―",$K1050,$L1050),[3]法人一覧!$D$4:$E$326,2,FALSE),"―")</f>
        <v>―</v>
      </c>
    </row>
    <row r="1051" spans="1:15" ht="27" customHeight="1" x14ac:dyDescent="0.15">
      <c r="A1051" s="39">
        <f>IF($B$903="","",COUNTA($B$903:B1051))</f>
        <v>149</v>
      </c>
      <c r="B1051" s="52">
        <f t="shared" si="108"/>
        <v>1051</v>
      </c>
      <c r="C1051" s="52" t="str">
        <f t="shared" si="109"/>
        <v>（７）　有料老人ホーム　（老人福祉法）</v>
      </c>
      <c r="D1051" s="27" t="str">
        <f t="shared" si="110"/>
        <v>長寿介護課</v>
      </c>
      <c r="E1051" s="27" t="str">
        <f t="shared" si="111"/>
        <v>有料老人ホーム</v>
      </c>
      <c r="F1051" s="25" t="s">
        <v>4916</v>
      </c>
      <c r="G1051" s="112" t="s">
        <v>1380</v>
      </c>
      <c r="H1051" s="26" t="s">
        <v>4917</v>
      </c>
      <c r="I1051" s="112" t="s">
        <v>4918</v>
      </c>
      <c r="J1051" s="112" t="s">
        <v>4919</v>
      </c>
      <c r="K1051" s="26" t="s">
        <v>4920</v>
      </c>
      <c r="L1051" s="25" t="s">
        <v>25</v>
      </c>
      <c r="M1051" s="110">
        <v>20</v>
      </c>
      <c r="N1051" s="111">
        <v>41783</v>
      </c>
      <c r="O1051" s="69" t="str">
        <f>IFERROR(VLOOKUP(IF($L1051="―",$K1051,$L1051),[3]法人一覧!$D$4:$E$326,2,FALSE),"―")</f>
        <v>―</v>
      </c>
    </row>
    <row r="1052" spans="1:15" ht="27" customHeight="1" x14ac:dyDescent="0.15">
      <c r="A1052" s="39">
        <f>IF($B$903="","",COUNTA($B$903:B1052))</f>
        <v>150</v>
      </c>
      <c r="B1052" s="52">
        <f t="shared" si="108"/>
        <v>1052</v>
      </c>
      <c r="C1052" s="52" t="str">
        <f t="shared" si="109"/>
        <v>（７）　有料老人ホーム　（老人福祉法）</v>
      </c>
      <c r="D1052" s="27" t="str">
        <f t="shared" si="110"/>
        <v>長寿介護課</v>
      </c>
      <c r="E1052" s="27" t="str">
        <f t="shared" si="111"/>
        <v>有料老人ホーム</v>
      </c>
      <c r="F1052" s="25" t="s">
        <v>4921</v>
      </c>
      <c r="G1052" s="112" t="s">
        <v>4922</v>
      </c>
      <c r="H1052" s="26" t="s">
        <v>4923</v>
      </c>
      <c r="I1052" s="112" t="s">
        <v>4924</v>
      </c>
      <c r="J1052" s="112" t="s">
        <v>4925</v>
      </c>
      <c r="K1052" s="26" t="s">
        <v>4926</v>
      </c>
      <c r="L1052" s="25" t="s">
        <v>25</v>
      </c>
      <c r="M1052" s="110">
        <v>70</v>
      </c>
      <c r="N1052" s="111">
        <v>41081</v>
      </c>
      <c r="O1052" s="69" t="str">
        <f>IFERROR(VLOOKUP(IF($L1052="―",$K1052,$L1052),[3]法人一覧!$D$4:$E$326,2,FALSE),"―")</f>
        <v>―</v>
      </c>
    </row>
    <row r="1053" spans="1:15" ht="27" customHeight="1" x14ac:dyDescent="0.15">
      <c r="A1053" s="39">
        <f>IF($B$903="","",COUNTA($B$903:B1053))</f>
        <v>151</v>
      </c>
      <c r="B1053" s="52">
        <f t="shared" si="108"/>
        <v>1053</v>
      </c>
      <c r="C1053" s="52" t="str">
        <f t="shared" si="109"/>
        <v>（７）　有料老人ホーム　（老人福祉法）</v>
      </c>
      <c r="D1053" s="27" t="str">
        <f t="shared" si="110"/>
        <v>長寿介護課</v>
      </c>
      <c r="E1053" s="27" t="str">
        <f t="shared" si="111"/>
        <v>有料老人ホーム</v>
      </c>
      <c r="F1053" s="25" t="s">
        <v>4927</v>
      </c>
      <c r="G1053" s="112" t="s">
        <v>1353</v>
      </c>
      <c r="H1053" s="26" t="s">
        <v>4928</v>
      </c>
      <c r="I1053" s="112" t="s">
        <v>4929</v>
      </c>
      <c r="J1053" s="112" t="s">
        <v>4930</v>
      </c>
      <c r="K1053" s="26" t="s">
        <v>4931</v>
      </c>
      <c r="L1053" s="25" t="s">
        <v>25</v>
      </c>
      <c r="M1053" s="110">
        <v>33</v>
      </c>
      <c r="N1053" s="111">
        <v>41309</v>
      </c>
      <c r="O1053" s="69" t="str">
        <f>IFERROR(VLOOKUP(IF($L1053="―",$K1053,$L1053),[3]法人一覧!$D$4:$E$326,2,FALSE),"―")</f>
        <v>―</v>
      </c>
    </row>
    <row r="1054" spans="1:15" ht="27" customHeight="1" x14ac:dyDescent="0.15">
      <c r="A1054" s="39">
        <f>IF($B$903="","",COUNTA($B$903:B1054))</f>
        <v>152</v>
      </c>
      <c r="B1054" s="52">
        <f t="shared" si="108"/>
        <v>1054</v>
      </c>
      <c r="C1054" s="52" t="str">
        <f t="shared" si="109"/>
        <v>（７）　有料老人ホーム　（老人福祉法）</v>
      </c>
      <c r="D1054" s="27" t="str">
        <f t="shared" si="110"/>
        <v>長寿介護課</v>
      </c>
      <c r="E1054" s="27" t="str">
        <f t="shared" si="111"/>
        <v>有料老人ホーム</v>
      </c>
      <c r="F1054" s="25" t="s">
        <v>4932</v>
      </c>
      <c r="G1054" s="112" t="s">
        <v>4933</v>
      </c>
      <c r="H1054" s="26" t="s">
        <v>4934</v>
      </c>
      <c r="I1054" s="112" t="s">
        <v>4935</v>
      </c>
      <c r="J1054" s="112" t="s">
        <v>4936</v>
      </c>
      <c r="K1054" s="26" t="s">
        <v>4937</v>
      </c>
      <c r="L1054" s="25" t="s">
        <v>25</v>
      </c>
      <c r="M1054" s="110">
        <v>30</v>
      </c>
      <c r="N1054" s="114">
        <v>42186</v>
      </c>
      <c r="O1054" s="69" t="str">
        <f>IFERROR(VLOOKUP(IF($L1054="―",$K1054,$L1054),[3]法人一覧!$D$4:$E$326,2,FALSE),"―")</f>
        <v>―</v>
      </c>
    </row>
    <row r="1055" spans="1:15" ht="27" customHeight="1" x14ac:dyDescent="0.15">
      <c r="A1055" s="39">
        <f>IF($B$903="","",COUNTA($B$903:B1055))</f>
        <v>153</v>
      </c>
      <c r="B1055" s="52">
        <f t="shared" si="108"/>
        <v>1055</v>
      </c>
      <c r="C1055" s="52" t="str">
        <f t="shared" si="109"/>
        <v>（７）　有料老人ホーム　（老人福祉法）</v>
      </c>
      <c r="D1055" s="27" t="str">
        <f t="shared" si="110"/>
        <v>長寿介護課</v>
      </c>
      <c r="E1055" s="27" t="str">
        <f t="shared" si="111"/>
        <v>有料老人ホーム</v>
      </c>
      <c r="F1055" s="25" t="s">
        <v>4938</v>
      </c>
      <c r="G1055" s="112" t="s">
        <v>4939</v>
      </c>
      <c r="H1055" s="26" t="s">
        <v>4940</v>
      </c>
      <c r="I1055" s="112" t="s">
        <v>4941</v>
      </c>
      <c r="J1055" s="112" t="s">
        <v>4942</v>
      </c>
      <c r="K1055" s="26" t="s">
        <v>4943</v>
      </c>
      <c r="L1055" s="25" t="s">
        <v>25</v>
      </c>
      <c r="M1055" s="110">
        <v>40</v>
      </c>
      <c r="N1055" s="114">
        <v>42263</v>
      </c>
      <c r="O1055" s="69" t="str">
        <f>IFERROR(VLOOKUP(IF($L1055="―",$K1055,$L1055),[3]法人一覧!$D$4:$E$326,2,FALSE),"―")</f>
        <v>―</v>
      </c>
    </row>
    <row r="1056" spans="1:15" ht="27" customHeight="1" x14ac:dyDescent="0.15">
      <c r="A1056" s="39">
        <f>IF($B$903="","",COUNTA($B$903:B1056))</f>
        <v>154</v>
      </c>
      <c r="B1056" s="52">
        <f t="shared" si="108"/>
        <v>1056</v>
      </c>
      <c r="C1056" s="52" t="str">
        <f t="shared" si="109"/>
        <v>（７）　有料老人ホーム　（老人福祉法）</v>
      </c>
      <c r="D1056" s="27" t="str">
        <f t="shared" si="110"/>
        <v>長寿介護課</v>
      </c>
      <c r="E1056" s="27" t="str">
        <f t="shared" si="111"/>
        <v>有料老人ホーム</v>
      </c>
      <c r="F1056" s="25" t="s">
        <v>4944</v>
      </c>
      <c r="G1056" s="112" t="s">
        <v>3440</v>
      </c>
      <c r="H1056" s="26" t="s">
        <v>4945</v>
      </c>
      <c r="I1056" s="112" t="s">
        <v>4946</v>
      </c>
      <c r="J1056" s="112" t="s">
        <v>4947</v>
      </c>
      <c r="K1056" s="26" t="s">
        <v>4948</v>
      </c>
      <c r="L1056" s="25" t="s">
        <v>25</v>
      </c>
      <c r="M1056" s="110">
        <v>20</v>
      </c>
      <c r="N1056" s="114">
        <v>42349</v>
      </c>
      <c r="O1056" s="69" t="str">
        <f>IFERROR(VLOOKUP(IF($L1056="―",$K1056,$L1056),[3]法人一覧!$D$4:$E$326,2,FALSE),"―")</f>
        <v>―</v>
      </c>
    </row>
    <row r="1057" spans="1:15" ht="27" customHeight="1" x14ac:dyDescent="0.15">
      <c r="A1057" s="39">
        <f>IF($B$903="","",COUNTA($B$903:B1057))</f>
        <v>155</v>
      </c>
      <c r="B1057" s="52">
        <f t="shared" si="108"/>
        <v>1057</v>
      </c>
      <c r="C1057" s="52" t="str">
        <f t="shared" si="109"/>
        <v>（７）　有料老人ホーム　（老人福祉法）</v>
      </c>
      <c r="D1057" s="27" t="str">
        <f t="shared" si="110"/>
        <v>長寿介護課</v>
      </c>
      <c r="E1057" s="27" t="str">
        <f t="shared" si="111"/>
        <v>有料老人ホーム</v>
      </c>
      <c r="F1057" s="25" t="s">
        <v>4949</v>
      </c>
      <c r="G1057" s="166" t="s">
        <v>4950</v>
      </c>
      <c r="H1057" s="25" t="s">
        <v>4951</v>
      </c>
      <c r="I1057" s="166" t="s">
        <v>4952</v>
      </c>
      <c r="J1057" s="166" t="s">
        <v>4953</v>
      </c>
      <c r="K1057" s="25" t="s">
        <v>4954</v>
      </c>
      <c r="L1057" s="25" t="s">
        <v>25</v>
      </c>
      <c r="M1057" s="110">
        <v>30</v>
      </c>
      <c r="N1057" s="114">
        <v>43922</v>
      </c>
      <c r="O1057" s="69" t="str">
        <f>IFERROR(VLOOKUP(IF($L1057="―",$K1057,$L1057),[3]法人一覧!$D$4:$E$326,2,FALSE),"―")</f>
        <v>―</v>
      </c>
    </row>
    <row r="1058" spans="1:15" ht="27" customHeight="1" x14ac:dyDescent="0.15">
      <c r="A1058" s="39">
        <f>IF($B$903="","",COUNTA($B$903:B1058))</f>
        <v>156</v>
      </c>
      <c r="B1058" s="52">
        <f t="shared" si="108"/>
        <v>1058</v>
      </c>
      <c r="C1058" s="52" t="str">
        <f t="shared" si="109"/>
        <v>（７）　有料老人ホーム　（老人福祉法）</v>
      </c>
      <c r="D1058" s="27" t="str">
        <f t="shared" si="110"/>
        <v>長寿介護課</v>
      </c>
      <c r="E1058" s="27" t="str">
        <f t="shared" si="111"/>
        <v>有料老人ホーム</v>
      </c>
      <c r="F1058" s="25" t="s">
        <v>4955</v>
      </c>
      <c r="G1058" s="166" t="s">
        <v>4950</v>
      </c>
      <c r="H1058" s="25" t="s">
        <v>4956</v>
      </c>
      <c r="I1058" s="166" t="s">
        <v>4952</v>
      </c>
      <c r="J1058" s="166" t="s">
        <v>4953</v>
      </c>
      <c r="K1058" s="25" t="s">
        <v>4954</v>
      </c>
      <c r="L1058" s="25" t="s">
        <v>25</v>
      </c>
      <c r="M1058" s="110">
        <v>30</v>
      </c>
      <c r="N1058" s="114">
        <v>43922</v>
      </c>
      <c r="O1058" s="69" t="str">
        <f>IFERROR(VLOOKUP(IF($L1058="―",$K1058,$L1058),[3]法人一覧!$D$4:$E$326,2,FALSE),"―")</f>
        <v>―</v>
      </c>
    </row>
    <row r="1059" spans="1:15" ht="27" customHeight="1" x14ac:dyDescent="0.15">
      <c r="A1059" s="39">
        <f>IF($B$903="","",COUNTA($B$903:B1059))</f>
        <v>157</v>
      </c>
      <c r="B1059" s="52">
        <f t="shared" si="108"/>
        <v>1059</v>
      </c>
      <c r="C1059" s="52" t="str">
        <f t="shared" si="109"/>
        <v>（７）　有料老人ホーム　（老人福祉法）</v>
      </c>
      <c r="D1059" s="27" t="str">
        <f t="shared" si="110"/>
        <v>長寿介護課</v>
      </c>
      <c r="E1059" s="27" t="str">
        <f t="shared" si="111"/>
        <v>有料老人ホーム</v>
      </c>
      <c r="F1059" s="25" t="s">
        <v>4957</v>
      </c>
      <c r="G1059" s="166" t="s">
        <v>4958</v>
      </c>
      <c r="H1059" s="25" t="s">
        <v>4959</v>
      </c>
      <c r="I1059" s="166" t="s">
        <v>4960</v>
      </c>
      <c r="J1059" s="166" t="s">
        <v>4960</v>
      </c>
      <c r="K1059" s="25" t="s">
        <v>4961</v>
      </c>
      <c r="L1059" s="25" t="s">
        <v>25</v>
      </c>
      <c r="M1059" s="117" t="s">
        <v>4962</v>
      </c>
      <c r="N1059" s="114">
        <v>42934</v>
      </c>
      <c r="O1059" s="69" t="str">
        <f>IFERROR(VLOOKUP(IF($L1059="―",$K1059,$L1059),[3]法人一覧!$D$4:$E$326,2,FALSE),"―")</f>
        <v>―</v>
      </c>
    </row>
    <row r="1060" spans="1:15" ht="27" customHeight="1" x14ac:dyDescent="0.15">
      <c r="A1060" s="39">
        <f>IF($B$903="","",COUNTA($B$903:B1060))</f>
        <v>158</v>
      </c>
      <c r="B1060" s="52">
        <f t="shared" si="108"/>
        <v>1060</v>
      </c>
      <c r="C1060" s="52" t="str">
        <f t="shared" si="109"/>
        <v>（７）　有料老人ホーム　（老人福祉法）</v>
      </c>
      <c r="D1060" s="27" t="str">
        <f t="shared" si="110"/>
        <v>長寿介護課</v>
      </c>
      <c r="E1060" s="27" t="str">
        <f t="shared" si="111"/>
        <v>有料老人ホーム</v>
      </c>
      <c r="F1060" s="25" t="s">
        <v>4963</v>
      </c>
      <c r="G1060" s="166" t="s">
        <v>3516</v>
      </c>
      <c r="H1060" s="25" t="s">
        <v>4964</v>
      </c>
      <c r="I1060" s="166" t="s">
        <v>4965</v>
      </c>
      <c r="J1060" s="166" t="s">
        <v>4966</v>
      </c>
      <c r="K1060" s="25" t="s">
        <v>14810</v>
      </c>
      <c r="L1060" s="25" t="s">
        <v>25</v>
      </c>
      <c r="M1060" s="110">
        <v>24</v>
      </c>
      <c r="N1060" s="114">
        <v>43191</v>
      </c>
      <c r="O1060" s="69" t="str">
        <f>IFERROR(VLOOKUP(IF($L1060="―",$K1060,$L1060),[3]法人一覧!$D$4:$E$326,2,FALSE),"―")</f>
        <v>5190005003082</v>
      </c>
    </row>
    <row r="1061" spans="1:15" ht="27" customHeight="1" x14ac:dyDescent="0.15">
      <c r="A1061" s="39">
        <f>IF($B$903="","",COUNTA($B$903:B1061))</f>
        <v>159</v>
      </c>
      <c r="B1061" s="52">
        <f t="shared" si="108"/>
        <v>1061</v>
      </c>
      <c r="C1061" s="52" t="str">
        <f t="shared" si="109"/>
        <v>（７）　有料老人ホーム　（老人福祉法）</v>
      </c>
      <c r="D1061" s="27" t="str">
        <f t="shared" si="110"/>
        <v>長寿介護課</v>
      </c>
      <c r="E1061" s="27" t="str">
        <f t="shared" si="111"/>
        <v>有料老人ホーム</v>
      </c>
      <c r="F1061" s="25" t="s">
        <v>4967</v>
      </c>
      <c r="G1061" s="166" t="s">
        <v>4958</v>
      </c>
      <c r="H1061" s="25" t="s">
        <v>4968</v>
      </c>
      <c r="I1061" s="166" t="s">
        <v>4969</v>
      </c>
      <c r="J1061" s="166" t="s">
        <v>4970</v>
      </c>
      <c r="K1061" s="25" t="s">
        <v>4971</v>
      </c>
      <c r="L1061" s="25" t="s">
        <v>25</v>
      </c>
      <c r="M1061" s="110">
        <v>20</v>
      </c>
      <c r="N1061" s="114">
        <v>43353</v>
      </c>
      <c r="O1061" s="69" t="str">
        <f>IFERROR(VLOOKUP(IF($L1061="―",$K1061,$L1061),[3]法人一覧!$D$4:$E$326,2,FALSE),"―")</f>
        <v>―</v>
      </c>
    </row>
    <row r="1062" spans="1:15" ht="27" customHeight="1" x14ac:dyDescent="0.15">
      <c r="A1062" s="39">
        <f>IF($B$903="","",COUNTA($B$903:B1062))</f>
        <v>160</v>
      </c>
      <c r="B1062" s="52">
        <f t="shared" si="108"/>
        <v>1062</v>
      </c>
      <c r="C1062" s="52" t="str">
        <f t="shared" si="109"/>
        <v>（７）　有料老人ホーム　（老人福祉法）</v>
      </c>
      <c r="D1062" s="27" t="str">
        <f t="shared" si="110"/>
        <v>長寿介護課</v>
      </c>
      <c r="E1062" s="27" t="str">
        <f t="shared" si="111"/>
        <v>有料老人ホーム</v>
      </c>
      <c r="F1062" s="25" t="s">
        <v>4972</v>
      </c>
      <c r="G1062" s="166" t="s">
        <v>4973</v>
      </c>
      <c r="H1062" s="25" t="s">
        <v>4974</v>
      </c>
      <c r="I1062" s="166" t="s">
        <v>4975</v>
      </c>
      <c r="J1062" s="166" t="s">
        <v>4976</v>
      </c>
      <c r="K1062" s="25" t="s">
        <v>4977</v>
      </c>
      <c r="L1062" s="25" t="s">
        <v>25</v>
      </c>
      <c r="M1062" s="110">
        <v>39</v>
      </c>
      <c r="N1062" s="114">
        <v>43282</v>
      </c>
      <c r="O1062" s="69" t="str">
        <f>IFERROR(VLOOKUP(IF($L1062="―",$K1062,$L1062),[3]法人一覧!$D$4:$E$326,2,FALSE),"―")</f>
        <v>―</v>
      </c>
    </row>
    <row r="1063" spans="1:15" ht="27" customHeight="1" x14ac:dyDescent="0.15">
      <c r="A1063" s="39">
        <f>IF($B$903="","",COUNTA($B$903:B1063))</f>
        <v>161</v>
      </c>
      <c r="B1063" s="52">
        <f t="shared" si="108"/>
        <v>1063</v>
      </c>
      <c r="C1063" s="52" t="str">
        <f t="shared" si="109"/>
        <v>（７）　有料老人ホーム　（老人福祉法）</v>
      </c>
      <c r="D1063" s="27" t="str">
        <f t="shared" si="110"/>
        <v>長寿介護課</v>
      </c>
      <c r="E1063" s="27" t="str">
        <f t="shared" si="111"/>
        <v>有料老人ホーム</v>
      </c>
      <c r="F1063" s="25" t="s">
        <v>4978</v>
      </c>
      <c r="G1063" s="166" t="s">
        <v>4979</v>
      </c>
      <c r="H1063" s="25" t="s">
        <v>4980</v>
      </c>
      <c r="I1063" s="166" t="s">
        <v>4981</v>
      </c>
      <c r="J1063" s="166" t="s">
        <v>4982</v>
      </c>
      <c r="K1063" s="25" t="s">
        <v>4674</v>
      </c>
      <c r="L1063" s="25" t="s">
        <v>25</v>
      </c>
      <c r="M1063" s="110">
        <v>28</v>
      </c>
      <c r="N1063" s="114">
        <v>43563</v>
      </c>
      <c r="O1063" s="69" t="str">
        <f>IFERROR(VLOOKUP(IF($L1063="―",$K1063,$L1063),[3]法人一覧!$D$4:$E$326,2,FALSE),"―")</f>
        <v>―</v>
      </c>
    </row>
    <row r="1064" spans="1:15" ht="27" customHeight="1" x14ac:dyDescent="0.15">
      <c r="A1064" s="39">
        <f>IF($B$903="","",COUNTA($B$903:B1064))</f>
        <v>162</v>
      </c>
      <c r="B1064" s="52">
        <f t="shared" si="108"/>
        <v>1064</v>
      </c>
      <c r="C1064" s="52" t="str">
        <f t="shared" si="109"/>
        <v>（７）　有料老人ホーム　（老人福祉法）</v>
      </c>
      <c r="D1064" s="27" t="str">
        <f t="shared" si="110"/>
        <v>長寿介護課</v>
      </c>
      <c r="E1064" s="27" t="str">
        <f t="shared" si="111"/>
        <v>有料老人ホーム</v>
      </c>
      <c r="F1064" s="25" t="s">
        <v>4983</v>
      </c>
      <c r="G1064" s="166" t="s">
        <v>1380</v>
      </c>
      <c r="H1064" s="25" t="s">
        <v>4984</v>
      </c>
      <c r="I1064" s="166" t="s">
        <v>4985</v>
      </c>
      <c r="J1064" s="166" t="s">
        <v>4986</v>
      </c>
      <c r="K1064" s="25" t="s">
        <v>4987</v>
      </c>
      <c r="L1064" s="25" t="s">
        <v>25</v>
      </c>
      <c r="M1064" s="110">
        <v>38</v>
      </c>
      <c r="N1064" s="114">
        <v>43891</v>
      </c>
      <c r="O1064" s="69" t="str">
        <f>IFERROR(VLOOKUP(IF($L1064="―",$K1064,$L1064),[3]法人一覧!$D$4:$E$326,2,FALSE),"―")</f>
        <v>―</v>
      </c>
    </row>
    <row r="1065" spans="1:15" ht="27" customHeight="1" x14ac:dyDescent="0.15">
      <c r="A1065" s="39">
        <f>IF($B$903="","",COUNTA($B$903:B1065))</f>
        <v>163</v>
      </c>
      <c r="B1065" s="52">
        <f t="shared" si="108"/>
        <v>1065</v>
      </c>
      <c r="C1065" s="52" t="str">
        <f t="shared" si="109"/>
        <v>（７）　有料老人ホーム　（老人福祉法）</v>
      </c>
      <c r="D1065" s="27" t="str">
        <f t="shared" si="110"/>
        <v>長寿介護課</v>
      </c>
      <c r="E1065" s="27" t="str">
        <f t="shared" si="111"/>
        <v>有料老人ホーム</v>
      </c>
      <c r="F1065" s="25" t="s">
        <v>4988</v>
      </c>
      <c r="G1065" s="166" t="s">
        <v>1380</v>
      </c>
      <c r="H1065" s="25" t="s">
        <v>4989</v>
      </c>
      <c r="I1065" s="166" t="s">
        <v>4990</v>
      </c>
      <c r="J1065" s="166" t="s">
        <v>4991</v>
      </c>
      <c r="K1065" s="25" t="s">
        <v>4992</v>
      </c>
      <c r="L1065" s="25" t="s">
        <v>25</v>
      </c>
      <c r="M1065" s="110">
        <v>34</v>
      </c>
      <c r="N1065" s="114">
        <v>43891</v>
      </c>
      <c r="O1065" s="69" t="str">
        <f>IFERROR(VLOOKUP(IF($L1065="―",$K1065,$L1065),[3]法人一覧!$D$4:$E$326,2,FALSE),"―")</f>
        <v>―</v>
      </c>
    </row>
    <row r="1066" spans="1:15" ht="27" customHeight="1" x14ac:dyDescent="0.15">
      <c r="A1066" s="39">
        <f>IF($B$903="","",COUNTA($B$903:B1066))</f>
        <v>164</v>
      </c>
      <c r="B1066" s="52">
        <f t="shared" si="108"/>
        <v>1066</v>
      </c>
      <c r="C1066" s="52" t="str">
        <f t="shared" si="109"/>
        <v>（７）　有料老人ホーム　（老人福祉法）</v>
      </c>
      <c r="D1066" s="27" t="str">
        <f t="shared" si="110"/>
        <v>長寿介護課</v>
      </c>
      <c r="E1066" s="27" t="str">
        <f t="shared" si="111"/>
        <v>有料老人ホーム</v>
      </c>
      <c r="F1066" s="25" t="s">
        <v>4993</v>
      </c>
      <c r="G1066" s="166" t="s">
        <v>4872</v>
      </c>
      <c r="H1066" s="25" t="s">
        <v>4994</v>
      </c>
      <c r="I1066" s="166" t="s">
        <v>4995</v>
      </c>
      <c r="J1066" s="166" t="s">
        <v>4996</v>
      </c>
      <c r="K1066" s="25" t="s">
        <v>4997</v>
      </c>
      <c r="L1066" s="25" t="s">
        <v>25</v>
      </c>
      <c r="M1066" s="110">
        <v>18</v>
      </c>
      <c r="N1066" s="114">
        <v>43922</v>
      </c>
      <c r="O1066" s="69" t="str">
        <f>IFERROR(VLOOKUP(IF($L1066="―",$K1066,$L1066),[3]法人一覧!$D$4:$E$326,2,FALSE),"―")</f>
        <v>―</v>
      </c>
    </row>
    <row r="1067" spans="1:15" ht="27" customHeight="1" x14ac:dyDescent="0.15">
      <c r="A1067" s="39">
        <f>IF($B$903="","",COUNTA($B$903:B1067))</f>
        <v>165</v>
      </c>
      <c r="B1067" s="52">
        <f t="shared" si="108"/>
        <v>1067</v>
      </c>
      <c r="C1067" s="52" t="str">
        <f t="shared" si="109"/>
        <v>（７）　有料老人ホーム　（老人福祉法）</v>
      </c>
      <c r="D1067" s="27" t="str">
        <f t="shared" si="110"/>
        <v>長寿介護課</v>
      </c>
      <c r="E1067" s="27" t="str">
        <f t="shared" si="111"/>
        <v>有料老人ホーム</v>
      </c>
      <c r="F1067" s="25" t="s">
        <v>4998</v>
      </c>
      <c r="G1067" s="166" t="s">
        <v>1369</v>
      </c>
      <c r="H1067" s="25" t="s">
        <v>4999</v>
      </c>
      <c r="I1067" s="166" t="s">
        <v>5000</v>
      </c>
      <c r="J1067" s="166" t="s">
        <v>5001</v>
      </c>
      <c r="K1067" s="25" t="s">
        <v>5002</v>
      </c>
      <c r="L1067" s="25" t="s">
        <v>25</v>
      </c>
      <c r="M1067" s="110">
        <v>48</v>
      </c>
      <c r="N1067" s="114">
        <v>44044</v>
      </c>
      <c r="O1067" s="69" t="str">
        <f>IFERROR(VLOOKUP(IF($L1067="―",$K1067,$L1067),[3]法人一覧!$D$4:$E$326,2,FALSE),"―")</f>
        <v>―</v>
      </c>
    </row>
    <row r="1068" spans="1:15" ht="27" customHeight="1" x14ac:dyDescent="0.15">
      <c r="A1068" s="39">
        <f>IF($B$903="","",COUNTA($B$903:B1068))</f>
        <v>166</v>
      </c>
      <c r="B1068" s="52">
        <f t="shared" si="108"/>
        <v>1068</v>
      </c>
      <c r="C1068" s="52" t="str">
        <f t="shared" si="109"/>
        <v>（７）　有料老人ホーム　（老人福祉法）</v>
      </c>
      <c r="D1068" s="27" t="str">
        <f t="shared" si="110"/>
        <v>長寿介護課</v>
      </c>
      <c r="E1068" s="27" t="str">
        <f t="shared" si="111"/>
        <v>有料老人ホーム</v>
      </c>
      <c r="F1068" s="25" t="s">
        <v>5003</v>
      </c>
      <c r="G1068" s="166" t="s">
        <v>4933</v>
      </c>
      <c r="H1068" s="25" t="s">
        <v>5004</v>
      </c>
      <c r="I1068" s="166" t="s">
        <v>5005</v>
      </c>
      <c r="J1068" s="166" t="s">
        <v>5006</v>
      </c>
      <c r="K1068" s="25" t="s">
        <v>4937</v>
      </c>
      <c r="L1068" s="25" t="s">
        <v>25</v>
      </c>
      <c r="M1068" s="110">
        <v>37</v>
      </c>
      <c r="N1068" s="114">
        <v>44291</v>
      </c>
      <c r="O1068" s="69" t="str">
        <f>IFERROR(VLOOKUP(IF($L1068="―",$K1068,$L1068),[3]法人一覧!$D$4:$E$326,2,FALSE),"―")</f>
        <v>―</v>
      </c>
    </row>
    <row r="1069" spans="1:15" ht="27" customHeight="1" x14ac:dyDescent="0.15">
      <c r="A1069" s="39">
        <f>IF($B$903="","",COUNTA($B$903:B1069))</f>
        <v>167</v>
      </c>
      <c r="B1069" s="52">
        <f t="shared" si="108"/>
        <v>1069</v>
      </c>
      <c r="C1069" s="52" t="str">
        <f t="shared" si="109"/>
        <v>（７）　有料老人ホーム　（老人福祉法）</v>
      </c>
      <c r="D1069" s="27" t="str">
        <f t="shared" si="110"/>
        <v>長寿介護課</v>
      </c>
      <c r="E1069" s="27" t="str">
        <f t="shared" si="111"/>
        <v>有料老人ホーム</v>
      </c>
      <c r="F1069" s="25" t="s">
        <v>5007</v>
      </c>
      <c r="G1069" s="166" t="s">
        <v>3440</v>
      </c>
      <c r="H1069" s="25" t="s">
        <v>5008</v>
      </c>
      <c r="I1069" s="166" t="s">
        <v>5009</v>
      </c>
      <c r="J1069" s="166" t="s">
        <v>5010</v>
      </c>
      <c r="K1069" s="25" t="s">
        <v>5011</v>
      </c>
      <c r="L1069" s="25" t="s">
        <v>25</v>
      </c>
      <c r="M1069" s="110">
        <v>27</v>
      </c>
      <c r="N1069" s="114">
        <v>44470</v>
      </c>
      <c r="O1069" s="69" t="str">
        <f>IFERROR(VLOOKUP(IF($L1069="―",$K1069,$L1069),[3]法人一覧!$D$4:$E$326,2,FALSE),"―")</f>
        <v>―</v>
      </c>
    </row>
    <row r="1070" spans="1:15" ht="27" customHeight="1" x14ac:dyDescent="0.15">
      <c r="A1070" s="39">
        <f>IF($B$903="","",COUNTA($B$903:B1070))</f>
        <v>168</v>
      </c>
      <c r="B1070" s="52">
        <f t="shared" si="108"/>
        <v>1070</v>
      </c>
      <c r="C1070" s="52" t="str">
        <f t="shared" si="109"/>
        <v>（７）　有料老人ホーム　（老人福祉法）</v>
      </c>
      <c r="D1070" s="27" t="str">
        <f t="shared" si="110"/>
        <v>長寿介護課</v>
      </c>
      <c r="E1070" s="27" t="str">
        <f t="shared" si="111"/>
        <v>有料老人ホーム</v>
      </c>
      <c r="F1070" s="25" t="s">
        <v>5012</v>
      </c>
      <c r="G1070" s="34" t="s">
        <v>4933</v>
      </c>
      <c r="H1070" s="25" t="s">
        <v>5013</v>
      </c>
      <c r="I1070" s="34" t="s">
        <v>5014</v>
      </c>
      <c r="J1070" s="34" t="s">
        <v>5015</v>
      </c>
      <c r="K1070" s="26" t="s">
        <v>5016</v>
      </c>
      <c r="L1070" s="25" t="s">
        <v>25</v>
      </c>
      <c r="M1070" s="110">
        <v>16</v>
      </c>
      <c r="N1070" s="114">
        <v>44447</v>
      </c>
      <c r="O1070" s="69" t="str">
        <f>IFERROR(VLOOKUP(IF($L1070="―",$K1070,$L1070),[3]法人一覧!$D$4:$E$326,2,FALSE),"―")</f>
        <v>―</v>
      </c>
    </row>
    <row r="1071" spans="1:15" ht="27" customHeight="1" x14ac:dyDescent="0.15">
      <c r="A1071" s="39">
        <f>IF($B$903="","",COUNTA($B$903:B1071))</f>
        <v>169</v>
      </c>
      <c r="B1071" s="52">
        <f t="shared" si="108"/>
        <v>1071</v>
      </c>
      <c r="C1071" s="52" t="str">
        <f t="shared" si="109"/>
        <v>（７）　有料老人ホーム　（老人福祉法）</v>
      </c>
      <c r="D1071" s="27" t="str">
        <f t="shared" si="110"/>
        <v>長寿介護課</v>
      </c>
      <c r="E1071" s="27" t="str">
        <f t="shared" si="111"/>
        <v>有料老人ホーム</v>
      </c>
      <c r="F1071" s="25" t="s">
        <v>5017</v>
      </c>
      <c r="G1071" s="34" t="s">
        <v>5018</v>
      </c>
      <c r="H1071" s="25" t="s">
        <v>5019</v>
      </c>
      <c r="I1071" s="34" t="s">
        <v>5020</v>
      </c>
      <c r="J1071" s="34" t="s">
        <v>5021</v>
      </c>
      <c r="K1071" s="26" t="s">
        <v>5022</v>
      </c>
      <c r="L1071" s="25" t="s">
        <v>25</v>
      </c>
      <c r="M1071" s="110">
        <v>21</v>
      </c>
      <c r="N1071" s="114">
        <v>44621</v>
      </c>
      <c r="O1071" s="69" t="str">
        <f>IFERROR(VLOOKUP(IF($L1071="―",$K1071,$L1071),[3]法人一覧!$D$4:$E$326,2,FALSE),"―")</f>
        <v>―</v>
      </c>
    </row>
    <row r="1072" spans="1:15" ht="27" customHeight="1" x14ac:dyDescent="0.15">
      <c r="A1072" s="39">
        <f>IF($B$903="","",COUNTA($B$903:B1072))</f>
        <v>170</v>
      </c>
      <c r="B1072" s="52">
        <f t="shared" si="108"/>
        <v>1072</v>
      </c>
      <c r="C1072" s="52" t="str">
        <f t="shared" si="109"/>
        <v>（７）　有料老人ホーム　（老人福祉法）</v>
      </c>
      <c r="D1072" s="27" t="str">
        <f t="shared" si="110"/>
        <v>長寿介護課</v>
      </c>
      <c r="E1072" s="27" t="str">
        <f t="shared" si="111"/>
        <v>有料老人ホーム</v>
      </c>
      <c r="F1072" s="25" t="s">
        <v>5023</v>
      </c>
      <c r="G1072" s="34" t="s">
        <v>398</v>
      </c>
      <c r="H1072" s="25" t="s">
        <v>5024</v>
      </c>
      <c r="I1072" s="34" t="s">
        <v>5025</v>
      </c>
      <c r="J1072" s="34" t="s">
        <v>5026</v>
      </c>
      <c r="K1072" s="26" t="s">
        <v>5027</v>
      </c>
      <c r="L1072" s="25" t="s">
        <v>25</v>
      </c>
      <c r="M1072" s="110">
        <v>40</v>
      </c>
      <c r="N1072" s="114">
        <v>44713</v>
      </c>
      <c r="O1072" s="69" t="str">
        <f>IFERROR(VLOOKUP(IF($L1072="―",$K1072,$L1072),[3]法人一覧!$D$4:$E$326,2,FALSE),"―")</f>
        <v>―</v>
      </c>
    </row>
    <row r="1073" spans="1:15" ht="27" customHeight="1" x14ac:dyDescent="0.15">
      <c r="A1073" s="39">
        <f>IF($B$903="","",COUNTA($B$903:B1073))</f>
        <v>171</v>
      </c>
      <c r="B1073" s="52">
        <f t="shared" si="108"/>
        <v>1073</v>
      </c>
      <c r="C1073" s="52" t="str">
        <f t="shared" si="109"/>
        <v>（７）　有料老人ホーム　（老人福祉法）</v>
      </c>
      <c r="D1073" s="27" t="str">
        <f t="shared" si="110"/>
        <v>長寿介護課</v>
      </c>
      <c r="E1073" s="27" t="str">
        <f t="shared" si="111"/>
        <v>有料老人ホーム</v>
      </c>
      <c r="F1073" s="25" t="s">
        <v>5028</v>
      </c>
      <c r="G1073" s="34" t="s">
        <v>1353</v>
      </c>
      <c r="H1073" s="25" t="s">
        <v>5029</v>
      </c>
      <c r="I1073" s="34" t="s">
        <v>5030</v>
      </c>
      <c r="J1073" s="34" t="s">
        <v>4930</v>
      </c>
      <c r="K1073" s="26" t="s">
        <v>4931</v>
      </c>
      <c r="L1073" s="25" t="s">
        <v>25</v>
      </c>
      <c r="M1073" s="110">
        <v>23</v>
      </c>
      <c r="N1073" s="114">
        <v>44689</v>
      </c>
      <c r="O1073" s="69" t="str">
        <f>IFERROR(VLOOKUP(IF($L1073="―",$K1073,$L1073),[3]法人一覧!$D$4:$E$326,2,FALSE),"―")</f>
        <v>―</v>
      </c>
    </row>
    <row r="1074" spans="1:15" ht="27" customHeight="1" x14ac:dyDescent="0.15">
      <c r="A1074" s="39">
        <f>IF($B$903="","",COUNTA($B$903:B1074))</f>
        <v>172</v>
      </c>
      <c r="B1074" s="52">
        <f t="shared" si="108"/>
        <v>1074</v>
      </c>
      <c r="C1074" s="52" t="str">
        <f t="shared" si="109"/>
        <v>（７）　有料老人ホーム　（老人福祉法）</v>
      </c>
      <c r="D1074" s="27" t="str">
        <f t="shared" si="110"/>
        <v>長寿介護課</v>
      </c>
      <c r="E1074" s="27" t="str">
        <f t="shared" si="111"/>
        <v>有料老人ホーム</v>
      </c>
      <c r="F1074" s="25" t="s">
        <v>5031</v>
      </c>
      <c r="G1074" s="34" t="s">
        <v>5032</v>
      </c>
      <c r="H1074" s="25" t="s">
        <v>5033</v>
      </c>
      <c r="I1074" s="34" t="s">
        <v>5034</v>
      </c>
      <c r="J1074" s="34" t="s">
        <v>5035</v>
      </c>
      <c r="K1074" s="26" t="s">
        <v>5036</v>
      </c>
      <c r="L1074" s="25" t="s">
        <v>25</v>
      </c>
      <c r="M1074" s="110">
        <v>5</v>
      </c>
      <c r="N1074" s="114">
        <v>44986</v>
      </c>
      <c r="O1074" s="69" t="str">
        <f>IFERROR(VLOOKUP(IF($L1074="―",$K1074,$L1074),[3]法人一覧!$D$4:$E$326,2,FALSE),"―")</f>
        <v>―</v>
      </c>
    </row>
    <row r="1075" spans="1:15" ht="27" customHeight="1" x14ac:dyDescent="0.15">
      <c r="A1075" s="39">
        <f>IF($B$903="","",COUNTA($B$903:B1075))</f>
        <v>173</v>
      </c>
      <c r="B1075" s="52">
        <f t="shared" si="108"/>
        <v>1075</v>
      </c>
      <c r="C1075" s="52" t="str">
        <f t="shared" si="109"/>
        <v>（７）　有料老人ホーム　（老人福祉法）</v>
      </c>
      <c r="D1075" s="27" t="str">
        <f t="shared" si="110"/>
        <v>長寿介護課</v>
      </c>
      <c r="E1075" s="27" t="str">
        <f t="shared" si="111"/>
        <v>有料老人ホーム</v>
      </c>
      <c r="F1075" s="25" t="s">
        <v>5037</v>
      </c>
      <c r="G1075" s="166" t="s">
        <v>5038</v>
      </c>
      <c r="H1075" s="25" t="s">
        <v>5039</v>
      </c>
      <c r="I1075" s="166" t="s">
        <v>5040</v>
      </c>
      <c r="J1075" s="166" t="s">
        <v>5041</v>
      </c>
      <c r="K1075" s="25" t="s">
        <v>5042</v>
      </c>
      <c r="L1075" s="25" t="s">
        <v>25</v>
      </c>
      <c r="M1075" s="195">
        <v>35</v>
      </c>
      <c r="N1075" s="118">
        <v>45108</v>
      </c>
      <c r="O1075" s="69" t="str">
        <f>IFERROR(VLOOKUP(IF($L1075="―",$K1075,$L1075),[3]法人一覧!$D$4:$E$326,2,FALSE),"―")</f>
        <v>―</v>
      </c>
    </row>
    <row r="1076" spans="1:15" ht="27" customHeight="1" x14ac:dyDescent="0.15">
      <c r="A1076" s="39">
        <f>IF($B$903="","",COUNTA($B$903:B1076))</f>
        <v>174</v>
      </c>
      <c r="B1076" s="52">
        <f t="shared" si="108"/>
        <v>1076</v>
      </c>
      <c r="C1076" s="52" t="str">
        <f t="shared" si="109"/>
        <v>（７）　有料老人ホーム　（老人福祉法）</v>
      </c>
      <c r="D1076" s="27" t="str">
        <f t="shared" si="110"/>
        <v>長寿介護課</v>
      </c>
      <c r="E1076" s="27" t="str">
        <f t="shared" si="111"/>
        <v>有料老人ホーム</v>
      </c>
      <c r="F1076" s="25" t="s">
        <v>5043</v>
      </c>
      <c r="G1076" s="166" t="s">
        <v>5044</v>
      </c>
      <c r="H1076" s="25" t="s">
        <v>5045</v>
      </c>
      <c r="I1076" s="166" t="s">
        <v>5046</v>
      </c>
      <c r="J1076" s="166" t="s">
        <v>5047</v>
      </c>
      <c r="K1076" s="25" t="s">
        <v>14998</v>
      </c>
      <c r="L1076" s="25" t="s">
        <v>25</v>
      </c>
      <c r="M1076" s="195">
        <v>40</v>
      </c>
      <c r="N1076" s="118">
        <v>45383</v>
      </c>
      <c r="O1076" s="69" t="str">
        <f>IFERROR(VLOOKUP(IF($L1076="―",$K1076,$L1076),[3]法人一覧!$D$4:$E$326,2,FALSE),"―")</f>
        <v>7190005000144</v>
      </c>
    </row>
    <row r="1077" spans="1:15" ht="27" customHeight="1" x14ac:dyDescent="0.15">
      <c r="A1077" s="39">
        <f>IF($B$903="","",COUNTA($B$903:B1077))</f>
        <v>175</v>
      </c>
      <c r="B1077" s="52">
        <f t="shared" si="108"/>
        <v>1077</v>
      </c>
      <c r="C1077" s="52" t="str">
        <f t="shared" si="109"/>
        <v>（７）　有料老人ホーム　（老人福祉法）</v>
      </c>
      <c r="D1077" s="27" t="str">
        <f t="shared" si="110"/>
        <v>長寿介護課</v>
      </c>
      <c r="E1077" s="27" t="str">
        <f t="shared" si="111"/>
        <v>有料老人ホーム</v>
      </c>
      <c r="F1077" s="25" t="s">
        <v>5048</v>
      </c>
      <c r="G1077" s="166" t="s">
        <v>5049</v>
      </c>
      <c r="H1077" s="25" t="s">
        <v>5050</v>
      </c>
      <c r="I1077" s="166" t="s">
        <v>5051</v>
      </c>
      <c r="J1077" s="166" t="s">
        <v>5052</v>
      </c>
      <c r="K1077" s="25" t="s">
        <v>5053</v>
      </c>
      <c r="L1077" s="25" t="s">
        <v>25</v>
      </c>
      <c r="M1077" s="195">
        <v>26</v>
      </c>
      <c r="N1077" s="118">
        <v>45496</v>
      </c>
      <c r="O1077" s="69" t="str">
        <f>IFERROR(VLOOKUP(IF($L1077="―",$K1077,$L1077),[3]法人一覧!$D$4:$E$326,2,FALSE),"―")</f>
        <v>3190005006649</v>
      </c>
    </row>
    <row r="1078" spans="1:15" ht="27" customHeight="1" x14ac:dyDescent="0.15">
      <c r="A1078" s="39">
        <f>IF($B$903="","",COUNTA($B$903:B1078))</f>
        <v>176</v>
      </c>
      <c r="B1078" s="52">
        <f t="shared" si="108"/>
        <v>1078</v>
      </c>
      <c r="C1078" s="52" t="str">
        <f t="shared" si="109"/>
        <v>（７）　有料老人ホーム　（老人福祉法）</v>
      </c>
      <c r="D1078" s="27" t="str">
        <f t="shared" si="110"/>
        <v>長寿介護課</v>
      </c>
      <c r="E1078" s="27" t="str">
        <f t="shared" si="111"/>
        <v>有料老人ホーム</v>
      </c>
      <c r="F1078" s="25" t="s">
        <v>5054</v>
      </c>
      <c r="G1078" s="166" t="s">
        <v>5055</v>
      </c>
      <c r="H1078" s="25" t="s">
        <v>5056</v>
      </c>
      <c r="I1078" s="166" t="s">
        <v>5057</v>
      </c>
      <c r="J1078" s="166" t="s">
        <v>5058</v>
      </c>
      <c r="K1078" s="25" t="s">
        <v>5059</v>
      </c>
      <c r="L1078" s="25" t="s">
        <v>25</v>
      </c>
      <c r="M1078" s="195">
        <v>19</v>
      </c>
      <c r="N1078" s="118">
        <v>45505</v>
      </c>
      <c r="O1078" s="69" t="str">
        <f>IFERROR(VLOOKUP(IF($L1078="―",$K1078,$L1078),[3]法人一覧!$D$4:$E$326,2,FALSE),"―")</f>
        <v>―</v>
      </c>
    </row>
    <row r="1079" spans="1:15" ht="27" customHeight="1" x14ac:dyDescent="0.15">
      <c r="A1079" s="39">
        <f>IF($B$903="","",COUNTA($B$903:B1079))</f>
        <v>177</v>
      </c>
      <c r="B1079" s="52">
        <f t="shared" si="108"/>
        <v>1079</v>
      </c>
      <c r="C1079" s="52" t="str">
        <f t="shared" si="109"/>
        <v>（７）　有料老人ホーム　（老人福祉法）</v>
      </c>
      <c r="D1079" s="27" t="str">
        <f t="shared" si="110"/>
        <v>長寿介護課</v>
      </c>
      <c r="E1079" s="27" t="str">
        <f t="shared" si="111"/>
        <v>有料老人ホーム</v>
      </c>
      <c r="F1079" s="25" t="s">
        <v>5060</v>
      </c>
      <c r="G1079" s="166" t="s">
        <v>5061</v>
      </c>
      <c r="H1079" s="25" t="s">
        <v>5062</v>
      </c>
      <c r="I1079" s="166" t="s">
        <v>5063</v>
      </c>
      <c r="J1079" s="166" t="s">
        <v>5064</v>
      </c>
      <c r="K1079" s="25" t="s">
        <v>4542</v>
      </c>
      <c r="L1079" s="25" t="s">
        <v>25</v>
      </c>
      <c r="M1079" s="195">
        <v>41</v>
      </c>
      <c r="N1079" s="118">
        <v>45597</v>
      </c>
      <c r="O1079" s="69" t="str">
        <f>IFERROR(VLOOKUP(IF($L1079="―",$K1079,$L1079),[3]法人一覧!$D$4:$E$326,2,FALSE),"―")</f>
        <v>―</v>
      </c>
    </row>
    <row r="1080" spans="1:15" ht="27" customHeight="1" x14ac:dyDescent="0.15">
      <c r="A1080" s="39">
        <f>IF($B$903="","",COUNTA($B$903:B1080))</f>
        <v>178</v>
      </c>
      <c r="B1080" s="52">
        <f t="shared" si="108"/>
        <v>1080</v>
      </c>
      <c r="C1080" s="52" t="str">
        <f t="shared" si="109"/>
        <v>（７）　有料老人ホーム　（老人福祉法）</v>
      </c>
      <c r="D1080" s="27" t="str">
        <f t="shared" si="110"/>
        <v>長寿介護課</v>
      </c>
      <c r="E1080" s="27" t="str">
        <f t="shared" si="111"/>
        <v>有料老人ホーム</v>
      </c>
      <c r="F1080" s="25" t="s">
        <v>5065</v>
      </c>
      <c r="G1080" s="166" t="s">
        <v>5066</v>
      </c>
      <c r="H1080" s="25" t="s">
        <v>5067</v>
      </c>
      <c r="I1080" s="166" t="s">
        <v>5068</v>
      </c>
      <c r="J1080" s="166" t="s">
        <v>5069</v>
      </c>
      <c r="K1080" s="25" t="s">
        <v>5070</v>
      </c>
      <c r="L1080" s="25" t="s">
        <v>25</v>
      </c>
      <c r="M1080" s="195">
        <v>34</v>
      </c>
      <c r="N1080" s="118">
        <v>45602</v>
      </c>
      <c r="O1080" s="69" t="str">
        <f>IFERROR(VLOOKUP(IF($L1080="―",$K1080,$L1080),[3]法人一覧!$D$4:$E$326,2,FALSE),"―")</f>
        <v>―</v>
      </c>
    </row>
    <row r="1081" spans="1:15" ht="27" customHeight="1" x14ac:dyDescent="0.15">
      <c r="A1081" s="115">
        <f>IF($B$903="","",COUNTA($B$903:B1081))</f>
        <v>179</v>
      </c>
      <c r="B1081" s="116">
        <f>IF(D1081="","",ROW())</f>
        <v>1081</v>
      </c>
      <c r="C1081" s="52" t="str">
        <f>$F$901</f>
        <v>（７）　有料老人ホーム　（老人福祉法）</v>
      </c>
      <c r="D1081" s="27" t="str">
        <f>$O$901</f>
        <v>長寿介護課</v>
      </c>
      <c r="E1081" s="52" t="str">
        <f>MID(category4_7,SEARCH("）",category4_7,1)+2,SEARCH("（",category4_7,SEARCH("）",category4_7,1)+2)-SEARCH("）",category4_7,1)-3)</f>
        <v>有料老人ホーム</v>
      </c>
      <c r="F1081" s="25" t="s">
        <v>15882</v>
      </c>
      <c r="G1081" s="166" t="s">
        <v>15883</v>
      </c>
      <c r="H1081" s="25" t="s">
        <v>15884</v>
      </c>
      <c r="I1081" s="166" t="s">
        <v>15885</v>
      </c>
      <c r="J1081" s="166" t="s">
        <v>15886</v>
      </c>
      <c r="K1081" s="25" t="s">
        <v>15887</v>
      </c>
      <c r="L1081" s="25" t="s">
        <v>25</v>
      </c>
      <c r="M1081" s="195">
        <v>31</v>
      </c>
      <c r="N1081" s="118">
        <v>45839</v>
      </c>
      <c r="O1081" s="69" t="str">
        <f>IFERROR(VLOOKUP(IF($L1081="―",$K1081,$L1081),[3]法人一覧!$D$4:$E$326,2,FALSE),"―")</f>
        <v>―</v>
      </c>
    </row>
    <row r="1082" spans="1:15" ht="27" customHeight="1" x14ac:dyDescent="0.15">
      <c r="A1082" s="39">
        <f>IF($B$903="","",COUNTA($B$903:B1082))</f>
        <v>180</v>
      </c>
      <c r="B1082" s="52">
        <f t="shared" si="108"/>
        <v>1082</v>
      </c>
      <c r="C1082" s="52" t="str">
        <f t="shared" si="109"/>
        <v>（７）　有料老人ホーム　（老人福祉法）</v>
      </c>
      <c r="D1082" s="27" t="str">
        <f t="shared" si="110"/>
        <v>長寿介護課</v>
      </c>
      <c r="E1082" s="27" t="str">
        <f t="shared" si="111"/>
        <v>有料老人ホーム</v>
      </c>
      <c r="F1082" s="25" t="s">
        <v>5071</v>
      </c>
      <c r="G1082" s="34" t="s">
        <v>5072</v>
      </c>
      <c r="H1082" s="25" t="s">
        <v>5073</v>
      </c>
      <c r="I1082" s="34" t="s">
        <v>5074</v>
      </c>
      <c r="J1082" s="34" t="s">
        <v>5075</v>
      </c>
      <c r="K1082" s="26" t="s">
        <v>5076</v>
      </c>
      <c r="L1082" s="25" t="s">
        <v>25</v>
      </c>
      <c r="M1082" s="110">
        <v>30</v>
      </c>
      <c r="N1082" s="111">
        <v>39173</v>
      </c>
      <c r="O1082" s="69" t="str">
        <f>IFERROR(VLOOKUP(IF($L1082="―",$K1082,$L1082),[3]法人一覧!$D$4:$E$326,2,FALSE),"―")</f>
        <v>―</v>
      </c>
    </row>
    <row r="1083" spans="1:15" ht="27" customHeight="1" x14ac:dyDescent="0.15">
      <c r="A1083" s="39">
        <f>IF($B$903="","",COUNTA($B$903:B1083))</f>
        <v>181</v>
      </c>
      <c r="B1083" s="52">
        <f t="shared" si="108"/>
        <v>1083</v>
      </c>
      <c r="C1083" s="52" t="str">
        <f t="shared" si="109"/>
        <v>（７）　有料老人ホーム　（老人福祉法）</v>
      </c>
      <c r="D1083" s="27" t="str">
        <f t="shared" si="110"/>
        <v>長寿介護課</v>
      </c>
      <c r="E1083" s="27" t="str">
        <f t="shared" si="111"/>
        <v>有料老人ホーム</v>
      </c>
      <c r="F1083" s="25" t="s">
        <v>5077</v>
      </c>
      <c r="G1083" s="34" t="s">
        <v>5078</v>
      </c>
      <c r="H1083" s="25" t="s">
        <v>5079</v>
      </c>
      <c r="I1083" s="34" t="s">
        <v>5080</v>
      </c>
      <c r="J1083" s="34" t="s">
        <v>5081</v>
      </c>
      <c r="K1083" s="26" t="s">
        <v>5082</v>
      </c>
      <c r="L1083" s="25" t="s">
        <v>25</v>
      </c>
      <c r="M1083" s="110">
        <v>15</v>
      </c>
      <c r="N1083" s="111">
        <v>42217</v>
      </c>
      <c r="O1083" s="69" t="str">
        <f>IFERROR(VLOOKUP(IF($L1083="―",$K1083,$L1083),[3]法人一覧!$D$4:$E$326,2,FALSE),"―")</f>
        <v>―</v>
      </c>
    </row>
    <row r="1084" spans="1:15" ht="27" customHeight="1" x14ac:dyDescent="0.15">
      <c r="A1084" s="39">
        <f>IF($B$903="","",COUNTA($B$903:B1084))</f>
        <v>182</v>
      </c>
      <c r="B1084" s="52">
        <f t="shared" si="108"/>
        <v>1084</v>
      </c>
      <c r="C1084" s="52" t="str">
        <f t="shared" si="109"/>
        <v>（７）　有料老人ホーム　（老人福祉法）</v>
      </c>
      <c r="D1084" s="27" t="str">
        <f t="shared" si="110"/>
        <v>長寿介護課</v>
      </c>
      <c r="E1084" s="27" t="str">
        <f t="shared" si="111"/>
        <v>有料老人ホーム</v>
      </c>
      <c r="F1084" s="25" t="s">
        <v>5083</v>
      </c>
      <c r="G1084" s="34" t="s">
        <v>2635</v>
      </c>
      <c r="H1084" s="25" t="s">
        <v>5084</v>
      </c>
      <c r="I1084" s="34" t="s">
        <v>5085</v>
      </c>
      <c r="J1084" s="34" t="s">
        <v>5086</v>
      </c>
      <c r="K1084" s="25" t="s">
        <v>5087</v>
      </c>
      <c r="L1084" s="25" t="s">
        <v>25</v>
      </c>
      <c r="M1084" s="110">
        <v>14</v>
      </c>
      <c r="N1084" s="114">
        <v>41609</v>
      </c>
      <c r="O1084" s="69" t="str">
        <f>IFERROR(VLOOKUP(IF($L1084="―",$K1084,$L1084),[3]法人一覧!$D$4:$E$326,2,FALSE),"―")</f>
        <v>―</v>
      </c>
    </row>
    <row r="1085" spans="1:15" ht="27" customHeight="1" x14ac:dyDescent="0.15">
      <c r="A1085" s="39">
        <f>IF($B$903="","",COUNTA($B$903:B1085))</f>
        <v>183</v>
      </c>
      <c r="B1085" s="52">
        <f t="shared" si="108"/>
        <v>1085</v>
      </c>
      <c r="C1085" s="52" t="str">
        <f t="shared" si="109"/>
        <v>（７）　有料老人ホーム　（老人福祉法）</v>
      </c>
      <c r="D1085" s="27" t="str">
        <f t="shared" si="110"/>
        <v>長寿介護課</v>
      </c>
      <c r="E1085" s="27" t="str">
        <f t="shared" si="111"/>
        <v>有料老人ホーム</v>
      </c>
      <c r="F1085" s="25" t="s">
        <v>5088</v>
      </c>
      <c r="G1085" s="34" t="s">
        <v>5089</v>
      </c>
      <c r="H1085" s="25" t="s">
        <v>5090</v>
      </c>
      <c r="I1085" s="34" t="s">
        <v>5091</v>
      </c>
      <c r="J1085" s="34" t="s">
        <v>5092</v>
      </c>
      <c r="K1085" s="26" t="s">
        <v>5093</v>
      </c>
      <c r="L1085" s="25" t="s">
        <v>25</v>
      </c>
      <c r="M1085" s="110">
        <v>74</v>
      </c>
      <c r="N1085" s="114">
        <v>42773</v>
      </c>
      <c r="O1085" s="69" t="str">
        <f>IFERROR(VLOOKUP(IF($L1085="―",$K1085,$L1085),[3]法人一覧!$D$4:$E$326,2,FALSE),"―")</f>
        <v>―</v>
      </c>
    </row>
    <row r="1086" spans="1:15" ht="27" customHeight="1" x14ac:dyDescent="0.15">
      <c r="A1086" s="39">
        <f>IF($B$903="","",COUNTA($B$903:B1086))</f>
        <v>184</v>
      </c>
      <c r="B1086" s="52">
        <f t="shared" si="108"/>
        <v>1086</v>
      </c>
      <c r="C1086" s="52" t="str">
        <f t="shared" si="109"/>
        <v>（７）　有料老人ホーム　（老人福祉法）</v>
      </c>
      <c r="D1086" s="27" t="str">
        <f t="shared" si="110"/>
        <v>長寿介護課</v>
      </c>
      <c r="E1086" s="27" t="str">
        <f t="shared" si="111"/>
        <v>有料老人ホーム</v>
      </c>
      <c r="F1086" s="25" t="s">
        <v>5094</v>
      </c>
      <c r="G1086" s="34" t="s">
        <v>413</v>
      </c>
      <c r="H1086" s="25" t="s">
        <v>5095</v>
      </c>
      <c r="I1086" s="34" t="s">
        <v>5096</v>
      </c>
      <c r="J1086" s="34" t="s">
        <v>5097</v>
      </c>
      <c r="K1086" s="26" t="s">
        <v>5098</v>
      </c>
      <c r="L1086" s="25" t="s">
        <v>25</v>
      </c>
      <c r="M1086" s="110">
        <v>20</v>
      </c>
      <c r="N1086" s="114">
        <v>43739</v>
      </c>
      <c r="O1086" s="69" t="str">
        <f>IFERROR(VLOOKUP(IF($L1086="―",$K1086,$L1086),[3]法人一覧!$D$4:$E$326,2,FALSE),"―")</f>
        <v>―</v>
      </c>
    </row>
    <row r="1087" spans="1:15" ht="27" customHeight="1" x14ac:dyDescent="0.15">
      <c r="A1087" s="39">
        <f>IF($B$903="","",COUNTA($B$903:B1087))</f>
        <v>185</v>
      </c>
      <c r="B1087" s="52">
        <f t="shared" si="108"/>
        <v>1087</v>
      </c>
      <c r="C1087" s="52" t="str">
        <f t="shared" si="109"/>
        <v>（７）　有料老人ホーム　（老人福祉法）</v>
      </c>
      <c r="D1087" s="27" t="str">
        <f t="shared" si="110"/>
        <v>長寿介護課</v>
      </c>
      <c r="E1087" s="27" t="str">
        <f t="shared" si="111"/>
        <v>有料老人ホーム</v>
      </c>
      <c r="F1087" s="25" t="s">
        <v>5099</v>
      </c>
      <c r="G1087" s="34" t="s">
        <v>5078</v>
      </c>
      <c r="H1087" s="25" t="s">
        <v>5100</v>
      </c>
      <c r="I1087" s="34" t="s">
        <v>5101</v>
      </c>
      <c r="J1087" s="34" t="s">
        <v>5102</v>
      </c>
      <c r="K1087" s="26" t="s">
        <v>5103</v>
      </c>
      <c r="L1087" s="25" t="s">
        <v>25</v>
      </c>
      <c r="M1087" s="110">
        <v>32</v>
      </c>
      <c r="N1087" s="114">
        <v>44470</v>
      </c>
      <c r="O1087" s="69" t="str">
        <f>IFERROR(VLOOKUP(IF($L1087="―",$K1087,$L1087),[3]法人一覧!$D$4:$E$326,2,FALSE),"―")</f>
        <v>―</v>
      </c>
    </row>
    <row r="1088" spans="1:15" ht="27" customHeight="1" x14ac:dyDescent="0.15">
      <c r="A1088" s="39">
        <f>IF($B$903="","",COUNTA($B$903:B1088))</f>
        <v>186</v>
      </c>
      <c r="B1088" s="52">
        <f t="shared" si="108"/>
        <v>1088</v>
      </c>
      <c r="C1088" s="52" t="str">
        <f t="shared" si="109"/>
        <v>（７）　有料老人ホーム　（老人福祉法）</v>
      </c>
      <c r="D1088" s="27" t="str">
        <f t="shared" si="110"/>
        <v>長寿介護課</v>
      </c>
      <c r="E1088" s="27" t="str">
        <f t="shared" si="111"/>
        <v>有料老人ホーム</v>
      </c>
      <c r="F1088" s="25" t="s">
        <v>5104</v>
      </c>
      <c r="G1088" s="34" t="s">
        <v>249</v>
      </c>
      <c r="H1088" s="25" t="s">
        <v>5105</v>
      </c>
      <c r="I1088" s="34" t="s">
        <v>5106</v>
      </c>
      <c r="J1088" s="34" t="s">
        <v>5107</v>
      </c>
      <c r="K1088" s="26" t="s">
        <v>5108</v>
      </c>
      <c r="L1088" s="25" t="s">
        <v>25</v>
      </c>
      <c r="M1088" s="110">
        <v>28</v>
      </c>
      <c r="N1088" s="114">
        <v>44986</v>
      </c>
      <c r="O1088" s="69" t="str">
        <f>IFERROR(VLOOKUP(IF($L1088="―",$K1088,$L1088),[3]法人一覧!$D$4:$E$326,2,FALSE),"―")</f>
        <v>―</v>
      </c>
    </row>
    <row r="1089" spans="1:22" ht="27" customHeight="1" x14ac:dyDescent="0.15">
      <c r="A1089" s="39">
        <f>IF($B$903="","",COUNTA($B$903:B1089))</f>
        <v>187</v>
      </c>
      <c r="B1089" s="52">
        <f t="shared" si="108"/>
        <v>1089</v>
      </c>
      <c r="C1089" s="52" t="str">
        <f t="shared" si="109"/>
        <v>（７）　有料老人ホーム　（老人福祉法）</v>
      </c>
      <c r="D1089" s="27" t="str">
        <f t="shared" si="110"/>
        <v>長寿介護課</v>
      </c>
      <c r="E1089" s="27" t="str">
        <f t="shared" si="111"/>
        <v>有料老人ホーム</v>
      </c>
      <c r="F1089" s="25" t="s">
        <v>5109</v>
      </c>
      <c r="G1089" s="34" t="s">
        <v>3595</v>
      </c>
      <c r="H1089" s="25" t="s">
        <v>5110</v>
      </c>
      <c r="I1089" s="34" t="s">
        <v>5111</v>
      </c>
      <c r="J1089" s="34" t="s">
        <v>5112</v>
      </c>
      <c r="K1089" s="26" t="s">
        <v>5113</v>
      </c>
      <c r="L1089" s="25" t="s">
        <v>25</v>
      </c>
      <c r="M1089" s="110">
        <v>15</v>
      </c>
      <c r="N1089" s="111">
        <v>38108</v>
      </c>
      <c r="O1089" s="69" t="str">
        <f>IFERROR(VLOOKUP(IF($L1089="―",$K1089,$L1089),[3]法人一覧!$D$4:$E$326,2,FALSE),"―")</f>
        <v>―</v>
      </c>
    </row>
    <row r="1090" spans="1:22" ht="27" customHeight="1" x14ac:dyDescent="0.15">
      <c r="A1090" s="39">
        <f>IF($B$903="","",COUNTA($B$903:B1090))</f>
        <v>188</v>
      </c>
      <c r="B1090" s="52">
        <f t="shared" si="108"/>
        <v>1090</v>
      </c>
      <c r="C1090" s="52" t="str">
        <f t="shared" si="109"/>
        <v>（７）　有料老人ホーム　（老人福祉法）</v>
      </c>
      <c r="D1090" s="27" t="str">
        <f t="shared" si="110"/>
        <v>長寿介護課</v>
      </c>
      <c r="E1090" s="27" t="str">
        <f t="shared" si="111"/>
        <v>有料老人ホーム</v>
      </c>
      <c r="F1090" s="25" t="s">
        <v>5114</v>
      </c>
      <c r="G1090" s="34" t="s">
        <v>3595</v>
      </c>
      <c r="H1090" s="25" t="s">
        <v>5115</v>
      </c>
      <c r="I1090" s="34" t="s">
        <v>5116</v>
      </c>
      <c r="J1090" s="34" t="s">
        <v>5112</v>
      </c>
      <c r="K1090" s="26" t="s">
        <v>5113</v>
      </c>
      <c r="L1090" s="25" t="s">
        <v>25</v>
      </c>
      <c r="M1090" s="110">
        <v>30</v>
      </c>
      <c r="N1090" s="111">
        <v>39387</v>
      </c>
      <c r="O1090" s="69" t="str">
        <f>IFERROR(VLOOKUP(IF($L1090="―",$K1090,$L1090),[3]法人一覧!$D$4:$E$326,2,FALSE),"―")</f>
        <v>―</v>
      </c>
    </row>
    <row r="1091" spans="1:22" ht="27" customHeight="1" x14ac:dyDescent="0.15">
      <c r="A1091" s="39">
        <f>IF($B$903="","",COUNTA($B$903:B1091))</f>
        <v>189</v>
      </c>
      <c r="B1091" s="52">
        <f t="shared" si="108"/>
        <v>1091</v>
      </c>
      <c r="C1091" s="52" t="str">
        <f t="shared" si="109"/>
        <v>（７）　有料老人ホーム　（老人福祉法）</v>
      </c>
      <c r="D1091" s="27" t="str">
        <f t="shared" si="110"/>
        <v>長寿介護課</v>
      </c>
      <c r="E1091" s="27" t="str">
        <f t="shared" si="111"/>
        <v>有料老人ホーム</v>
      </c>
      <c r="F1091" s="25" t="s">
        <v>5117</v>
      </c>
      <c r="G1091" s="34" t="s">
        <v>425</v>
      </c>
      <c r="H1091" s="25" t="s">
        <v>5118</v>
      </c>
      <c r="I1091" s="34" t="s">
        <v>5119</v>
      </c>
      <c r="J1091" s="34" t="s">
        <v>5120</v>
      </c>
      <c r="K1091" s="26" t="s">
        <v>5121</v>
      </c>
      <c r="L1091" s="25" t="s">
        <v>25</v>
      </c>
      <c r="M1091" s="110">
        <v>26</v>
      </c>
      <c r="N1091" s="111">
        <v>38565</v>
      </c>
      <c r="O1091" s="69" t="str">
        <f>IFERROR(VLOOKUP(IF($L1091="―",$K1091,$L1091),[3]法人一覧!$D$4:$E$326,2,FALSE),"―")</f>
        <v>―</v>
      </c>
    </row>
    <row r="1092" spans="1:22" ht="27" customHeight="1" x14ac:dyDescent="0.15">
      <c r="A1092" s="39">
        <f>IF($B$903="","",COUNTA($B$903:B1092))</f>
        <v>190</v>
      </c>
      <c r="B1092" s="52">
        <f t="shared" si="108"/>
        <v>1092</v>
      </c>
      <c r="C1092" s="52" t="str">
        <f t="shared" si="109"/>
        <v>（７）　有料老人ホーム　（老人福祉法）</v>
      </c>
      <c r="D1092" s="27" t="str">
        <f t="shared" si="110"/>
        <v>長寿介護課</v>
      </c>
      <c r="E1092" s="27" t="str">
        <f t="shared" si="111"/>
        <v>有料老人ホーム</v>
      </c>
      <c r="F1092" s="25" t="s">
        <v>5122</v>
      </c>
      <c r="G1092" s="34" t="s">
        <v>5123</v>
      </c>
      <c r="H1092" s="25" t="s">
        <v>5124</v>
      </c>
      <c r="I1092" s="34" t="s">
        <v>5125</v>
      </c>
      <c r="J1092" s="34" t="s">
        <v>5126</v>
      </c>
      <c r="K1092" s="26" t="s">
        <v>5127</v>
      </c>
      <c r="L1092" s="25" t="s">
        <v>25</v>
      </c>
      <c r="M1092" s="110">
        <v>35</v>
      </c>
      <c r="N1092" s="111">
        <v>41153</v>
      </c>
      <c r="O1092" s="69" t="str">
        <f>IFERROR(VLOOKUP(IF($L1092="―",$K1092,$L1092),[3]法人一覧!$D$4:$E$326,2,FALSE),"―")</f>
        <v>―</v>
      </c>
    </row>
    <row r="1093" spans="1:22" ht="27" customHeight="1" x14ac:dyDescent="0.15">
      <c r="A1093" s="39">
        <f>IF($B$903="","",COUNTA($B$903:B1093))</f>
        <v>191</v>
      </c>
      <c r="B1093" s="52">
        <f t="shared" si="108"/>
        <v>1093</v>
      </c>
      <c r="C1093" s="52" t="str">
        <f t="shared" si="109"/>
        <v>（７）　有料老人ホーム　（老人福祉法）</v>
      </c>
      <c r="D1093" s="27" t="str">
        <f t="shared" si="110"/>
        <v>長寿介護課</v>
      </c>
      <c r="E1093" s="27" t="str">
        <f t="shared" si="111"/>
        <v>有料老人ホーム</v>
      </c>
      <c r="F1093" s="25" t="s">
        <v>5128</v>
      </c>
      <c r="G1093" s="34" t="s">
        <v>5129</v>
      </c>
      <c r="H1093" s="25" t="s">
        <v>5130</v>
      </c>
      <c r="I1093" s="34" t="s">
        <v>5131</v>
      </c>
      <c r="J1093" s="34" t="s">
        <v>5132</v>
      </c>
      <c r="K1093" s="26" t="s">
        <v>5133</v>
      </c>
      <c r="L1093" s="25" t="s">
        <v>25</v>
      </c>
      <c r="M1093" s="110">
        <v>38</v>
      </c>
      <c r="N1093" s="114">
        <v>42736</v>
      </c>
      <c r="O1093" s="69" t="str">
        <f>IFERROR(VLOOKUP(IF($L1093="―",$K1093,$L1093),[3]法人一覧!$D$4:$E$326,2,FALSE),"―")</f>
        <v>―</v>
      </c>
    </row>
    <row r="1094" spans="1:22" ht="27" customHeight="1" x14ac:dyDescent="0.15">
      <c r="A1094" s="39">
        <f>IF($B$903="","",COUNTA($B$903:B1094))</f>
        <v>192</v>
      </c>
      <c r="B1094" s="52">
        <f t="shared" si="108"/>
        <v>1094</v>
      </c>
      <c r="C1094" s="52" t="str">
        <f t="shared" si="109"/>
        <v>（７）　有料老人ホーム　（老人福祉法）</v>
      </c>
      <c r="D1094" s="27" t="str">
        <f t="shared" si="110"/>
        <v>長寿介護課</v>
      </c>
      <c r="E1094" s="27" t="str">
        <f t="shared" si="111"/>
        <v>有料老人ホーム</v>
      </c>
      <c r="F1094" s="25" t="s">
        <v>5134</v>
      </c>
      <c r="G1094" s="34" t="s">
        <v>5135</v>
      </c>
      <c r="H1094" s="25" t="s">
        <v>5136</v>
      </c>
      <c r="I1094" s="34" t="s">
        <v>5137</v>
      </c>
      <c r="J1094" s="34" t="s">
        <v>5138</v>
      </c>
      <c r="K1094" s="25" t="s">
        <v>5127</v>
      </c>
      <c r="L1094" s="25" t="s">
        <v>25</v>
      </c>
      <c r="M1094" s="110">
        <v>30</v>
      </c>
      <c r="N1094" s="111">
        <v>41244</v>
      </c>
      <c r="O1094" s="69" t="str">
        <f>IFERROR(VLOOKUP(IF($L1094="―",$K1094,$L1094),[3]法人一覧!$D$4:$E$326,2,FALSE),"―")</f>
        <v>―</v>
      </c>
    </row>
    <row r="1095" spans="1:22" ht="27" customHeight="1" x14ac:dyDescent="0.15">
      <c r="A1095" s="39">
        <f>IF($B$903="","",COUNTA($B$903:B1095))</f>
        <v>193</v>
      </c>
      <c r="B1095" s="52">
        <f t="shared" si="108"/>
        <v>1095</v>
      </c>
      <c r="C1095" s="52" t="str">
        <f t="shared" si="109"/>
        <v>（７）　有料老人ホーム　（老人福祉法）</v>
      </c>
      <c r="D1095" s="27" t="str">
        <f t="shared" si="110"/>
        <v>長寿介護課</v>
      </c>
      <c r="E1095" s="27" t="str">
        <f t="shared" si="111"/>
        <v>有料老人ホーム</v>
      </c>
      <c r="F1095" s="25" t="s">
        <v>5139</v>
      </c>
      <c r="G1095" s="34" t="s">
        <v>1513</v>
      </c>
      <c r="H1095" s="25" t="s">
        <v>5140</v>
      </c>
      <c r="I1095" s="34" t="s">
        <v>5141</v>
      </c>
      <c r="J1095" s="34" t="s">
        <v>5142</v>
      </c>
      <c r="K1095" s="25" t="s">
        <v>5143</v>
      </c>
      <c r="L1095" s="25" t="s">
        <v>25</v>
      </c>
      <c r="M1095" s="110">
        <v>40</v>
      </c>
      <c r="N1095" s="111">
        <v>41228</v>
      </c>
      <c r="O1095" s="69" t="str">
        <f>IFERROR(VLOOKUP(IF($L1095="―",$K1095,$L1095),[3]法人一覧!$D$4:$E$326,2,FALSE),"―")</f>
        <v>―</v>
      </c>
    </row>
    <row r="1096" spans="1:22" ht="27" customHeight="1" x14ac:dyDescent="0.15">
      <c r="A1096" s="39">
        <f>IF($B$903="","",COUNTA($B$903:B1096))</f>
        <v>194</v>
      </c>
      <c r="B1096" s="52">
        <f t="shared" si="108"/>
        <v>1096</v>
      </c>
      <c r="C1096" s="52" t="str">
        <f t="shared" si="109"/>
        <v>（７）　有料老人ホーム　（老人福祉法）</v>
      </c>
      <c r="D1096" s="27" t="str">
        <f t="shared" si="110"/>
        <v>長寿介護課</v>
      </c>
      <c r="E1096" s="27" t="str">
        <f t="shared" si="111"/>
        <v>有料老人ホーム</v>
      </c>
      <c r="F1096" s="25" t="s">
        <v>5144</v>
      </c>
      <c r="G1096" s="166" t="s">
        <v>5145</v>
      </c>
      <c r="H1096" s="25" t="s">
        <v>5146</v>
      </c>
      <c r="I1096" s="166" t="s">
        <v>5147</v>
      </c>
      <c r="J1096" s="166" t="s">
        <v>5148</v>
      </c>
      <c r="K1096" s="25" t="s">
        <v>4987</v>
      </c>
      <c r="L1096" s="25" t="s">
        <v>25</v>
      </c>
      <c r="M1096" s="195">
        <v>22</v>
      </c>
      <c r="N1096" s="114">
        <v>44136</v>
      </c>
      <c r="O1096" s="69" t="str">
        <f>IFERROR(VLOOKUP(IF($L1096="―",$K1096,$L1096),[3]法人一覧!$D$4:$E$326,2,FALSE),"―")</f>
        <v>―</v>
      </c>
    </row>
    <row r="1097" spans="1:22" ht="27" customHeight="1" x14ac:dyDescent="0.15">
      <c r="A1097" s="39">
        <f>IF($B$903="","",COUNTA($B$903:B1097))</f>
        <v>195</v>
      </c>
      <c r="B1097" s="52">
        <f t="shared" si="108"/>
        <v>1097</v>
      </c>
      <c r="C1097" s="52" t="str">
        <f t="shared" si="109"/>
        <v>（７）　有料老人ホーム　（老人福祉法）</v>
      </c>
      <c r="D1097" s="27" t="str">
        <f t="shared" si="110"/>
        <v>長寿介護課</v>
      </c>
      <c r="E1097" s="27" t="str">
        <f t="shared" si="111"/>
        <v>有料老人ホーム</v>
      </c>
      <c r="F1097" s="25" t="s">
        <v>5149</v>
      </c>
      <c r="G1097" s="34" t="s">
        <v>5150</v>
      </c>
      <c r="H1097" s="25" t="s">
        <v>5151</v>
      </c>
      <c r="I1097" s="34" t="s">
        <v>5152</v>
      </c>
      <c r="J1097" s="34" t="s">
        <v>5153</v>
      </c>
      <c r="K1097" s="25" t="s">
        <v>4654</v>
      </c>
      <c r="L1097" s="25" t="s">
        <v>25</v>
      </c>
      <c r="M1097" s="110">
        <v>60</v>
      </c>
      <c r="N1097" s="114">
        <v>42064</v>
      </c>
      <c r="O1097" s="69" t="str">
        <f>IFERROR(VLOOKUP(IF($L1097="―",$K1097,$L1097),[3]法人一覧!$D$4:$E$326,2,FALSE),"―")</f>
        <v>―</v>
      </c>
    </row>
    <row r="1098" spans="1:22" s="78" customFormat="1" ht="27" customHeight="1" x14ac:dyDescent="0.15">
      <c r="A1098" s="39">
        <f>IF($B$903="","",COUNTA($B$903:B1098))</f>
        <v>196</v>
      </c>
      <c r="B1098" s="52">
        <f t="shared" si="108"/>
        <v>1098</v>
      </c>
      <c r="C1098" s="52" t="str">
        <f t="shared" si="109"/>
        <v>（７）　有料老人ホーム　（老人福祉法）</v>
      </c>
      <c r="D1098" s="27" t="str">
        <f t="shared" si="110"/>
        <v>長寿介護課</v>
      </c>
      <c r="E1098" s="27" t="str">
        <f t="shared" si="111"/>
        <v>有料老人ホーム</v>
      </c>
      <c r="F1098" s="25" t="s">
        <v>5154</v>
      </c>
      <c r="G1098" s="34" t="s">
        <v>452</v>
      </c>
      <c r="H1098" s="25" t="s">
        <v>5155</v>
      </c>
      <c r="I1098" s="34" t="s">
        <v>5156</v>
      </c>
      <c r="J1098" s="34" t="s">
        <v>5157</v>
      </c>
      <c r="K1098" s="25" t="s">
        <v>5158</v>
      </c>
      <c r="L1098" s="25" t="s">
        <v>25</v>
      </c>
      <c r="M1098" s="110">
        <v>40</v>
      </c>
      <c r="N1098" s="114">
        <v>42095</v>
      </c>
      <c r="O1098" s="69" t="str">
        <f>IFERROR(VLOOKUP(IF($L1098="―",$K1098,$L1098),[3]法人一覧!$D$4:$E$326,2,FALSE),"―")</f>
        <v>―</v>
      </c>
      <c r="P1098" s="63"/>
      <c r="Q1098" s="63"/>
      <c r="R1098" s="63"/>
      <c r="S1098" s="63"/>
      <c r="T1098" s="63"/>
      <c r="U1098" s="63"/>
      <c r="V1098" s="63"/>
    </row>
    <row r="1099" spans="1:22" ht="27" customHeight="1" x14ac:dyDescent="0.15">
      <c r="A1099" s="39">
        <f>IF($B$903="","",COUNTA($B$903:B1099))</f>
        <v>197</v>
      </c>
      <c r="B1099" s="52">
        <f t="shared" si="108"/>
        <v>1099</v>
      </c>
      <c r="C1099" s="52" t="str">
        <f t="shared" si="109"/>
        <v>（７）　有料老人ホーム　（老人福祉法）</v>
      </c>
      <c r="D1099" s="27" t="str">
        <f t="shared" si="110"/>
        <v>長寿介護課</v>
      </c>
      <c r="E1099" s="27" t="str">
        <f t="shared" si="111"/>
        <v>有料老人ホーム</v>
      </c>
      <c r="F1099" s="25" t="s">
        <v>5159</v>
      </c>
      <c r="G1099" s="34" t="s">
        <v>452</v>
      </c>
      <c r="H1099" s="25" t="s">
        <v>5160</v>
      </c>
      <c r="I1099" s="34" t="s">
        <v>5161</v>
      </c>
      <c r="J1099" s="34" t="s">
        <v>5162</v>
      </c>
      <c r="K1099" s="25" t="s">
        <v>5158</v>
      </c>
      <c r="L1099" s="25" t="s">
        <v>25</v>
      </c>
      <c r="M1099" s="110">
        <v>27</v>
      </c>
      <c r="N1099" s="111">
        <v>41340</v>
      </c>
      <c r="O1099" s="69" t="str">
        <f>IFERROR(VLOOKUP(IF($L1099="―",$K1099,$L1099),[3]法人一覧!$D$4:$E$326,2,FALSE),"―")</f>
        <v>―</v>
      </c>
    </row>
    <row r="1100" spans="1:22" ht="27" customHeight="1" x14ac:dyDescent="0.15">
      <c r="A1100" s="39">
        <f>IF($B$903="","",COUNTA($B$903:B1100))</f>
        <v>198</v>
      </c>
      <c r="B1100" s="52">
        <f t="shared" si="108"/>
        <v>1100</v>
      </c>
      <c r="C1100" s="52" t="str">
        <f t="shared" si="109"/>
        <v>（７）　有料老人ホーム　（老人福祉法）</v>
      </c>
      <c r="D1100" s="27" t="str">
        <f t="shared" si="110"/>
        <v>長寿介護課</v>
      </c>
      <c r="E1100" s="27" t="str">
        <f t="shared" si="111"/>
        <v>有料老人ホーム</v>
      </c>
      <c r="F1100" s="25" t="s">
        <v>5163</v>
      </c>
      <c r="G1100" s="34" t="s">
        <v>546</v>
      </c>
      <c r="H1100" s="25" t="s">
        <v>5164</v>
      </c>
      <c r="I1100" s="34" t="s">
        <v>5165</v>
      </c>
      <c r="J1100" s="34" t="s">
        <v>5166</v>
      </c>
      <c r="K1100" s="25" t="s">
        <v>5167</v>
      </c>
      <c r="L1100" s="25" t="s">
        <v>25</v>
      </c>
      <c r="M1100" s="110">
        <v>27</v>
      </c>
      <c r="N1100" s="111">
        <v>38808</v>
      </c>
      <c r="O1100" s="69" t="str">
        <f>IFERROR(VLOOKUP(IF($L1100="―",$K1100,$L1100),[3]法人一覧!$D$4:$E$326,2,FALSE),"―")</f>
        <v>―</v>
      </c>
    </row>
    <row r="1101" spans="1:22" ht="27" customHeight="1" x14ac:dyDescent="0.15">
      <c r="A1101" s="39">
        <f>IF($B$903="","",COUNTA($B$903:B1101))</f>
        <v>199</v>
      </c>
      <c r="B1101" s="52">
        <f t="shared" si="108"/>
        <v>1101</v>
      </c>
      <c r="C1101" s="52" t="str">
        <f t="shared" si="109"/>
        <v>（７）　有料老人ホーム　（老人福祉法）</v>
      </c>
      <c r="D1101" s="27" t="str">
        <f t="shared" si="110"/>
        <v>長寿介護課</v>
      </c>
      <c r="E1101" s="27" t="str">
        <f t="shared" si="111"/>
        <v>有料老人ホーム</v>
      </c>
      <c r="F1101" s="25" t="s">
        <v>5168</v>
      </c>
      <c r="G1101" s="34" t="s">
        <v>3595</v>
      </c>
      <c r="H1101" s="25" t="s">
        <v>5169</v>
      </c>
      <c r="I1101" s="34" t="s">
        <v>5170</v>
      </c>
      <c r="J1101" s="34" t="s">
        <v>5171</v>
      </c>
      <c r="K1101" s="25" t="s">
        <v>5172</v>
      </c>
      <c r="L1101" s="25" t="s">
        <v>25</v>
      </c>
      <c r="M1101" s="110">
        <v>23</v>
      </c>
      <c r="N1101" s="111">
        <v>41040</v>
      </c>
      <c r="O1101" s="69" t="str">
        <f>IFERROR(VLOOKUP(IF($L1101="―",$K1101,$L1101),[3]法人一覧!$D$4:$E$326,2,FALSE),"―")</f>
        <v>―</v>
      </c>
    </row>
    <row r="1102" spans="1:22" ht="27" customHeight="1" x14ac:dyDescent="0.15">
      <c r="A1102" s="39">
        <f>IF($B$903="","",COUNTA($B$903:B1102))</f>
        <v>200</v>
      </c>
      <c r="B1102" s="52">
        <f t="shared" si="108"/>
        <v>1102</v>
      </c>
      <c r="C1102" s="52" t="str">
        <f t="shared" si="109"/>
        <v>（７）　有料老人ホーム　（老人福祉法）</v>
      </c>
      <c r="D1102" s="27" t="str">
        <f t="shared" si="110"/>
        <v>長寿介護課</v>
      </c>
      <c r="E1102" s="27" t="str">
        <f t="shared" si="111"/>
        <v>有料老人ホーム</v>
      </c>
      <c r="F1102" s="25" t="s">
        <v>5173</v>
      </c>
      <c r="G1102" s="34" t="s">
        <v>421</v>
      </c>
      <c r="H1102" s="25" t="s">
        <v>5174</v>
      </c>
      <c r="I1102" s="34" t="s">
        <v>5175</v>
      </c>
      <c r="J1102" s="34" t="s">
        <v>5176</v>
      </c>
      <c r="K1102" s="25" t="s">
        <v>5177</v>
      </c>
      <c r="L1102" s="25" t="s">
        <v>25</v>
      </c>
      <c r="M1102" s="110">
        <v>16</v>
      </c>
      <c r="N1102" s="111">
        <v>42583</v>
      </c>
      <c r="O1102" s="69" t="str">
        <f>IFERROR(VLOOKUP(IF($L1102="―",$K1102,$L1102),[3]法人一覧!$D$4:$E$326,2,FALSE),"―")</f>
        <v>―</v>
      </c>
    </row>
    <row r="1103" spans="1:22" ht="27" customHeight="1" x14ac:dyDescent="0.15">
      <c r="A1103" s="39">
        <f>IF($B$903="","",COUNTA($B$903:B1103))</f>
        <v>201</v>
      </c>
      <c r="B1103" s="52">
        <f t="shared" si="108"/>
        <v>1103</v>
      </c>
      <c r="C1103" s="52" t="str">
        <f t="shared" si="109"/>
        <v>（７）　有料老人ホーム　（老人福祉法）</v>
      </c>
      <c r="D1103" s="27" t="str">
        <f t="shared" si="110"/>
        <v>長寿介護課</v>
      </c>
      <c r="E1103" s="27" t="str">
        <f t="shared" si="111"/>
        <v>有料老人ホーム</v>
      </c>
      <c r="F1103" s="25" t="s">
        <v>5178</v>
      </c>
      <c r="G1103" s="34" t="s">
        <v>1507</v>
      </c>
      <c r="H1103" s="25" t="s">
        <v>5179</v>
      </c>
      <c r="I1103" s="34" t="s">
        <v>5180</v>
      </c>
      <c r="J1103" s="34" t="s">
        <v>5181</v>
      </c>
      <c r="K1103" s="25" t="s">
        <v>5182</v>
      </c>
      <c r="L1103" s="25" t="s">
        <v>25</v>
      </c>
      <c r="M1103" s="110">
        <v>28</v>
      </c>
      <c r="N1103" s="111">
        <v>42607</v>
      </c>
      <c r="O1103" s="69" t="str">
        <f>IFERROR(VLOOKUP(IF($L1103="―",$K1103,$L1103),[3]法人一覧!$D$4:$E$326,2,FALSE),"―")</f>
        <v>―</v>
      </c>
    </row>
    <row r="1104" spans="1:22" ht="27" customHeight="1" x14ac:dyDescent="0.15">
      <c r="A1104" s="39">
        <f>IF($B$903="","",COUNTA($B$903:B1104))</f>
        <v>202</v>
      </c>
      <c r="B1104" s="52">
        <f t="shared" ref="B1104:B1144" si="112">IF(D1104="","",ROW())</f>
        <v>1104</v>
      </c>
      <c r="C1104" s="52" t="str">
        <f t="shared" ref="C1104:C1144" si="113">$F$901</f>
        <v>（７）　有料老人ホーム　（老人福祉法）</v>
      </c>
      <c r="D1104" s="27" t="str">
        <f t="shared" ref="D1104:D1144" si="114">$O$901</f>
        <v>長寿介護課</v>
      </c>
      <c r="E1104" s="27" t="str">
        <f t="shared" ref="E1104:E1144" si="115">MID(category4_7,SEARCH("）",category4_7,1)+2,SEARCH("（",category4_7,SEARCH("）",category4_7,1)+2)-SEARCH("）",category4_7,1)-3)</f>
        <v>有料老人ホーム</v>
      </c>
      <c r="F1104" s="25" t="s">
        <v>5183</v>
      </c>
      <c r="G1104" s="34" t="s">
        <v>425</v>
      </c>
      <c r="H1104" s="25" t="s">
        <v>5184</v>
      </c>
      <c r="I1104" s="34" t="s">
        <v>5185</v>
      </c>
      <c r="J1104" s="34" t="s">
        <v>5186</v>
      </c>
      <c r="K1104" s="25" t="s">
        <v>5187</v>
      </c>
      <c r="L1104" s="25" t="s">
        <v>25</v>
      </c>
      <c r="M1104" s="110">
        <v>20</v>
      </c>
      <c r="N1104" s="111">
        <v>42614</v>
      </c>
      <c r="O1104" s="69" t="str">
        <f>IFERROR(VLOOKUP(IF($L1104="―",$K1104,$L1104),[3]法人一覧!$D$4:$E$326,2,FALSE),"―")</f>
        <v>―</v>
      </c>
    </row>
    <row r="1105" spans="1:15" ht="27" customHeight="1" x14ac:dyDescent="0.15">
      <c r="A1105" s="39">
        <f>IF($B$903="","",COUNTA($B$903:B1105))</f>
        <v>203</v>
      </c>
      <c r="B1105" s="52">
        <f t="shared" si="112"/>
        <v>1105</v>
      </c>
      <c r="C1105" s="52" t="str">
        <f t="shared" si="113"/>
        <v>（７）　有料老人ホーム　（老人福祉法）</v>
      </c>
      <c r="D1105" s="27" t="str">
        <f t="shared" si="114"/>
        <v>長寿介護課</v>
      </c>
      <c r="E1105" s="27" t="str">
        <f t="shared" si="115"/>
        <v>有料老人ホーム</v>
      </c>
      <c r="F1105" s="26" t="s">
        <v>5188</v>
      </c>
      <c r="G1105" s="112" t="s">
        <v>2564</v>
      </c>
      <c r="H1105" s="25" t="s">
        <v>5189</v>
      </c>
      <c r="I1105" s="112" t="s">
        <v>5190</v>
      </c>
      <c r="J1105" s="112" t="s">
        <v>5191</v>
      </c>
      <c r="K1105" s="26" t="s">
        <v>5192</v>
      </c>
      <c r="L1105" s="25" t="s">
        <v>25</v>
      </c>
      <c r="M1105" s="110">
        <v>50</v>
      </c>
      <c r="N1105" s="111">
        <v>42948</v>
      </c>
      <c r="O1105" s="69" t="str">
        <f>IFERROR(VLOOKUP(IF($L1105="―",$K1105,$L1105),[3]法人一覧!$D$4:$E$326,2,FALSE),"―")</f>
        <v>―</v>
      </c>
    </row>
    <row r="1106" spans="1:15" ht="27" customHeight="1" x14ac:dyDescent="0.15">
      <c r="A1106" s="39">
        <f>IF($B$903="","",COUNTA($B$903:B1106))</f>
        <v>204</v>
      </c>
      <c r="B1106" s="52">
        <f t="shared" si="112"/>
        <v>1106</v>
      </c>
      <c r="C1106" s="52" t="str">
        <f t="shared" si="113"/>
        <v>（７）　有料老人ホーム　（老人福祉法）</v>
      </c>
      <c r="D1106" s="27" t="str">
        <f t="shared" si="114"/>
        <v>長寿介護課</v>
      </c>
      <c r="E1106" s="27" t="str">
        <f t="shared" si="115"/>
        <v>有料老人ホーム</v>
      </c>
      <c r="F1106" s="25" t="s">
        <v>5193</v>
      </c>
      <c r="G1106" s="112" t="s">
        <v>1507</v>
      </c>
      <c r="H1106" s="26" t="s">
        <v>5194</v>
      </c>
      <c r="I1106" s="112" t="s">
        <v>5195</v>
      </c>
      <c r="J1106" s="112" t="s">
        <v>5196</v>
      </c>
      <c r="K1106" s="26" t="s">
        <v>5197</v>
      </c>
      <c r="L1106" s="25" t="s">
        <v>25</v>
      </c>
      <c r="M1106" s="110">
        <v>20</v>
      </c>
      <c r="N1106" s="111">
        <v>43282</v>
      </c>
      <c r="O1106" s="69" t="str">
        <f>IFERROR(VLOOKUP(IF($L1106="―",$K1106,$L1106),[3]法人一覧!$D$4:$E$326,2,FALSE),"―")</f>
        <v>―</v>
      </c>
    </row>
    <row r="1107" spans="1:15" ht="27" customHeight="1" x14ac:dyDescent="0.15">
      <c r="A1107" s="39">
        <f>IF($B$903="","",COUNTA($B$903:B1107))</f>
        <v>205</v>
      </c>
      <c r="B1107" s="52">
        <f t="shared" si="112"/>
        <v>1107</v>
      </c>
      <c r="C1107" s="52" t="str">
        <f t="shared" si="113"/>
        <v>（７）　有料老人ホーム　（老人福祉法）</v>
      </c>
      <c r="D1107" s="27" t="str">
        <f t="shared" si="114"/>
        <v>長寿介護課</v>
      </c>
      <c r="E1107" s="27" t="str">
        <f t="shared" si="115"/>
        <v>有料老人ホーム</v>
      </c>
      <c r="F1107" s="25" t="s">
        <v>5198</v>
      </c>
      <c r="G1107" s="112" t="s">
        <v>5123</v>
      </c>
      <c r="H1107" s="26" t="s">
        <v>5199</v>
      </c>
      <c r="I1107" s="112" t="s">
        <v>5200</v>
      </c>
      <c r="J1107" s="112" t="s">
        <v>5201</v>
      </c>
      <c r="K1107" s="26" t="s">
        <v>5202</v>
      </c>
      <c r="L1107" s="25" t="s">
        <v>25</v>
      </c>
      <c r="M1107" s="110">
        <v>30</v>
      </c>
      <c r="N1107" s="111">
        <v>44149</v>
      </c>
      <c r="O1107" s="69" t="str">
        <f>IFERROR(VLOOKUP(IF($L1107="―",$K1107,$L1107),[3]法人一覧!$D$4:$E$326,2,FALSE),"―")</f>
        <v>―</v>
      </c>
    </row>
    <row r="1108" spans="1:15" ht="27" customHeight="1" x14ac:dyDescent="0.15">
      <c r="A1108" s="39">
        <f>IF($B$903="","",COUNTA($B$903:B1108))</f>
        <v>206</v>
      </c>
      <c r="B1108" s="52">
        <f t="shared" si="112"/>
        <v>1108</v>
      </c>
      <c r="C1108" s="52" t="str">
        <f t="shared" si="113"/>
        <v>（７）　有料老人ホーム　（老人福祉法）</v>
      </c>
      <c r="D1108" s="27" t="str">
        <f t="shared" si="114"/>
        <v>長寿介護課</v>
      </c>
      <c r="E1108" s="27" t="str">
        <f t="shared" si="115"/>
        <v>有料老人ホーム</v>
      </c>
      <c r="F1108" s="25" t="s">
        <v>5203</v>
      </c>
      <c r="G1108" s="112" t="s">
        <v>5129</v>
      </c>
      <c r="H1108" s="26" t="s">
        <v>5204</v>
      </c>
      <c r="I1108" s="112" t="s">
        <v>5205</v>
      </c>
      <c r="J1108" s="112" t="s">
        <v>5206</v>
      </c>
      <c r="K1108" s="26" t="s">
        <v>5133</v>
      </c>
      <c r="L1108" s="25" t="s">
        <v>25</v>
      </c>
      <c r="M1108" s="110">
        <v>29</v>
      </c>
      <c r="N1108" s="111">
        <v>44317</v>
      </c>
      <c r="O1108" s="69" t="str">
        <f>IFERROR(VLOOKUP(IF($L1108="―",$K1108,$L1108),[3]法人一覧!$D$4:$E$326,2,FALSE),"―")</f>
        <v>―</v>
      </c>
    </row>
    <row r="1109" spans="1:15" ht="27" customHeight="1" x14ac:dyDescent="0.15">
      <c r="A1109" s="115">
        <f>IF($B$903="","",COUNTA($B$903:B1109))</f>
        <v>207</v>
      </c>
      <c r="B1109" s="116">
        <f>IF(D1109="","",ROW())</f>
        <v>1109</v>
      </c>
      <c r="C1109" s="52" t="str">
        <f>$F$901</f>
        <v>（７）　有料老人ホーム　（老人福祉法）</v>
      </c>
      <c r="D1109" s="27" t="str">
        <f>$O$901</f>
        <v>長寿介護課</v>
      </c>
      <c r="E1109" s="52" t="str">
        <f>MID(category4_7,SEARCH("）",category4_7,1)+2,SEARCH("（",category4_7,SEARCH("）",category4_7,1)+2)-SEARCH("）",category4_7,1)-3)</f>
        <v>有料老人ホーム</v>
      </c>
      <c r="F1109" s="25" t="s">
        <v>15888</v>
      </c>
      <c r="G1109" s="112" t="s">
        <v>1464</v>
      </c>
      <c r="H1109" s="26" t="s">
        <v>15889</v>
      </c>
      <c r="I1109" s="112" t="s">
        <v>15890</v>
      </c>
      <c r="J1109" s="112" t="s">
        <v>15891</v>
      </c>
      <c r="K1109" s="26" t="s">
        <v>15892</v>
      </c>
      <c r="L1109" s="25" t="s">
        <v>25</v>
      </c>
      <c r="M1109" s="110">
        <v>45</v>
      </c>
      <c r="N1109" s="111">
        <v>46082</v>
      </c>
      <c r="O1109" s="69" t="str">
        <f>IFERROR(VLOOKUP(IF($L1109="―",$K1109,$L1109),[3]法人一覧!$D$4:$E$326,2,FALSE),"―")</f>
        <v>―</v>
      </c>
    </row>
    <row r="1110" spans="1:15" ht="27" customHeight="1" x14ac:dyDescent="0.15">
      <c r="A1110" s="39">
        <f>IF($B$903="","",COUNTA($B$903:B1110))</f>
        <v>208</v>
      </c>
      <c r="B1110" s="52">
        <f t="shared" si="112"/>
        <v>1110</v>
      </c>
      <c r="C1110" s="52" t="str">
        <f t="shared" si="113"/>
        <v>（７）　有料老人ホーム　（老人福祉法）</v>
      </c>
      <c r="D1110" s="27" t="str">
        <f t="shared" si="114"/>
        <v>長寿介護課</v>
      </c>
      <c r="E1110" s="27" t="str">
        <f t="shared" si="115"/>
        <v>有料老人ホーム</v>
      </c>
      <c r="F1110" s="25" t="s">
        <v>5207</v>
      </c>
      <c r="G1110" s="112" t="s">
        <v>5208</v>
      </c>
      <c r="H1110" s="26" t="s">
        <v>5209</v>
      </c>
      <c r="I1110" s="112" t="s">
        <v>5210</v>
      </c>
      <c r="J1110" s="112" t="s">
        <v>5211</v>
      </c>
      <c r="K1110" s="26" t="s">
        <v>5202</v>
      </c>
      <c r="L1110" s="25" t="s">
        <v>25</v>
      </c>
      <c r="M1110" s="110">
        <v>20</v>
      </c>
      <c r="N1110" s="111">
        <v>40422</v>
      </c>
      <c r="O1110" s="69" t="str">
        <f>IFERROR(VLOOKUP(IF($L1110="―",$K1110,$L1110),[3]法人一覧!$D$4:$E$326,2,FALSE),"―")</f>
        <v>―</v>
      </c>
    </row>
    <row r="1111" spans="1:15" ht="27" customHeight="1" x14ac:dyDescent="0.15">
      <c r="A1111" s="39">
        <f>IF($B$903="","",COUNTA($B$903:B1111))</f>
        <v>209</v>
      </c>
      <c r="B1111" s="52">
        <f t="shared" si="112"/>
        <v>1111</v>
      </c>
      <c r="C1111" s="52" t="str">
        <f t="shared" si="113"/>
        <v>（７）　有料老人ホーム　（老人福祉法）</v>
      </c>
      <c r="D1111" s="27" t="str">
        <f t="shared" si="114"/>
        <v>長寿介護課</v>
      </c>
      <c r="E1111" s="27" t="str">
        <f t="shared" si="115"/>
        <v>有料老人ホーム</v>
      </c>
      <c r="F1111" s="25" t="s">
        <v>5212</v>
      </c>
      <c r="G1111" s="166" t="s">
        <v>5213</v>
      </c>
      <c r="H1111" s="25" t="s">
        <v>5214</v>
      </c>
      <c r="I1111" s="166" t="s">
        <v>5215</v>
      </c>
      <c r="J1111" s="166" t="s">
        <v>5216</v>
      </c>
      <c r="K1111" s="25" t="s">
        <v>5217</v>
      </c>
      <c r="L1111" s="25" t="s">
        <v>25</v>
      </c>
      <c r="M1111" s="110">
        <v>105</v>
      </c>
      <c r="N1111" s="111">
        <v>40940</v>
      </c>
      <c r="O1111" s="69" t="str">
        <f>IFERROR(VLOOKUP(IF($L1111="―",$K1111,$L1111),[3]法人一覧!$D$4:$E$326,2,FALSE),"―")</f>
        <v>―</v>
      </c>
    </row>
    <row r="1112" spans="1:15" ht="27" customHeight="1" x14ac:dyDescent="0.15">
      <c r="A1112" s="39">
        <f>IF($B$903="","",COUNTA($B$903:B1112))</f>
        <v>210</v>
      </c>
      <c r="B1112" s="52">
        <f t="shared" si="112"/>
        <v>1112</v>
      </c>
      <c r="C1112" s="52" t="str">
        <f t="shared" si="113"/>
        <v>（７）　有料老人ホーム　（老人福祉法）</v>
      </c>
      <c r="D1112" s="27" t="str">
        <f t="shared" si="114"/>
        <v>長寿介護課</v>
      </c>
      <c r="E1112" s="27" t="str">
        <f t="shared" si="115"/>
        <v>有料老人ホーム</v>
      </c>
      <c r="F1112" s="25" t="s">
        <v>5218</v>
      </c>
      <c r="G1112" s="166" t="s">
        <v>5219</v>
      </c>
      <c r="H1112" s="25" t="s">
        <v>5220</v>
      </c>
      <c r="I1112" s="166" t="s">
        <v>5221</v>
      </c>
      <c r="J1112" s="166" t="s">
        <v>5222</v>
      </c>
      <c r="K1112" s="25" t="s">
        <v>5223</v>
      </c>
      <c r="L1112" s="25" t="s">
        <v>25</v>
      </c>
      <c r="M1112" s="110">
        <v>112</v>
      </c>
      <c r="N1112" s="111">
        <v>41061</v>
      </c>
      <c r="O1112" s="69" t="str">
        <f>IFERROR(VLOOKUP(IF($L1112="―",$K1112,$L1112),[3]法人一覧!$D$4:$E$326,2,FALSE),"―")</f>
        <v>―</v>
      </c>
    </row>
    <row r="1113" spans="1:15" ht="27" customHeight="1" x14ac:dyDescent="0.15">
      <c r="A1113" s="39">
        <f>IF($B$903="","",COUNTA($B$903:B1113))</f>
        <v>211</v>
      </c>
      <c r="B1113" s="52">
        <f t="shared" si="112"/>
        <v>1113</v>
      </c>
      <c r="C1113" s="52" t="str">
        <f t="shared" si="113"/>
        <v>（７）　有料老人ホーム　（老人福祉法）</v>
      </c>
      <c r="D1113" s="27" t="str">
        <f t="shared" si="114"/>
        <v>長寿介護課</v>
      </c>
      <c r="E1113" s="27" t="str">
        <f t="shared" si="115"/>
        <v>有料老人ホーム</v>
      </c>
      <c r="F1113" s="25" t="s">
        <v>5224</v>
      </c>
      <c r="G1113" s="166" t="s">
        <v>5225</v>
      </c>
      <c r="H1113" s="25" t="s">
        <v>5226</v>
      </c>
      <c r="I1113" s="166" t="s">
        <v>5227</v>
      </c>
      <c r="J1113" s="166" t="s">
        <v>5228</v>
      </c>
      <c r="K1113" s="25" t="s">
        <v>5229</v>
      </c>
      <c r="L1113" s="25" t="s">
        <v>25</v>
      </c>
      <c r="M1113" s="110">
        <v>12</v>
      </c>
      <c r="N1113" s="111">
        <v>38384</v>
      </c>
      <c r="O1113" s="69" t="str">
        <f>IFERROR(VLOOKUP(IF($L1113="―",$K1113,$L1113),[3]法人一覧!$D$4:$E$326,2,FALSE),"―")</f>
        <v>―</v>
      </c>
    </row>
    <row r="1114" spans="1:15" ht="27" customHeight="1" x14ac:dyDescent="0.15">
      <c r="A1114" s="39">
        <f>IF($B$903="","",COUNTA($B$903:B1114))</f>
        <v>212</v>
      </c>
      <c r="B1114" s="52">
        <f t="shared" si="112"/>
        <v>1114</v>
      </c>
      <c r="C1114" s="52" t="str">
        <f t="shared" si="113"/>
        <v>（７）　有料老人ホーム　（老人福祉法）</v>
      </c>
      <c r="D1114" s="27" t="str">
        <f t="shared" si="114"/>
        <v>長寿介護課</v>
      </c>
      <c r="E1114" s="27" t="str">
        <f t="shared" si="115"/>
        <v>有料老人ホーム</v>
      </c>
      <c r="F1114" s="25" t="s">
        <v>5230</v>
      </c>
      <c r="G1114" s="166" t="s">
        <v>5231</v>
      </c>
      <c r="H1114" s="25" t="s">
        <v>5232</v>
      </c>
      <c r="I1114" s="166" t="s">
        <v>5233</v>
      </c>
      <c r="J1114" s="166" t="s">
        <v>5234</v>
      </c>
      <c r="K1114" s="25" t="s">
        <v>5229</v>
      </c>
      <c r="L1114" s="25" t="s">
        <v>25</v>
      </c>
      <c r="M1114" s="110">
        <v>29</v>
      </c>
      <c r="N1114" s="111">
        <v>39356</v>
      </c>
      <c r="O1114" s="69" t="str">
        <f>IFERROR(VLOOKUP(IF($L1114="―",$K1114,$L1114),[3]法人一覧!$D$4:$E$326,2,FALSE),"―")</f>
        <v>―</v>
      </c>
    </row>
    <row r="1115" spans="1:15" ht="27" customHeight="1" x14ac:dyDescent="0.15">
      <c r="A1115" s="39">
        <f>IF($B$903="","",COUNTA($B$903:B1115))</f>
        <v>213</v>
      </c>
      <c r="B1115" s="52">
        <f t="shared" si="112"/>
        <v>1115</v>
      </c>
      <c r="C1115" s="52" t="str">
        <f t="shared" si="113"/>
        <v>（７）　有料老人ホーム　（老人福祉法）</v>
      </c>
      <c r="D1115" s="27" t="str">
        <f t="shared" si="114"/>
        <v>長寿介護課</v>
      </c>
      <c r="E1115" s="27" t="str">
        <f t="shared" si="115"/>
        <v>有料老人ホーム</v>
      </c>
      <c r="F1115" s="25" t="s">
        <v>5235</v>
      </c>
      <c r="G1115" s="34" t="s">
        <v>1631</v>
      </c>
      <c r="H1115" s="25" t="s">
        <v>5236</v>
      </c>
      <c r="I1115" s="34" t="s">
        <v>5237</v>
      </c>
      <c r="J1115" s="34" t="s">
        <v>5238</v>
      </c>
      <c r="K1115" s="25" t="s">
        <v>5239</v>
      </c>
      <c r="L1115" s="25" t="s">
        <v>25</v>
      </c>
      <c r="M1115" s="110">
        <v>55</v>
      </c>
      <c r="N1115" s="114">
        <v>41518</v>
      </c>
      <c r="O1115" s="69" t="str">
        <f>IFERROR(VLOOKUP(IF($L1115="―",$K1115,$L1115),[3]法人一覧!$D$4:$E$326,2,FALSE),"―")</f>
        <v>―</v>
      </c>
    </row>
    <row r="1116" spans="1:15" ht="27" customHeight="1" x14ac:dyDescent="0.15">
      <c r="A1116" s="39">
        <f>IF($B$903="","",COUNTA($B$903:B1116))</f>
        <v>214</v>
      </c>
      <c r="B1116" s="52">
        <f t="shared" si="112"/>
        <v>1116</v>
      </c>
      <c r="C1116" s="52" t="str">
        <f t="shared" si="113"/>
        <v>（７）　有料老人ホーム　（老人福祉法）</v>
      </c>
      <c r="D1116" s="27" t="str">
        <f t="shared" si="114"/>
        <v>長寿介護課</v>
      </c>
      <c r="E1116" s="27" t="str">
        <f t="shared" si="115"/>
        <v>有料老人ホーム</v>
      </c>
      <c r="F1116" s="25" t="s">
        <v>5240</v>
      </c>
      <c r="G1116" s="34" t="s">
        <v>2878</v>
      </c>
      <c r="H1116" s="25" t="s">
        <v>5241</v>
      </c>
      <c r="I1116" s="34" t="s">
        <v>5242</v>
      </c>
      <c r="J1116" s="34" t="s">
        <v>5243</v>
      </c>
      <c r="K1116" s="25" t="s">
        <v>5244</v>
      </c>
      <c r="L1116" s="25" t="s">
        <v>25</v>
      </c>
      <c r="M1116" s="110">
        <v>43</v>
      </c>
      <c r="N1116" s="111">
        <v>39600</v>
      </c>
      <c r="O1116" s="69" t="str">
        <f>IFERROR(VLOOKUP(IF($L1116="―",$K1116,$L1116),[3]法人一覧!$D$4:$E$326,2,FALSE),"―")</f>
        <v>―</v>
      </c>
    </row>
    <row r="1117" spans="1:15" ht="27" customHeight="1" x14ac:dyDescent="0.15">
      <c r="A1117" s="39">
        <f>IF($B$903="","",COUNTA($B$903:B1117))</f>
        <v>215</v>
      </c>
      <c r="B1117" s="52">
        <f t="shared" si="112"/>
        <v>1117</v>
      </c>
      <c r="C1117" s="52" t="str">
        <f t="shared" si="113"/>
        <v>（７）　有料老人ホーム　（老人福祉法）</v>
      </c>
      <c r="D1117" s="27" t="str">
        <f t="shared" si="114"/>
        <v>長寿介護課</v>
      </c>
      <c r="E1117" s="27" t="str">
        <f t="shared" si="115"/>
        <v>有料老人ホーム</v>
      </c>
      <c r="F1117" s="25" t="s">
        <v>5245</v>
      </c>
      <c r="G1117" s="34" t="s">
        <v>1627</v>
      </c>
      <c r="H1117" s="25" t="s">
        <v>5246</v>
      </c>
      <c r="I1117" s="34" t="s">
        <v>5247</v>
      </c>
      <c r="J1117" s="34" t="s">
        <v>5248</v>
      </c>
      <c r="K1117" s="25" t="s">
        <v>5249</v>
      </c>
      <c r="L1117" s="25" t="s">
        <v>25</v>
      </c>
      <c r="M1117" s="110">
        <v>25</v>
      </c>
      <c r="N1117" s="111">
        <v>41972</v>
      </c>
      <c r="O1117" s="69" t="str">
        <f>IFERROR(VLOOKUP(IF($L1117="―",$K1117,$L1117),[3]法人一覧!$D$4:$E$326,2,FALSE),"―")</f>
        <v>―</v>
      </c>
    </row>
    <row r="1118" spans="1:15" ht="27" customHeight="1" x14ac:dyDescent="0.15">
      <c r="A1118" s="39">
        <f>IF($B$903="","",COUNTA($B$903:B1118))</f>
        <v>216</v>
      </c>
      <c r="B1118" s="52">
        <f t="shared" si="112"/>
        <v>1118</v>
      </c>
      <c r="C1118" s="52" t="str">
        <f t="shared" si="113"/>
        <v>（７）　有料老人ホーム　（老人福祉法）</v>
      </c>
      <c r="D1118" s="27" t="str">
        <f t="shared" si="114"/>
        <v>長寿介護課</v>
      </c>
      <c r="E1118" s="27" t="str">
        <f t="shared" si="115"/>
        <v>有料老人ホーム</v>
      </c>
      <c r="F1118" s="25" t="s">
        <v>5250</v>
      </c>
      <c r="G1118" s="34" t="s">
        <v>5251</v>
      </c>
      <c r="H1118" s="25" t="s">
        <v>5252</v>
      </c>
      <c r="I1118" s="34" t="s">
        <v>5253</v>
      </c>
      <c r="J1118" s="34" t="s">
        <v>5254</v>
      </c>
      <c r="K1118" s="25" t="s">
        <v>5255</v>
      </c>
      <c r="L1118" s="25" t="s">
        <v>25</v>
      </c>
      <c r="M1118" s="110">
        <v>19</v>
      </c>
      <c r="N1118" s="111">
        <v>40123</v>
      </c>
      <c r="O1118" s="69" t="str">
        <f>IFERROR(VLOOKUP(IF($L1118="―",$K1118,$L1118),[3]法人一覧!$D$4:$E$326,2,FALSE),"―")</f>
        <v>―</v>
      </c>
    </row>
    <row r="1119" spans="1:15" ht="27" customHeight="1" x14ac:dyDescent="0.15">
      <c r="A1119" s="39">
        <f>IF($B$903="","",COUNTA($B$903:B1119))</f>
        <v>217</v>
      </c>
      <c r="B1119" s="52">
        <f t="shared" si="112"/>
        <v>1119</v>
      </c>
      <c r="C1119" s="52" t="str">
        <f t="shared" si="113"/>
        <v>（７）　有料老人ホーム　（老人福祉法）</v>
      </c>
      <c r="D1119" s="27" t="str">
        <f t="shared" si="114"/>
        <v>長寿介護課</v>
      </c>
      <c r="E1119" s="27" t="str">
        <f t="shared" si="115"/>
        <v>有料老人ホーム</v>
      </c>
      <c r="F1119" s="25" t="s">
        <v>5256</v>
      </c>
      <c r="G1119" s="34" t="s">
        <v>2878</v>
      </c>
      <c r="H1119" s="25" t="s">
        <v>5257</v>
      </c>
      <c r="I1119" s="34" t="s">
        <v>5258</v>
      </c>
      <c r="J1119" s="34" t="s">
        <v>5259</v>
      </c>
      <c r="K1119" s="25" t="s">
        <v>4910</v>
      </c>
      <c r="L1119" s="25" t="s">
        <v>25</v>
      </c>
      <c r="M1119" s="110">
        <v>42</v>
      </c>
      <c r="N1119" s="114">
        <v>40515</v>
      </c>
      <c r="O1119" s="69" t="str">
        <f>IFERROR(VLOOKUP(IF($L1119="―",$K1119,$L1119),[3]法人一覧!$D$4:$E$326,2,FALSE),"―")</f>
        <v>―</v>
      </c>
    </row>
    <row r="1120" spans="1:15" ht="27" customHeight="1" x14ac:dyDescent="0.15">
      <c r="A1120" s="39">
        <f>IF($B$903="","",COUNTA($B$903:B1120))</f>
        <v>218</v>
      </c>
      <c r="B1120" s="52">
        <f t="shared" si="112"/>
        <v>1120</v>
      </c>
      <c r="C1120" s="52" t="str">
        <f t="shared" si="113"/>
        <v>（７）　有料老人ホーム　（老人福祉法）</v>
      </c>
      <c r="D1120" s="27" t="str">
        <f t="shared" si="114"/>
        <v>長寿介護課</v>
      </c>
      <c r="E1120" s="27" t="str">
        <f t="shared" si="115"/>
        <v>有料老人ホーム</v>
      </c>
      <c r="F1120" s="25" t="s">
        <v>5260</v>
      </c>
      <c r="G1120" s="34" t="s">
        <v>5261</v>
      </c>
      <c r="H1120" s="25" t="s">
        <v>5262</v>
      </c>
      <c r="I1120" s="34" t="s">
        <v>5263</v>
      </c>
      <c r="J1120" s="34" t="s">
        <v>5264</v>
      </c>
      <c r="K1120" s="25" t="s">
        <v>5265</v>
      </c>
      <c r="L1120" s="25" t="s">
        <v>25</v>
      </c>
      <c r="M1120" s="110">
        <v>6</v>
      </c>
      <c r="N1120" s="111">
        <v>40203</v>
      </c>
      <c r="O1120" s="69" t="str">
        <f>IFERROR(VLOOKUP(IF($L1120="―",$K1120,$L1120),[3]法人一覧!$D$4:$E$326,2,FALSE),"―")</f>
        <v>―</v>
      </c>
    </row>
    <row r="1121" spans="1:15" ht="27" customHeight="1" x14ac:dyDescent="0.15">
      <c r="A1121" s="39">
        <f>IF($B$903="","",COUNTA($B$903:B1121))</f>
        <v>219</v>
      </c>
      <c r="B1121" s="52">
        <f t="shared" si="112"/>
        <v>1121</v>
      </c>
      <c r="C1121" s="52" t="str">
        <f t="shared" si="113"/>
        <v>（７）　有料老人ホーム　（老人福祉法）</v>
      </c>
      <c r="D1121" s="27" t="str">
        <f t="shared" si="114"/>
        <v>長寿介護課</v>
      </c>
      <c r="E1121" s="27" t="str">
        <f t="shared" si="115"/>
        <v>有料老人ホーム</v>
      </c>
      <c r="F1121" s="25" t="s">
        <v>5266</v>
      </c>
      <c r="G1121" s="34" t="s">
        <v>5267</v>
      </c>
      <c r="H1121" s="25" t="s">
        <v>5268</v>
      </c>
      <c r="I1121" s="34" t="s">
        <v>5269</v>
      </c>
      <c r="J1121" s="34" t="s">
        <v>5270</v>
      </c>
      <c r="K1121" s="25" t="s">
        <v>5271</v>
      </c>
      <c r="L1121" s="25" t="s">
        <v>25</v>
      </c>
      <c r="M1121" s="110">
        <v>58</v>
      </c>
      <c r="N1121" s="111">
        <v>42457</v>
      </c>
      <c r="O1121" s="69" t="str">
        <f>IFERROR(VLOOKUP(IF($L1121="―",$K1121,$L1121),[3]法人一覧!$D$4:$E$326,2,FALSE),"―")</f>
        <v>―</v>
      </c>
    </row>
    <row r="1122" spans="1:15" ht="27" customHeight="1" x14ac:dyDescent="0.15">
      <c r="A1122" s="39">
        <f>IF($B$903="","",COUNTA($B$903:B1122))</f>
        <v>220</v>
      </c>
      <c r="B1122" s="52">
        <f t="shared" si="112"/>
        <v>1122</v>
      </c>
      <c r="C1122" s="52" t="str">
        <f t="shared" si="113"/>
        <v>（７）　有料老人ホーム　（老人福祉法）</v>
      </c>
      <c r="D1122" s="27" t="str">
        <f t="shared" si="114"/>
        <v>長寿介護課</v>
      </c>
      <c r="E1122" s="27" t="str">
        <f t="shared" si="115"/>
        <v>有料老人ホーム</v>
      </c>
      <c r="F1122" s="25" t="s">
        <v>5272</v>
      </c>
      <c r="G1122" s="34" t="s">
        <v>5273</v>
      </c>
      <c r="H1122" s="25" t="s">
        <v>5274</v>
      </c>
      <c r="I1122" s="34" t="s">
        <v>5275</v>
      </c>
      <c r="J1122" s="34" t="s">
        <v>5276</v>
      </c>
      <c r="K1122" s="25" t="s">
        <v>5277</v>
      </c>
      <c r="L1122" s="25" t="s">
        <v>25</v>
      </c>
      <c r="M1122" s="110">
        <v>20</v>
      </c>
      <c r="N1122" s="111">
        <v>40997</v>
      </c>
      <c r="O1122" s="69" t="str">
        <f>IFERROR(VLOOKUP(IF($L1122="―",$K1122,$L1122),[3]法人一覧!$D$4:$E$326,2,FALSE),"―")</f>
        <v>―</v>
      </c>
    </row>
    <row r="1123" spans="1:15" ht="27" customHeight="1" x14ac:dyDescent="0.15">
      <c r="A1123" s="39">
        <f>IF($B$903="","",COUNTA($B$903:B1123))</f>
        <v>221</v>
      </c>
      <c r="B1123" s="52">
        <f t="shared" si="112"/>
        <v>1123</v>
      </c>
      <c r="C1123" s="52" t="str">
        <f t="shared" si="113"/>
        <v>（７）　有料老人ホーム　（老人福祉法）</v>
      </c>
      <c r="D1123" s="27" t="str">
        <f t="shared" si="114"/>
        <v>長寿介護課</v>
      </c>
      <c r="E1123" s="27" t="str">
        <f t="shared" si="115"/>
        <v>有料老人ホーム</v>
      </c>
      <c r="F1123" s="25" t="s">
        <v>5278</v>
      </c>
      <c r="G1123" s="166" t="s">
        <v>5279</v>
      </c>
      <c r="H1123" s="25" t="s">
        <v>5280</v>
      </c>
      <c r="I1123" s="166" t="s">
        <v>5281</v>
      </c>
      <c r="J1123" s="166" t="s">
        <v>5282</v>
      </c>
      <c r="K1123" s="25" t="s">
        <v>5283</v>
      </c>
      <c r="L1123" s="25" t="s">
        <v>25</v>
      </c>
      <c r="M1123" s="195">
        <v>40</v>
      </c>
      <c r="N1123" s="37">
        <v>45017</v>
      </c>
      <c r="O1123" s="69" t="str">
        <f>IFERROR(VLOOKUP(IF($L1123="―",$K1123,$L1123),[3]法人一覧!$D$4:$E$326,2,FALSE),"―")</f>
        <v>―</v>
      </c>
    </row>
    <row r="1124" spans="1:15" ht="27" customHeight="1" x14ac:dyDescent="0.15">
      <c r="A1124" s="39">
        <f>IF($B$903="","",COUNTA($B$903:B1124))</f>
        <v>222</v>
      </c>
      <c r="B1124" s="52">
        <f t="shared" si="112"/>
        <v>1124</v>
      </c>
      <c r="C1124" s="52" t="str">
        <f t="shared" si="113"/>
        <v>（７）　有料老人ホーム　（老人福祉法）</v>
      </c>
      <c r="D1124" s="27" t="str">
        <f t="shared" si="114"/>
        <v>長寿介護課</v>
      </c>
      <c r="E1124" s="27" t="str">
        <f t="shared" si="115"/>
        <v>有料老人ホーム</v>
      </c>
      <c r="F1124" s="25" t="s">
        <v>5284</v>
      </c>
      <c r="G1124" s="34" t="s">
        <v>4060</v>
      </c>
      <c r="H1124" s="25" t="s">
        <v>5285</v>
      </c>
      <c r="I1124" s="34" t="s">
        <v>5286</v>
      </c>
      <c r="J1124" s="34" t="s">
        <v>5287</v>
      </c>
      <c r="K1124" s="25" t="s">
        <v>5288</v>
      </c>
      <c r="L1124" s="25" t="s">
        <v>25</v>
      </c>
      <c r="M1124" s="110">
        <v>32</v>
      </c>
      <c r="N1124" s="111">
        <v>44947</v>
      </c>
      <c r="O1124" s="69" t="str">
        <f>IFERROR(VLOOKUP(IF($L1124="―",$K1124,$L1124),[3]法人一覧!$D$4:$E$326,2,FALSE),"―")</f>
        <v>―</v>
      </c>
    </row>
    <row r="1125" spans="1:15" ht="27" customHeight="1" x14ac:dyDescent="0.15">
      <c r="A1125" s="39">
        <f>IF($B$903="","",COUNTA($B$903:B1125))</f>
        <v>223</v>
      </c>
      <c r="B1125" s="52">
        <f t="shared" si="112"/>
        <v>1125</v>
      </c>
      <c r="C1125" s="52" t="str">
        <f t="shared" si="113"/>
        <v>（７）　有料老人ホーム　（老人福祉法）</v>
      </c>
      <c r="D1125" s="27" t="str">
        <f t="shared" si="114"/>
        <v>長寿介護課</v>
      </c>
      <c r="E1125" s="27" t="str">
        <f t="shared" si="115"/>
        <v>有料老人ホーム</v>
      </c>
      <c r="F1125" s="25" t="s">
        <v>5289</v>
      </c>
      <c r="G1125" s="34" t="s">
        <v>1743</v>
      </c>
      <c r="H1125" s="25" t="s">
        <v>5290</v>
      </c>
      <c r="I1125" s="34" t="s">
        <v>5291</v>
      </c>
      <c r="J1125" s="34" t="s">
        <v>5292</v>
      </c>
      <c r="K1125" s="25" t="s">
        <v>5293</v>
      </c>
      <c r="L1125" s="25" t="s">
        <v>25</v>
      </c>
      <c r="M1125" s="110">
        <v>100</v>
      </c>
      <c r="N1125" s="111">
        <v>38749</v>
      </c>
      <c r="O1125" s="69" t="str">
        <f>IFERROR(VLOOKUP(IF($L1125="―",$K1125,$L1125),[3]法人一覧!$D$4:$E$326,2,FALSE),"―")</f>
        <v>―</v>
      </c>
    </row>
    <row r="1126" spans="1:15" ht="27" customHeight="1" x14ac:dyDescent="0.15">
      <c r="A1126" s="39">
        <f>IF($B$903="","",COUNTA($B$903:B1126))</f>
        <v>224</v>
      </c>
      <c r="B1126" s="52">
        <f t="shared" si="112"/>
        <v>1126</v>
      </c>
      <c r="C1126" s="52" t="str">
        <f t="shared" si="113"/>
        <v>（７）　有料老人ホーム　（老人福祉法）</v>
      </c>
      <c r="D1126" s="27" t="str">
        <f t="shared" si="114"/>
        <v>長寿介護課</v>
      </c>
      <c r="E1126" s="27" t="str">
        <f t="shared" si="115"/>
        <v>有料老人ホーム</v>
      </c>
      <c r="F1126" s="25" t="s">
        <v>5294</v>
      </c>
      <c r="G1126" s="34" t="s">
        <v>1730</v>
      </c>
      <c r="H1126" s="25" t="s">
        <v>5295</v>
      </c>
      <c r="I1126" s="34" t="s">
        <v>5296</v>
      </c>
      <c r="J1126" s="34" t="s">
        <v>5297</v>
      </c>
      <c r="K1126" s="25" t="s">
        <v>5298</v>
      </c>
      <c r="L1126" s="25" t="s">
        <v>25</v>
      </c>
      <c r="M1126" s="110">
        <v>60</v>
      </c>
      <c r="N1126" s="111">
        <v>40422</v>
      </c>
      <c r="O1126" s="69" t="str">
        <f>IFERROR(VLOOKUP(IF($L1126="―",$K1126,$L1126),[3]法人一覧!$D$4:$E$326,2,FALSE),"―")</f>
        <v>―</v>
      </c>
    </row>
    <row r="1127" spans="1:15" ht="27" customHeight="1" x14ac:dyDescent="0.15">
      <c r="A1127" s="39">
        <f>IF($B$903="","",COUNTA($B$903:B1127))</f>
        <v>225</v>
      </c>
      <c r="B1127" s="52">
        <f t="shared" si="112"/>
        <v>1127</v>
      </c>
      <c r="C1127" s="52" t="str">
        <f t="shared" si="113"/>
        <v>（７）　有料老人ホーム　（老人福祉法）</v>
      </c>
      <c r="D1127" s="27" t="str">
        <f t="shared" si="114"/>
        <v>長寿介護課</v>
      </c>
      <c r="E1127" s="27" t="str">
        <f t="shared" si="115"/>
        <v>有料老人ホーム</v>
      </c>
      <c r="F1127" s="25" t="s">
        <v>5299</v>
      </c>
      <c r="G1127" s="112" t="s">
        <v>3716</v>
      </c>
      <c r="H1127" s="26" t="s">
        <v>5300</v>
      </c>
      <c r="I1127" s="112" t="s">
        <v>5301</v>
      </c>
      <c r="J1127" s="112" t="s">
        <v>5302</v>
      </c>
      <c r="K1127" s="26" t="s">
        <v>5121</v>
      </c>
      <c r="L1127" s="25" t="s">
        <v>25</v>
      </c>
      <c r="M1127" s="110">
        <v>27</v>
      </c>
      <c r="N1127" s="111">
        <v>39203</v>
      </c>
      <c r="O1127" s="69" t="str">
        <f>IFERROR(VLOOKUP(IF($L1127="―",$K1127,$L1127),[3]法人一覧!$D$4:$E$326,2,FALSE),"―")</f>
        <v>―</v>
      </c>
    </row>
    <row r="1128" spans="1:15" ht="27" customHeight="1" x14ac:dyDescent="0.15">
      <c r="A1128" s="39">
        <f>IF($B$903="","",COUNTA($B$903:B1128))</f>
        <v>226</v>
      </c>
      <c r="B1128" s="52">
        <f t="shared" si="112"/>
        <v>1128</v>
      </c>
      <c r="C1128" s="52" t="str">
        <f t="shared" si="113"/>
        <v>（７）　有料老人ホーム　（老人福祉法）</v>
      </c>
      <c r="D1128" s="27" t="str">
        <f t="shared" si="114"/>
        <v>長寿介護課</v>
      </c>
      <c r="E1128" s="27" t="str">
        <f t="shared" si="115"/>
        <v>有料老人ホーム</v>
      </c>
      <c r="F1128" s="25" t="s">
        <v>5303</v>
      </c>
      <c r="G1128" s="112" t="s">
        <v>5304</v>
      </c>
      <c r="H1128" s="26" t="s">
        <v>5305</v>
      </c>
      <c r="I1128" s="112" t="s">
        <v>5306</v>
      </c>
      <c r="J1128" s="112" t="s">
        <v>5307</v>
      </c>
      <c r="K1128" s="26" t="s">
        <v>5308</v>
      </c>
      <c r="L1128" s="25" t="s">
        <v>25</v>
      </c>
      <c r="M1128" s="110">
        <v>40</v>
      </c>
      <c r="N1128" s="111">
        <v>40664</v>
      </c>
      <c r="O1128" s="69" t="str">
        <f>IFERROR(VLOOKUP(IF($L1128="―",$K1128,$L1128),[3]法人一覧!$D$4:$E$326,2,FALSE),"―")</f>
        <v>―</v>
      </c>
    </row>
    <row r="1129" spans="1:15" ht="27" customHeight="1" x14ac:dyDescent="0.15">
      <c r="A1129" s="39">
        <f>IF($B$903="","",COUNTA($B$903:B1129))</f>
        <v>227</v>
      </c>
      <c r="B1129" s="52">
        <f t="shared" si="112"/>
        <v>1129</v>
      </c>
      <c r="C1129" s="52" t="str">
        <f t="shared" si="113"/>
        <v>（７）　有料老人ホーム　（老人福祉法）</v>
      </c>
      <c r="D1129" s="27" t="str">
        <f t="shared" si="114"/>
        <v>長寿介護課</v>
      </c>
      <c r="E1129" s="27" t="str">
        <f t="shared" si="115"/>
        <v>有料老人ホーム</v>
      </c>
      <c r="F1129" s="25" t="s">
        <v>5309</v>
      </c>
      <c r="G1129" s="34" t="s">
        <v>5310</v>
      </c>
      <c r="H1129" s="25" t="s">
        <v>5311</v>
      </c>
      <c r="I1129" s="34" t="s">
        <v>5312</v>
      </c>
      <c r="J1129" s="34" t="s">
        <v>5313</v>
      </c>
      <c r="K1129" s="25" t="s">
        <v>5314</v>
      </c>
      <c r="L1129" s="25" t="s">
        <v>25</v>
      </c>
      <c r="M1129" s="110">
        <v>30</v>
      </c>
      <c r="N1129" s="111">
        <v>40299</v>
      </c>
      <c r="O1129" s="69" t="str">
        <f>IFERROR(VLOOKUP(IF($L1129="―",$K1129,$L1129),[3]法人一覧!$D$4:$E$326,2,FALSE),"―")</f>
        <v>―</v>
      </c>
    </row>
    <row r="1130" spans="1:15" ht="27" customHeight="1" x14ac:dyDescent="0.15">
      <c r="A1130" s="39">
        <f>IF($B$903="","",COUNTA($B$903:B1130))</f>
        <v>228</v>
      </c>
      <c r="B1130" s="52">
        <f t="shared" si="112"/>
        <v>1130</v>
      </c>
      <c r="C1130" s="52" t="str">
        <f t="shared" si="113"/>
        <v>（７）　有料老人ホーム　（老人福祉法）</v>
      </c>
      <c r="D1130" s="27" t="str">
        <f t="shared" si="114"/>
        <v>長寿介護課</v>
      </c>
      <c r="E1130" s="27" t="str">
        <f t="shared" si="115"/>
        <v>有料老人ホーム</v>
      </c>
      <c r="F1130" s="25" t="s">
        <v>5315</v>
      </c>
      <c r="G1130" s="34" t="s">
        <v>5316</v>
      </c>
      <c r="H1130" s="25" t="s">
        <v>5317</v>
      </c>
      <c r="I1130" s="34" t="s">
        <v>5318</v>
      </c>
      <c r="J1130" s="34" t="s">
        <v>5319</v>
      </c>
      <c r="K1130" s="25" t="s">
        <v>5320</v>
      </c>
      <c r="L1130" s="25" t="s">
        <v>25</v>
      </c>
      <c r="M1130" s="110">
        <v>50</v>
      </c>
      <c r="N1130" s="111">
        <v>40997</v>
      </c>
      <c r="O1130" s="69" t="str">
        <f>IFERROR(VLOOKUP(IF($L1130="―",$K1130,$L1130),[3]法人一覧!$D$4:$E$326,2,FALSE),"―")</f>
        <v>―</v>
      </c>
    </row>
    <row r="1131" spans="1:15" ht="27" customHeight="1" x14ac:dyDescent="0.15">
      <c r="A1131" s="39">
        <f>IF($B$903="","",COUNTA($B$903:B1131))</f>
        <v>229</v>
      </c>
      <c r="B1131" s="52">
        <f t="shared" si="112"/>
        <v>1131</v>
      </c>
      <c r="C1131" s="52" t="str">
        <f t="shared" si="113"/>
        <v>（７）　有料老人ホーム　（老人福祉法）</v>
      </c>
      <c r="D1131" s="27" t="str">
        <f t="shared" si="114"/>
        <v>長寿介護課</v>
      </c>
      <c r="E1131" s="27" t="str">
        <f t="shared" si="115"/>
        <v>有料老人ホーム</v>
      </c>
      <c r="F1131" s="25" t="s">
        <v>5321</v>
      </c>
      <c r="G1131" s="34" t="s">
        <v>495</v>
      </c>
      <c r="H1131" s="25" t="s">
        <v>5322</v>
      </c>
      <c r="I1131" s="34" t="s">
        <v>5323</v>
      </c>
      <c r="J1131" s="34" t="s">
        <v>5324</v>
      </c>
      <c r="K1131" s="25" t="s">
        <v>5325</v>
      </c>
      <c r="L1131" s="25" t="s">
        <v>25</v>
      </c>
      <c r="M1131" s="110">
        <v>11</v>
      </c>
      <c r="N1131" s="111">
        <v>41064</v>
      </c>
      <c r="O1131" s="69" t="str">
        <f>IFERROR(VLOOKUP(IF($L1131="―",$K1131,$L1131),[3]法人一覧!$D$4:$E$326,2,FALSE),"―")</f>
        <v>―</v>
      </c>
    </row>
    <row r="1132" spans="1:15" ht="27" customHeight="1" x14ac:dyDescent="0.15">
      <c r="A1132" s="39">
        <f>IF($B$903="","",COUNTA($B$903:B1132))</f>
        <v>230</v>
      </c>
      <c r="B1132" s="52">
        <f t="shared" si="112"/>
        <v>1132</v>
      </c>
      <c r="C1132" s="52" t="str">
        <f t="shared" si="113"/>
        <v>（７）　有料老人ホーム　（老人福祉法）</v>
      </c>
      <c r="D1132" s="27" t="str">
        <f t="shared" si="114"/>
        <v>長寿介護課</v>
      </c>
      <c r="E1132" s="27" t="str">
        <f t="shared" si="115"/>
        <v>有料老人ホーム</v>
      </c>
      <c r="F1132" s="25" t="s">
        <v>5326</v>
      </c>
      <c r="G1132" s="34" t="s">
        <v>1890</v>
      </c>
      <c r="H1132" s="25" t="s">
        <v>5327</v>
      </c>
      <c r="I1132" s="34" t="s">
        <v>5328</v>
      </c>
      <c r="J1132" s="34" t="s">
        <v>5328</v>
      </c>
      <c r="K1132" s="25" t="s">
        <v>5329</v>
      </c>
      <c r="L1132" s="25" t="s">
        <v>25</v>
      </c>
      <c r="M1132" s="110">
        <v>7</v>
      </c>
      <c r="N1132" s="111">
        <v>42309</v>
      </c>
      <c r="O1132" s="69" t="str">
        <f>IFERROR(VLOOKUP(IF($L1132="―",$K1132,$L1132),[3]法人一覧!$D$4:$E$326,2,FALSE),"―")</f>
        <v>―</v>
      </c>
    </row>
    <row r="1133" spans="1:15" ht="27" customHeight="1" x14ac:dyDescent="0.15">
      <c r="A1133" s="39">
        <f>IF($B$903="","",COUNTA($B$903:B1133))</f>
        <v>231</v>
      </c>
      <c r="B1133" s="52">
        <f t="shared" si="112"/>
        <v>1133</v>
      </c>
      <c r="C1133" s="52" t="str">
        <f t="shared" si="113"/>
        <v>（７）　有料老人ホーム　（老人福祉法）</v>
      </c>
      <c r="D1133" s="27" t="str">
        <f t="shared" si="114"/>
        <v>長寿介護課</v>
      </c>
      <c r="E1133" s="27" t="str">
        <f t="shared" si="115"/>
        <v>有料老人ホーム</v>
      </c>
      <c r="F1133" s="25" t="s">
        <v>5330</v>
      </c>
      <c r="G1133" s="34" t="s">
        <v>5331</v>
      </c>
      <c r="H1133" s="25" t="s">
        <v>5332</v>
      </c>
      <c r="I1133" s="34" t="s">
        <v>5333</v>
      </c>
      <c r="J1133" s="34" t="s">
        <v>5334</v>
      </c>
      <c r="K1133" s="25" t="s">
        <v>4501</v>
      </c>
      <c r="L1133" s="25" t="s">
        <v>25</v>
      </c>
      <c r="M1133" s="110">
        <v>24</v>
      </c>
      <c r="N1133" s="111">
        <v>42736</v>
      </c>
      <c r="O1133" s="69" t="str">
        <f>IFERROR(VLOOKUP(IF($L1133="―",$K1133,$L1133),[3]法人一覧!$D$4:$E$326,2,FALSE),"―")</f>
        <v>―</v>
      </c>
    </row>
    <row r="1134" spans="1:15" ht="27" customHeight="1" x14ac:dyDescent="0.15">
      <c r="A1134" s="39">
        <f>IF($B$903="","",COUNTA($B$903:B1134))</f>
        <v>232</v>
      </c>
      <c r="B1134" s="52">
        <f t="shared" si="112"/>
        <v>1134</v>
      </c>
      <c r="C1134" s="52" t="str">
        <f t="shared" si="113"/>
        <v>（７）　有料老人ホーム　（老人福祉法）</v>
      </c>
      <c r="D1134" s="27" t="str">
        <f t="shared" si="114"/>
        <v>長寿介護課</v>
      </c>
      <c r="E1134" s="27" t="str">
        <f t="shared" si="115"/>
        <v>有料老人ホーム</v>
      </c>
      <c r="F1134" s="25" t="s">
        <v>5335</v>
      </c>
      <c r="G1134" s="34" t="s">
        <v>5331</v>
      </c>
      <c r="H1134" s="25" t="s">
        <v>5332</v>
      </c>
      <c r="I1134" s="34" t="s">
        <v>5333</v>
      </c>
      <c r="J1134" s="34" t="s">
        <v>5334</v>
      </c>
      <c r="K1134" s="25" t="s">
        <v>4501</v>
      </c>
      <c r="L1134" s="25" t="s">
        <v>25</v>
      </c>
      <c r="M1134" s="110">
        <v>22</v>
      </c>
      <c r="N1134" s="111">
        <v>42795</v>
      </c>
      <c r="O1134" s="69" t="str">
        <f>IFERROR(VLOOKUP(IF($L1134="―",$K1134,$L1134),[3]法人一覧!$D$4:$E$326,2,FALSE),"―")</f>
        <v>―</v>
      </c>
    </row>
    <row r="1135" spans="1:15" ht="27" customHeight="1" x14ac:dyDescent="0.15">
      <c r="A1135" s="39">
        <f>IF($B$903="","",COUNTA($B$903:B1135))</f>
        <v>233</v>
      </c>
      <c r="B1135" s="52">
        <f t="shared" si="112"/>
        <v>1135</v>
      </c>
      <c r="C1135" s="52" t="str">
        <f t="shared" si="113"/>
        <v>（７）　有料老人ホーム　（老人福祉法）</v>
      </c>
      <c r="D1135" s="27" t="str">
        <f t="shared" si="114"/>
        <v>長寿介護課</v>
      </c>
      <c r="E1135" s="27" t="str">
        <f t="shared" si="115"/>
        <v>有料老人ホーム</v>
      </c>
      <c r="F1135" s="25" t="s">
        <v>5336</v>
      </c>
      <c r="G1135" s="34" t="s">
        <v>2711</v>
      </c>
      <c r="H1135" s="25" t="s">
        <v>5337</v>
      </c>
      <c r="I1135" s="34" t="s">
        <v>5338</v>
      </c>
      <c r="J1135" s="34" t="s">
        <v>5339</v>
      </c>
      <c r="K1135" s="25" t="s">
        <v>5340</v>
      </c>
      <c r="L1135" s="25" t="s">
        <v>25</v>
      </c>
      <c r="M1135" s="110">
        <v>39</v>
      </c>
      <c r="N1135" s="111">
        <v>44743</v>
      </c>
      <c r="O1135" s="69" t="str">
        <f>IFERROR(VLOOKUP(IF($L1135="―",$K1135,$L1135),[3]法人一覧!$D$4:$E$326,2,FALSE),"―")</f>
        <v>―</v>
      </c>
    </row>
    <row r="1136" spans="1:15" ht="27" customHeight="1" x14ac:dyDescent="0.15">
      <c r="A1136" s="39">
        <f>IF($B$903="","",COUNTA($B$903:B1136))</f>
        <v>234</v>
      </c>
      <c r="B1136" s="52">
        <f t="shared" si="112"/>
        <v>1136</v>
      </c>
      <c r="C1136" s="52" t="str">
        <f t="shared" si="113"/>
        <v>（７）　有料老人ホーム　（老人福祉法）</v>
      </c>
      <c r="D1136" s="27" t="str">
        <f t="shared" si="114"/>
        <v>長寿介護課</v>
      </c>
      <c r="E1136" s="27" t="str">
        <f t="shared" si="115"/>
        <v>有料老人ホーム</v>
      </c>
      <c r="F1136" s="25" t="s">
        <v>5341</v>
      </c>
      <c r="G1136" s="166" t="s">
        <v>5342</v>
      </c>
      <c r="H1136" s="25" t="s">
        <v>5343</v>
      </c>
      <c r="I1136" s="166" t="s">
        <v>5344</v>
      </c>
      <c r="J1136" s="166" t="s">
        <v>5345</v>
      </c>
      <c r="K1136" s="25" t="s">
        <v>5346</v>
      </c>
      <c r="L1136" s="25" t="s">
        <v>25</v>
      </c>
      <c r="M1136" s="110">
        <v>13</v>
      </c>
      <c r="N1136" s="111">
        <v>45580</v>
      </c>
      <c r="O1136" s="69" t="str">
        <f>IFERROR(VLOOKUP(IF($L1136="―",$K1136,$L1136),[3]法人一覧!$D$4:$E$326,2,FALSE),"―")</f>
        <v>―</v>
      </c>
    </row>
    <row r="1137" spans="1:15" ht="27" customHeight="1" x14ac:dyDescent="0.15">
      <c r="A1137" s="39">
        <f>IF($B$903="","",COUNTA($B$903:B1137))</f>
        <v>235</v>
      </c>
      <c r="B1137" s="52">
        <f t="shared" si="112"/>
        <v>1137</v>
      </c>
      <c r="C1137" s="52" t="str">
        <f t="shared" si="113"/>
        <v>（７）　有料老人ホーム　（老人福祉法）</v>
      </c>
      <c r="D1137" s="27" t="str">
        <f t="shared" si="114"/>
        <v>長寿介護課</v>
      </c>
      <c r="E1137" s="27" t="str">
        <f t="shared" si="115"/>
        <v>有料老人ホーム</v>
      </c>
      <c r="F1137" s="25" t="s">
        <v>5347</v>
      </c>
      <c r="G1137" s="166" t="s">
        <v>5348</v>
      </c>
      <c r="H1137" s="25" t="s">
        <v>5349</v>
      </c>
      <c r="I1137" s="166" t="s">
        <v>5350</v>
      </c>
      <c r="J1137" s="166" t="s">
        <v>5334</v>
      </c>
      <c r="K1137" s="25" t="s">
        <v>4501</v>
      </c>
      <c r="L1137" s="25" t="s">
        <v>25</v>
      </c>
      <c r="M1137" s="110">
        <v>100</v>
      </c>
      <c r="N1137" s="111">
        <v>45748</v>
      </c>
      <c r="O1137" s="69" t="str">
        <f>IFERROR(VLOOKUP(IF($L1137="―",$K1137,$L1137),[3]法人一覧!$D$4:$E$326,2,FALSE),"―")</f>
        <v>―</v>
      </c>
    </row>
    <row r="1138" spans="1:15" ht="27" customHeight="1" x14ac:dyDescent="0.15">
      <c r="A1138" s="39">
        <f>IF($B$903="","",COUNTA($B$903:B1138))</f>
        <v>236</v>
      </c>
      <c r="B1138" s="52">
        <f t="shared" si="112"/>
        <v>1138</v>
      </c>
      <c r="C1138" s="52" t="str">
        <f t="shared" si="113"/>
        <v>（７）　有料老人ホーム　（老人福祉法）</v>
      </c>
      <c r="D1138" s="27" t="str">
        <f t="shared" si="114"/>
        <v>長寿介護課</v>
      </c>
      <c r="E1138" s="27" t="str">
        <f t="shared" si="115"/>
        <v>有料老人ホーム</v>
      </c>
      <c r="F1138" s="25" t="s">
        <v>5351</v>
      </c>
      <c r="G1138" s="166" t="s">
        <v>5352</v>
      </c>
      <c r="H1138" s="25" t="s">
        <v>5353</v>
      </c>
      <c r="I1138" s="166" t="s">
        <v>5354</v>
      </c>
      <c r="J1138" s="166" t="s">
        <v>5355</v>
      </c>
      <c r="K1138" s="25" t="s">
        <v>4335</v>
      </c>
      <c r="L1138" s="25" t="s">
        <v>25</v>
      </c>
      <c r="M1138" s="110">
        <v>50</v>
      </c>
      <c r="N1138" s="111">
        <v>40695</v>
      </c>
      <c r="O1138" s="69" t="str">
        <f>IFERROR(VLOOKUP(IF($L1138="―",$K1138,$L1138),[3]法人一覧!$D$4:$E$326,2,FALSE),"―")</f>
        <v>―</v>
      </c>
    </row>
    <row r="1139" spans="1:15" ht="27" customHeight="1" x14ac:dyDescent="0.15">
      <c r="A1139" s="39">
        <f>IF($B$903="","",COUNTA($B$903:B1139))</f>
        <v>237</v>
      </c>
      <c r="B1139" s="52">
        <f t="shared" si="112"/>
        <v>1139</v>
      </c>
      <c r="C1139" s="52" t="str">
        <f t="shared" si="113"/>
        <v>（７）　有料老人ホーム　（老人福祉法）</v>
      </c>
      <c r="D1139" s="27" t="str">
        <f t="shared" si="114"/>
        <v>長寿介護課</v>
      </c>
      <c r="E1139" s="27" t="str">
        <f t="shared" si="115"/>
        <v>有料老人ホーム</v>
      </c>
      <c r="F1139" s="25" t="s">
        <v>5356</v>
      </c>
      <c r="G1139" s="166" t="s">
        <v>1940</v>
      </c>
      <c r="H1139" s="25" t="s">
        <v>5357</v>
      </c>
      <c r="I1139" s="166" t="s">
        <v>5358</v>
      </c>
      <c r="J1139" s="166" t="s">
        <v>5359</v>
      </c>
      <c r="K1139" s="25" t="s">
        <v>5360</v>
      </c>
      <c r="L1139" s="25" t="s">
        <v>25</v>
      </c>
      <c r="M1139" s="110">
        <v>15</v>
      </c>
      <c r="N1139" s="111">
        <v>40123</v>
      </c>
      <c r="O1139" s="69" t="str">
        <f>IFERROR(VLOOKUP(IF($L1139="―",$K1139,$L1139),[3]法人一覧!$D$4:$E$326,2,FALSE),"―")</f>
        <v>―</v>
      </c>
    </row>
    <row r="1140" spans="1:15" ht="27" customHeight="1" x14ac:dyDescent="0.15">
      <c r="A1140" s="39">
        <f>IF($B$903="","",COUNTA($B$903:B1140))</f>
        <v>238</v>
      </c>
      <c r="B1140" s="52">
        <f t="shared" si="112"/>
        <v>1140</v>
      </c>
      <c r="C1140" s="52" t="str">
        <f t="shared" si="113"/>
        <v>（７）　有料老人ホーム　（老人福祉法）</v>
      </c>
      <c r="D1140" s="27" t="str">
        <f t="shared" si="114"/>
        <v>長寿介護課</v>
      </c>
      <c r="E1140" s="27" t="str">
        <f t="shared" si="115"/>
        <v>有料老人ホーム</v>
      </c>
      <c r="F1140" s="25" t="s">
        <v>5361</v>
      </c>
      <c r="G1140" s="112" t="s">
        <v>5362</v>
      </c>
      <c r="H1140" s="26" t="s">
        <v>5363</v>
      </c>
      <c r="I1140" s="112" t="s">
        <v>5364</v>
      </c>
      <c r="J1140" s="112" t="s">
        <v>5365</v>
      </c>
      <c r="K1140" s="26" t="s">
        <v>5366</v>
      </c>
      <c r="L1140" s="25" t="s">
        <v>25</v>
      </c>
      <c r="M1140" s="113" t="s">
        <v>4291</v>
      </c>
      <c r="N1140" s="111">
        <v>41616</v>
      </c>
      <c r="O1140" s="69" t="str">
        <f>IFERROR(VLOOKUP(IF($L1140="―",$K1140,$L1140),[3]法人一覧!$D$4:$E$326,2,FALSE),"―")</f>
        <v>―</v>
      </c>
    </row>
    <row r="1141" spans="1:15" ht="27" customHeight="1" x14ac:dyDescent="0.15">
      <c r="A1141" s="39">
        <f>IF($B$903="","",COUNTA($B$903:B1141))</f>
        <v>239</v>
      </c>
      <c r="B1141" s="52">
        <f t="shared" si="112"/>
        <v>1141</v>
      </c>
      <c r="C1141" s="52" t="str">
        <f t="shared" si="113"/>
        <v>（７）　有料老人ホーム　（老人福祉法）</v>
      </c>
      <c r="D1141" s="27" t="str">
        <f t="shared" si="114"/>
        <v>長寿介護課</v>
      </c>
      <c r="E1141" s="27" t="str">
        <f t="shared" si="115"/>
        <v>有料老人ホーム</v>
      </c>
      <c r="F1141" s="25" t="s">
        <v>5367</v>
      </c>
      <c r="G1141" s="112" t="s">
        <v>5368</v>
      </c>
      <c r="H1141" s="26" t="s">
        <v>5369</v>
      </c>
      <c r="I1141" s="112" t="s">
        <v>5370</v>
      </c>
      <c r="J1141" s="112" t="s">
        <v>5371</v>
      </c>
      <c r="K1141" s="26" t="s">
        <v>5366</v>
      </c>
      <c r="L1141" s="25" t="s">
        <v>25</v>
      </c>
      <c r="M1141" s="110">
        <v>36</v>
      </c>
      <c r="N1141" s="111">
        <v>44075</v>
      </c>
      <c r="O1141" s="69" t="str">
        <f>IFERROR(VLOOKUP(IF($L1141="―",$K1141,$L1141),[3]法人一覧!$D$4:$E$326,2,FALSE),"―")</f>
        <v>―</v>
      </c>
    </row>
    <row r="1142" spans="1:15" ht="27" customHeight="1" x14ac:dyDescent="0.15">
      <c r="A1142" s="39">
        <f>IF($B$903="","",COUNTA($B$903:B1142))</f>
        <v>240</v>
      </c>
      <c r="B1142" s="52">
        <f t="shared" si="112"/>
        <v>1142</v>
      </c>
      <c r="C1142" s="52" t="str">
        <f t="shared" si="113"/>
        <v>（７）　有料老人ホーム　（老人福祉法）</v>
      </c>
      <c r="D1142" s="27" t="str">
        <f t="shared" si="114"/>
        <v>長寿介護課</v>
      </c>
      <c r="E1142" s="27" t="str">
        <f t="shared" si="115"/>
        <v>有料老人ホーム</v>
      </c>
      <c r="F1142" s="25" t="s">
        <v>5372</v>
      </c>
      <c r="G1142" s="112" t="s">
        <v>3921</v>
      </c>
      <c r="H1142" s="26" t="s">
        <v>5373</v>
      </c>
      <c r="I1142" s="112" t="s">
        <v>5374</v>
      </c>
      <c r="J1142" s="112" t="s">
        <v>5375</v>
      </c>
      <c r="K1142" s="25" t="s">
        <v>5376</v>
      </c>
      <c r="L1142" s="25" t="s">
        <v>25</v>
      </c>
      <c r="M1142" s="110">
        <v>30</v>
      </c>
      <c r="N1142" s="111">
        <v>45627</v>
      </c>
      <c r="O1142" s="69" t="str">
        <f>IFERROR(VLOOKUP(IF($L1142="―",$K1142,$L1142),[3]法人一覧!$D$4:$E$326,2,FALSE),"―")</f>
        <v>―</v>
      </c>
    </row>
    <row r="1143" spans="1:15" ht="27" customHeight="1" x14ac:dyDescent="0.15">
      <c r="A1143" s="39">
        <f>IF($B$903="","",COUNTA($B$903:B1143))</f>
        <v>241</v>
      </c>
      <c r="B1143" s="52">
        <f t="shared" si="112"/>
        <v>1143</v>
      </c>
      <c r="C1143" s="52" t="str">
        <f t="shared" si="113"/>
        <v>（７）　有料老人ホーム　（老人福祉法）</v>
      </c>
      <c r="D1143" s="27" t="str">
        <f t="shared" si="114"/>
        <v>長寿介護課</v>
      </c>
      <c r="E1143" s="27" t="str">
        <f t="shared" si="115"/>
        <v>有料老人ホーム</v>
      </c>
      <c r="F1143" s="25" t="s">
        <v>5377</v>
      </c>
      <c r="G1143" s="112" t="s">
        <v>2019</v>
      </c>
      <c r="H1143" s="26" t="s">
        <v>5378</v>
      </c>
      <c r="I1143" s="112" t="s">
        <v>5379</v>
      </c>
      <c r="J1143" s="112" t="s">
        <v>5380</v>
      </c>
      <c r="K1143" s="26" t="s">
        <v>5381</v>
      </c>
      <c r="L1143" s="25" t="s">
        <v>25</v>
      </c>
      <c r="M1143" s="110">
        <v>10</v>
      </c>
      <c r="N1143" s="111">
        <v>40142</v>
      </c>
      <c r="O1143" s="69" t="str">
        <f>IFERROR(VLOOKUP(IF($L1143="―",$K1143,$L1143),[3]法人一覧!$D$4:$E$326,2,FALSE),"―")</f>
        <v>―</v>
      </c>
    </row>
    <row r="1144" spans="1:15" ht="27" customHeight="1" x14ac:dyDescent="0.15">
      <c r="A1144" s="39">
        <f>IF($B$903="","",COUNTA($B$903:B1144))</f>
        <v>242</v>
      </c>
      <c r="B1144" s="119">
        <f t="shared" si="112"/>
        <v>1144</v>
      </c>
      <c r="C1144" s="119" t="str">
        <f t="shared" si="113"/>
        <v>（７）　有料老人ホーム　（老人福祉法）</v>
      </c>
      <c r="D1144" s="59" t="str">
        <f t="shared" si="114"/>
        <v>長寿介護課</v>
      </c>
      <c r="E1144" s="27" t="str">
        <f t="shared" si="115"/>
        <v>有料老人ホーム</v>
      </c>
      <c r="F1144" s="58" t="s">
        <v>5382</v>
      </c>
      <c r="G1144" s="121" t="s">
        <v>2024</v>
      </c>
      <c r="H1144" s="120" t="s">
        <v>5383</v>
      </c>
      <c r="I1144" s="121" t="s">
        <v>5384</v>
      </c>
      <c r="J1144" s="121" t="s">
        <v>5385</v>
      </c>
      <c r="K1144" s="120" t="s">
        <v>5386</v>
      </c>
      <c r="L1144" s="58" t="s">
        <v>25</v>
      </c>
      <c r="M1144" s="122">
        <v>21</v>
      </c>
      <c r="N1144" s="123">
        <v>43313</v>
      </c>
      <c r="O1144" s="74" t="str">
        <f>IFERROR(VLOOKUP(IF($L1144="―",$K1144,$L1144),[3]法人一覧!$D$4:$E$326,2,FALSE),"―")</f>
        <v>―</v>
      </c>
    </row>
    <row r="1145" spans="1:15" ht="27" customHeight="1" x14ac:dyDescent="0.15">
      <c r="A1145" s="124"/>
      <c r="B1145" s="124"/>
      <c r="C1145" s="124"/>
      <c r="D1145" s="124"/>
      <c r="E1145" s="124"/>
      <c r="G1145" s="322"/>
      <c r="H1145" s="125"/>
      <c r="I1145" s="322"/>
      <c r="J1145" s="322"/>
      <c r="K1145" s="125"/>
      <c r="L1145" s="125"/>
      <c r="M1145" s="125"/>
      <c r="N1145" s="109"/>
      <c r="O1145" s="126"/>
    </row>
    <row r="1146" spans="1:15" ht="30" customHeight="1" x14ac:dyDescent="0.15">
      <c r="F1146" s="395" t="s">
        <v>5387</v>
      </c>
      <c r="O1146" s="56" t="s">
        <v>2799</v>
      </c>
    </row>
    <row r="1147" spans="1:15" ht="27" customHeight="1" x14ac:dyDescent="0.15">
      <c r="A1147" s="77" t="s">
        <v>5</v>
      </c>
      <c r="B1147" s="66" t="s">
        <v>6</v>
      </c>
      <c r="C1147" s="66" t="s">
        <v>7</v>
      </c>
      <c r="D1147" s="66" t="s">
        <v>8</v>
      </c>
      <c r="E1147" s="66" t="s">
        <v>9</v>
      </c>
      <c r="F1147" s="67" t="s">
        <v>10</v>
      </c>
      <c r="G1147" s="66" t="s">
        <v>11</v>
      </c>
      <c r="H1147" s="67" t="s">
        <v>12</v>
      </c>
      <c r="I1147" s="66" t="s">
        <v>13</v>
      </c>
      <c r="J1147" s="66" t="s">
        <v>14</v>
      </c>
      <c r="K1147" s="67" t="s">
        <v>15</v>
      </c>
      <c r="L1147" s="67" t="s">
        <v>13925</v>
      </c>
      <c r="M1147" s="68" t="s">
        <v>16</v>
      </c>
      <c r="N1147" s="67" t="s">
        <v>17</v>
      </c>
      <c r="O1147" s="66" t="s">
        <v>18</v>
      </c>
    </row>
    <row r="1148" spans="1:15" ht="27" customHeight="1" x14ac:dyDescent="0.15">
      <c r="A1148" s="39">
        <f>IF($B$1148="","",COUNTA($B$1148:B1148))</f>
        <v>1</v>
      </c>
      <c r="B1148" s="59">
        <f t="shared" ref="B1148:B1196" si="116">IF(D1148="","",ROW())</f>
        <v>1148</v>
      </c>
      <c r="C1148" s="27" t="str">
        <f t="shared" ref="C1148:C1179" si="117">$F$1146</f>
        <v>（８）　老人介護支援センター（在宅介護支援センター）　（老人福祉法）</v>
      </c>
      <c r="D1148" s="27" t="str">
        <f t="shared" ref="D1148:D1196" si="118">$O$1146</f>
        <v>長寿介護課</v>
      </c>
      <c r="E1148" s="27" t="str">
        <f t="shared" ref="E1148:E1179" si="119">MID(category4_8,SEARCH("）",category4_8,1)+2,SEARCH("（",category4_8,SEARCH("）",category4_8,1)+2)-SEARCH("）",category4_8,1)-3)</f>
        <v>老人介護支援センタ</v>
      </c>
      <c r="F1148" s="25" t="s">
        <v>5388</v>
      </c>
      <c r="G1148" s="34" t="s">
        <v>5389</v>
      </c>
      <c r="H1148" s="25" t="s">
        <v>5390</v>
      </c>
      <c r="I1148" s="34" t="s">
        <v>5391</v>
      </c>
      <c r="J1148" s="34" t="s">
        <v>5392</v>
      </c>
      <c r="K1148" s="25" t="s">
        <v>2994</v>
      </c>
      <c r="L1148" s="25" t="s">
        <v>25</v>
      </c>
      <c r="M1148" s="35" t="s">
        <v>25</v>
      </c>
      <c r="N1148" s="36" t="s">
        <v>129</v>
      </c>
      <c r="O1148" s="74" t="str">
        <f>IFERROR(VLOOKUP(IF($L1148="―",$K1148,$L1148),法人一覧!$D$4:$E$333,2,FALSE),"―")</f>
        <v>4190005008388</v>
      </c>
    </row>
    <row r="1149" spans="1:15" ht="27" customHeight="1" x14ac:dyDescent="0.15">
      <c r="A1149" s="39">
        <f>IF($B$1148="","",COUNTA($B$1148:B1149))</f>
        <v>2</v>
      </c>
      <c r="B1149" s="27">
        <f t="shared" si="116"/>
        <v>1149</v>
      </c>
      <c r="C1149" s="27" t="str">
        <f t="shared" si="117"/>
        <v>（８）　老人介護支援センター（在宅介護支援センター）　（老人福祉法）</v>
      </c>
      <c r="D1149" s="27" t="str">
        <f t="shared" si="118"/>
        <v>長寿介護課</v>
      </c>
      <c r="E1149" s="27" t="str">
        <f t="shared" si="119"/>
        <v>老人介護支援センタ</v>
      </c>
      <c r="F1149" s="25" t="s">
        <v>5393</v>
      </c>
      <c r="G1149" s="34" t="s">
        <v>3045</v>
      </c>
      <c r="H1149" s="25" t="s">
        <v>5394</v>
      </c>
      <c r="I1149" s="34" t="s">
        <v>5395</v>
      </c>
      <c r="J1149" s="34" t="s">
        <v>5396</v>
      </c>
      <c r="K1149" s="25" t="s">
        <v>3012</v>
      </c>
      <c r="L1149" s="25" t="s">
        <v>25</v>
      </c>
      <c r="M1149" s="35" t="s">
        <v>25</v>
      </c>
      <c r="N1149" s="36" t="s">
        <v>444</v>
      </c>
      <c r="O1149" s="69" t="str">
        <f>IFERROR(VLOOKUP(IF($L1149="―",$K1149,$L1149),法人一覧!$D$4:$E$333,2,FALSE),"―")</f>
        <v>1190005008837</v>
      </c>
    </row>
    <row r="1150" spans="1:15" ht="27" customHeight="1" x14ac:dyDescent="0.15">
      <c r="A1150" s="39">
        <f>IF($B$1148="","",COUNTA($B$1148:B1150))</f>
        <v>3</v>
      </c>
      <c r="B1150" s="27">
        <f t="shared" si="116"/>
        <v>1150</v>
      </c>
      <c r="C1150" s="27" t="str">
        <f t="shared" si="117"/>
        <v>（８）　老人介護支援センター（在宅介護支援センター）　（老人福祉法）</v>
      </c>
      <c r="D1150" s="27" t="str">
        <f t="shared" si="118"/>
        <v>長寿介護課</v>
      </c>
      <c r="E1150" s="27" t="str">
        <f t="shared" si="119"/>
        <v>老人介護支援センタ</v>
      </c>
      <c r="F1150" s="25" t="s">
        <v>5397</v>
      </c>
      <c r="G1150" s="34" t="s">
        <v>3034</v>
      </c>
      <c r="H1150" s="25" t="s">
        <v>3035</v>
      </c>
      <c r="I1150" s="34" t="s">
        <v>5398</v>
      </c>
      <c r="J1150" s="34" t="s">
        <v>5399</v>
      </c>
      <c r="K1150" s="25" t="s">
        <v>2817</v>
      </c>
      <c r="L1150" s="25" t="s">
        <v>25</v>
      </c>
      <c r="M1150" s="35" t="s">
        <v>25</v>
      </c>
      <c r="N1150" s="36" t="s">
        <v>4182</v>
      </c>
      <c r="O1150" s="69" t="str">
        <f>IFERROR(VLOOKUP(IF($L1150="―",$K1150,$L1150),法人一覧!$D$4:$E$333,2,FALSE),"―")</f>
        <v>9190005008862</v>
      </c>
    </row>
    <row r="1151" spans="1:15" ht="27" customHeight="1" x14ac:dyDescent="0.15">
      <c r="A1151" s="39">
        <f>IF($B$1148="","",COUNTA($B$1148:B1151))</f>
        <v>4</v>
      </c>
      <c r="B1151" s="27">
        <f t="shared" si="116"/>
        <v>1151</v>
      </c>
      <c r="C1151" s="27" t="str">
        <f t="shared" si="117"/>
        <v>（８）　老人介護支援センター（在宅介護支援センター）　（老人福祉法）</v>
      </c>
      <c r="D1151" s="27" t="str">
        <f t="shared" si="118"/>
        <v>長寿介護課</v>
      </c>
      <c r="E1151" s="27" t="str">
        <f t="shared" si="119"/>
        <v>老人介護支援センタ</v>
      </c>
      <c r="F1151" s="25" t="s">
        <v>5400</v>
      </c>
      <c r="G1151" s="34" t="s">
        <v>3021</v>
      </c>
      <c r="H1151" s="25" t="s">
        <v>5401</v>
      </c>
      <c r="I1151" s="34" t="s">
        <v>5402</v>
      </c>
      <c r="J1151" s="34" t="s">
        <v>3024</v>
      </c>
      <c r="K1151" s="25" t="s">
        <v>3025</v>
      </c>
      <c r="L1151" s="25" t="s">
        <v>25</v>
      </c>
      <c r="M1151" s="35" t="s">
        <v>25</v>
      </c>
      <c r="N1151" s="36" t="s">
        <v>5403</v>
      </c>
      <c r="O1151" s="69" t="str">
        <f>IFERROR(VLOOKUP(IF($L1151="―",$K1151,$L1151),法人一覧!$D$4:$E$333,2,FALSE),"―")</f>
        <v>5190005008841</v>
      </c>
    </row>
    <row r="1152" spans="1:15" ht="27" customHeight="1" x14ac:dyDescent="0.15">
      <c r="A1152" s="39">
        <f>IF($B$1148="","",COUNTA($B$1148:B1152))</f>
        <v>5</v>
      </c>
      <c r="B1152" s="27">
        <f t="shared" si="116"/>
        <v>1152</v>
      </c>
      <c r="C1152" s="27" t="str">
        <f t="shared" si="117"/>
        <v>（８）　老人介護支援センター（在宅介護支援センター）　（老人福祉法）</v>
      </c>
      <c r="D1152" s="27" t="str">
        <f t="shared" si="118"/>
        <v>長寿介護課</v>
      </c>
      <c r="E1152" s="27" t="str">
        <f t="shared" si="119"/>
        <v>老人介護支援センタ</v>
      </c>
      <c r="F1152" s="25" t="s">
        <v>5404</v>
      </c>
      <c r="G1152" s="34" t="s">
        <v>3962</v>
      </c>
      <c r="H1152" s="25" t="s">
        <v>3963</v>
      </c>
      <c r="I1152" s="34" t="s">
        <v>5405</v>
      </c>
      <c r="J1152" s="34" t="s">
        <v>5406</v>
      </c>
      <c r="K1152" s="25" t="s">
        <v>3012</v>
      </c>
      <c r="L1152" s="25" t="s">
        <v>25</v>
      </c>
      <c r="M1152" s="35" t="s">
        <v>25</v>
      </c>
      <c r="N1152" s="36" t="s">
        <v>3577</v>
      </c>
      <c r="O1152" s="69" t="str">
        <f>IFERROR(VLOOKUP(IF($L1152="―",$K1152,$L1152),法人一覧!$D$4:$E$333,2,FALSE),"―")</f>
        <v>1190005008837</v>
      </c>
    </row>
    <row r="1153" spans="1:15" ht="27" customHeight="1" x14ac:dyDescent="0.15">
      <c r="A1153" s="39">
        <f>IF($B$1148="","",COUNTA($B$1148:B1153))</f>
        <v>6</v>
      </c>
      <c r="B1153" s="27">
        <f t="shared" si="116"/>
        <v>1153</v>
      </c>
      <c r="C1153" s="27" t="str">
        <f t="shared" si="117"/>
        <v>（８）　老人介護支援センター（在宅介護支援センター）　（老人福祉法）</v>
      </c>
      <c r="D1153" s="27" t="str">
        <f t="shared" si="118"/>
        <v>長寿介護課</v>
      </c>
      <c r="E1153" s="27" t="str">
        <f t="shared" si="119"/>
        <v>老人介護支援センタ</v>
      </c>
      <c r="F1153" s="25" t="s">
        <v>5407</v>
      </c>
      <c r="G1153" s="34" t="s">
        <v>3015</v>
      </c>
      <c r="H1153" s="25" t="s">
        <v>3016</v>
      </c>
      <c r="I1153" s="34" t="s">
        <v>5408</v>
      </c>
      <c r="J1153" s="34" t="s">
        <v>5409</v>
      </c>
      <c r="K1153" s="25" t="s">
        <v>3019</v>
      </c>
      <c r="L1153" s="25" t="s">
        <v>25</v>
      </c>
      <c r="M1153" s="35" t="s">
        <v>25</v>
      </c>
      <c r="N1153" s="36" t="s">
        <v>3391</v>
      </c>
      <c r="O1153" s="69" t="str">
        <f>IFERROR(VLOOKUP(IF($L1153="―",$K1153,$L1153),法人一覧!$D$4:$E$333,2,FALSE),"―")</f>
        <v>1190005008853</v>
      </c>
    </row>
    <row r="1154" spans="1:15" ht="27" customHeight="1" x14ac:dyDescent="0.15">
      <c r="A1154" s="39">
        <f>IF($B$1148="","",COUNTA($B$1148:B1154))</f>
        <v>7</v>
      </c>
      <c r="B1154" s="27">
        <f t="shared" si="116"/>
        <v>1154</v>
      </c>
      <c r="C1154" s="27" t="str">
        <f t="shared" si="117"/>
        <v>（８）　老人介護支援センター（在宅介護支援センター）　（老人福祉法）</v>
      </c>
      <c r="D1154" s="27" t="str">
        <f t="shared" si="118"/>
        <v>長寿介護課</v>
      </c>
      <c r="E1154" s="27" t="str">
        <f t="shared" si="119"/>
        <v>老人介護支援センタ</v>
      </c>
      <c r="F1154" s="25" t="s">
        <v>5410</v>
      </c>
      <c r="G1154" s="34" t="s">
        <v>2297</v>
      </c>
      <c r="H1154" s="25" t="s">
        <v>5411</v>
      </c>
      <c r="I1154" s="34" t="s">
        <v>5412</v>
      </c>
      <c r="J1154" s="34" t="s">
        <v>3041</v>
      </c>
      <c r="K1154" s="25" t="s">
        <v>2137</v>
      </c>
      <c r="L1154" s="25" t="s">
        <v>25</v>
      </c>
      <c r="M1154" s="35" t="s">
        <v>25</v>
      </c>
      <c r="N1154" s="36" t="s">
        <v>5403</v>
      </c>
      <c r="O1154" s="69" t="str">
        <f>IFERROR(VLOOKUP(IF($L1154="―",$K1154,$L1154),法人一覧!$D$4:$E$333,2,FALSE),"―")</f>
        <v>7190005008848</v>
      </c>
    </row>
    <row r="1155" spans="1:15" ht="27" customHeight="1" x14ac:dyDescent="0.15">
      <c r="A1155" s="39">
        <f>IF($B$1148="","",COUNTA($B$1148:B1155))</f>
        <v>8</v>
      </c>
      <c r="B1155" s="27">
        <f t="shared" si="116"/>
        <v>1155</v>
      </c>
      <c r="C1155" s="27" t="str">
        <f t="shared" si="117"/>
        <v>（８）　老人介護支援センター（在宅介護支援センター）　（老人福祉法）</v>
      </c>
      <c r="D1155" s="27" t="str">
        <f t="shared" si="118"/>
        <v>長寿介護課</v>
      </c>
      <c r="E1155" s="27" t="str">
        <f t="shared" si="119"/>
        <v>老人介護支援センタ</v>
      </c>
      <c r="F1155" s="25" t="s">
        <v>5413</v>
      </c>
      <c r="G1155" s="34" t="s">
        <v>5414</v>
      </c>
      <c r="H1155" s="25" t="s">
        <v>5415</v>
      </c>
      <c r="I1155" s="34" t="s">
        <v>5416</v>
      </c>
      <c r="J1155" s="34" t="s">
        <v>5417</v>
      </c>
      <c r="K1155" s="25" t="s">
        <v>14823</v>
      </c>
      <c r="L1155" s="25" t="s">
        <v>25</v>
      </c>
      <c r="M1155" s="35" t="s">
        <v>25</v>
      </c>
      <c r="N1155" s="36" t="s">
        <v>3391</v>
      </c>
      <c r="O1155" s="69" t="str">
        <f>IFERROR(VLOOKUP(IF($L1155="―",$K1155,$L1155),法人一覧!$D$4:$E$333,2,FALSE),"―")</f>
        <v>7190005008864</v>
      </c>
    </row>
    <row r="1156" spans="1:15" ht="27" customHeight="1" x14ac:dyDescent="0.15">
      <c r="A1156" s="39">
        <f>IF($B$1148="","",COUNTA($B$1148:B1156))</f>
        <v>9</v>
      </c>
      <c r="B1156" s="27">
        <f t="shared" si="116"/>
        <v>1156</v>
      </c>
      <c r="C1156" s="27" t="str">
        <f t="shared" si="117"/>
        <v>（８）　老人介護支援センター（在宅介護支援センター）　（老人福祉法）</v>
      </c>
      <c r="D1156" s="27" t="str">
        <f t="shared" si="118"/>
        <v>長寿介護課</v>
      </c>
      <c r="E1156" s="27" t="str">
        <f t="shared" si="119"/>
        <v>老人介護支援センタ</v>
      </c>
      <c r="F1156" s="25" t="s">
        <v>5418</v>
      </c>
      <c r="G1156" s="34" t="s">
        <v>2277</v>
      </c>
      <c r="H1156" s="25" t="s">
        <v>5419</v>
      </c>
      <c r="I1156" s="34" t="s">
        <v>5420</v>
      </c>
      <c r="J1156" s="34" t="s">
        <v>5421</v>
      </c>
      <c r="K1156" s="25" t="s">
        <v>3012</v>
      </c>
      <c r="L1156" s="25" t="s">
        <v>25</v>
      </c>
      <c r="M1156" s="35" t="s">
        <v>25</v>
      </c>
      <c r="N1156" s="36" t="s">
        <v>3391</v>
      </c>
      <c r="O1156" s="69" t="str">
        <f>IFERROR(VLOOKUP(IF($L1156="―",$K1156,$L1156),法人一覧!$D$4:$E$333,2,FALSE),"―")</f>
        <v>1190005008837</v>
      </c>
    </row>
    <row r="1157" spans="1:15" ht="27" customHeight="1" x14ac:dyDescent="0.15">
      <c r="A1157" s="39">
        <f>IF($B$1148="","",COUNTA($B$1148:B1157))</f>
        <v>10</v>
      </c>
      <c r="B1157" s="27">
        <f t="shared" si="116"/>
        <v>1157</v>
      </c>
      <c r="C1157" s="27" t="str">
        <f t="shared" si="117"/>
        <v>（８）　老人介護支援センター（在宅介護支援センター）　（老人福祉法）</v>
      </c>
      <c r="D1157" s="27" t="str">
        <f t="shared" si="118"/>
        <v>長寿介護課</v>
      </c>
      <c r="E1157" s="27" t="str">
        <f t="shared" si="119"/>
        <v>老人介護支援センタ</v>
      </c>
      <c r="F1157" s="25" t="s">
        <v>5422</v>
      </c>
      <c r="G1157" s="34" t="s">
        <v>5423</v>
      </c>
      <c r="H1157" s="25" t="s">
        <v>5424</v>
      </c>
      <c r="I1157" s="34" t="s">
        <v>5425</v>
      </c>
      <c r="J1157" s="34" t="s">
        <v>5426</v>
      </c>
      <c r="K1157" s="25" t="s">
        <v>5427</v>
      </c>
      <c r="L1157" s="25" t="s">
        <v>25</v>
      </c>
      <c r="M1157" s="35" t="s">
        <v>25</v>
      </c>
      <c r="N1157" s="36" t="s">
        <v>5428</v>
      </c>
      <c r="O1157" s="69" t="str">
        <f>IFERROR(VLOOKUP(IF($L1157="―",$K1157,$L1157),法人一覧!$D$4:$E$333,2,FALSE),"―")</f>
        <v>―</v>
      </c>
    </row>
    <row r="1158" spans="1:15" ht="27" customHeight="1" x14ac:dyDescent="0.15">
      <c r="A1158" s="39">
        <f>IF($B$1148="","",COUNTA($B$1148:B1158))</f>
        <v>11</v>
      </c>
      <c r="B1158" s="27">
        <f t="shared" si="116"/>
        <v>1158</v>
      </c>
      <c r="C1158" s="27" t="str">
        <f t="shared" si="117"/>
        <v>（８）　老人介護支援センター（在宅介護支援センター）　（老人福祉法）</v>
      </c>
      <c r="D1158" s="27" t="str">
        <f t="shared" si="118"/>
        <v>長寿介護課</v>
      </c>
      <c r="E1158" s="27" t="str">
        <f t="shared" si="119"/>
        <v>老人介護支援センタ</v>
      </c>
      <c r="F1158" s="25" t="s">
        <v>5429</v>
      </c>
      <c r="G1158" s="34" t="s">
        <v>3123</v>
      </c>
      <c r="H1158" s="25" t="s">
        <v>5430</v>
      </c>
      <c r="I1158" s="34" t="s">
        <v>5431</v>
      </c>
      <c r="J1158" s="34" t="s">
        <v>5432</v>
      </c>
      <c r="K1158" s="25" t="s">
        <v>3065</v>
      </c>
      <c r="L1158" s="25" t="s">
        <v>25</v>
      </c>
      <c r="M1158" s="35" t="s">
        <v>25</v>
      </c>
      <c r="N1158" s="36" t="s">
        <v>5433</v>
      </c>
      <c r="O1158" s="69" t="str">
        <f>IFERROR(VLOOKUP(IF($L1158="―",$K1158,$L1158),法人一覧!$D$4:$E$333,2,FALSE),"―")</f>
        <v>1190005008845</v>
      </c>
    </row>
    <row r="1159" spans="1:15" ht="27" customHeight="1" x14ac:dyDescent="0.15">
      <c r="A1159" s="39">
        <f>IF($B$1148="","",COUNTA($B$1148:B1159))</f>
        <v>12</v>
      </c>
      <c r="B1159" s="27">
        <f t="shared" si="116"/>
        <v>1159</v>
      </c>
      <c r="C1159" s="27" t="str">
        <f t="shared" si="117"/>
        <v>（８）　老人介護支援センター（在宅介護支援センター）　（老人福祉法）</v>
      </c>
      <c r="D1159" s="27" t="str">
        <f t="shared" si="118"/>
        <v>長寿介護課</v>
      </c>
      <c r="E1159" s="27" t="str">
        <f t="shared" si="119"/>
        <v>老人介護支援センタ</v>
      </c>
      <c r="F1159" s="25" t="s">
        <v>5434</v>
      </c>
      <c r="G1159" s="34" t="s">
        <v>3078</v>
      </c>
      <c r="H1159" s="25" t="s">
        <v>5435</v>
      </c>
      <c r="I1159" s="34" t="s">
        <v>5436</v>
      </c>
      <c r="J1159" s="34" t="s">
        <v>5437</v>
      </c>
      <c r="K1159" s="25" t="s">
        <v>3082</v>
      </c>
      <c r="L1159" s="25" t="s">
        <v>25</v>
      </c>
      <c r="M1159" s="35" t="s">
        <v>25</v>
      </c>
      <c r="N1159" s="36" t="s">
        <v>5428</v>
      </c>
      <c r="O1159" s="69" t="str">
        <f>IFERROR(VLOOKUP(IF($L1159="―",$K1159,$L1159),法人一覧!$D$4:$E$333,2,FALSE),"―")</f>
        <v>8190005008855</v>
      </c>
    </row>
    <row r="1160" spans="1:15" ht="27" customHeight="1" x14ac:dyDescent="0.15">
      <c r="A1160" s="39">
        <f>IF($B$1148="","",COUNTA($B$1148:B1160))</f>
        <v>13</v>
      </c>
      <c r="B1160" s="27">
        <f t="shared" si="116"/>
        <v>1160</v>
      </c>
      <c r="C1160" s="27" t="str">
        <f t="shared" si="117"/>
        <v>（８）　老人介護支援センター（在宅介護支援センター）　（老人福祉法）</v>
      </c>
      <c r="D1160" s="27" t="str">
        <f t="shared" si="118"/>
        <v>長寿介護課</v>
      </c>
      <c r="E1160" s="27" t="str">
        <f t="shared" si="119"/>
        <v>老人介護支援センタ</v>
      </c>
      <c r="F1160" s="25" t="s">
        <v>5438</v>
      </c>
      <c r="G1160" s="34" t="s">
        <v>678</v>
      </c>
      <c r="H1160" s="25" t="s">
        <v>5439</v>
      </c>
      <c r="I1160" s="34" t="s">
        <v>5440</v>
      </c>
      <c r="J1160" s="34" t="s">
        <v>5441</v>
      </c>
      <c r="K1160" s="25" t="s">
        <v>3076</v>
      </c>
      <c r="L1160" s="25" t="s">
        <v>25</v>
      </c>
      <c r="M1160" s="35" t="s">
        <v>25</v>
      </c>
      <c r="N1160" s="36" t="s">
        <v>3032</v>
      </c>
      <c r="O1160" s="69" t="str">
        <f>IFERROR(VLOOKUP(IF($L1160="―",$K1160,$L1160),法人一覧!$D$4:$E$333,2,FALSE),"―")</f>
        <v>8190005008839</v>
      </c>
    </row>
    <row r="1161" spans="1:15" ht="27" customHeight="1" x14ac:dyDescent="0.15">
      <c r="A1161" s="39">
        <f>IF($B$1148="","",COUNTA($B$1148:B1161))</f>
        <v>14</v>
      </c>
      <c r="B1161" s="27">
        <f t="shared" si="116"/>
        <v>1161</v>
      </c>
      <c r="C1161" s="27" t="str">
        <f t="shared" si="117"/>
        <v>（８）　老人介護支援センター（在宅介護支援センター）　（老人福祉法）</v>
      </c>
      <c r="D1161" s="27" t="str">
        <f t="shared" si="118"/>
        <v>長寿介護課</v>
      </c>
      <c r="E1161" s="27" t="str">
        <f t="shared" si="119"/>
        <v>老人介護支援センタ</v>
      </c>
      <c r="F1161" s="25" t="s">
        <v>5442</v>
      </c>
      <c r="G1161" s="34" t="s">
        <v>3108</v>
      </c>
      <c r="H1161" s="25" t="s">
        <v>5443</v>
      </c>
      <c r="I1161" s="34" t="s">
        <v>5444</v>
      </c>
      <c r="J1161" s="34" t="s">
        <v>5445</v>
      </c>
      <c r="K1161" s="25" t="s">
        <v>3012</v>
      </c>
      <c r="L1161" s="25" t="s">
        <v>25</v>
      </c>
      <c r="M1161" s="35" t="s">
        <v>25</v>
      </c>
      <c r="N1161" s="36" t="s">
        <v>3032</v>
      </c>
      <c r="O1161" s="69" t="str">
        <f>IFERROR(VLOOKUP(IF($L1161="―",$K1161,$L1161),法人一覧!$D$4:$E$333,2,FALSE),"―")</f>
        <v>1190005008837</v>
      </c>
    </row>
    <row r="1162" spans="1:15" ht="27" customHeight="1" x14ac:dyDescent="0.15">
      <c r="A1162" s="39">
        <f>IF($B$1148="","",COUNTA($B$1148:B1162))</f>
        <v>15</v>
      </c>
      <c r="B1162" s="27">
        <f t="shared" si="116"/>
        <v>1162</v>
      </c>
      <c r="C1162" s="27" t="str">
        <f t="shared" si="117"/>
        <v>（８）　老人介護支援センター（在宅介護支援センター）　（老人福祉法）</v>
      </c>
      <c r="D1162" s="27" t="str">
        <f t="shared" si="118"/>
        <v>長寿介護課</v>
      </c>
      <c r="E1162" s="27" t="str">
        <f t="shared" si="119"/>
        <v>老人介護支援センタ</v>
      </c>
      <c r="F1162" s="25" t="s">
        <v>5446</v>
      </c>
      <c r="G1162" s="34" t="s">
        <v>704</v>
      </c>
      <c r="H1162" s="25" t="s">
        <v>5447</v>
      </c>
      <c r="I1162" s="34" t="s">
        <v>5448</v>
      </c>
      <c r="J1162" s="34" t="s">
        <v>3058</v>
      </c>
      <c r="K1162" s="25" t="s">
        <v>3059</v>
      </c>
      <c r="L1162" s="25" t="s">
        <v>25</v>
      </c>
      <c r="M1162" s="35" t="s">
        <v>25</v>
      </c>
      <c r="N1162" s="36" t="s">
        <v>3032</v>
      </c>
      <c r="O1162" s="69" t="str">
        <f>IFERROR(VLOOKUP(IF($L1162="―",$K1162,$L1162),法人一覧!$D$4:$E$333,2,FALSE),"―")</f>
        <v>4190005008842</v>
      </c>
    </row>
    <row r="1163" spans="1:15" ht="27" customHeight="1" x14ac:dyDescent="0.15">
      <c r="A1163" s="39">
        <f>IF($B$1148="","",COUNTA($B$1148:B1163))</f>
        <v>16</v>
      </c>
      <c r="B1163" s="27">
        <f t="shared" si="116"/>
        <v>1163</v>
      </c>
      <c r="C1163" s="27" t="str">
        <f t="shared" si="117"/>
        <v>（８）　老人介護支援センター（在宅介護支援センター）　（老人福祉法）</v>
      </c>
      <c r="D1163" s="27" t="str">
        <f t="shared" si="118"/>
        <v>長寿介護課</v>
      </c>
      <c r="E1163" s="27" t="str">
        <f t="shared" si="119"/>
        <v>老人介護支援センタ</v>
      </c>
      <c r="F1163" s="25" t="s">
        <v>5449</v>
      </c>
      <c r="G1163" s="34" t="s">
        <v>794</v>
      </c>
      <c r="H1163" s="25" t="s">
        <v>5450</v>
      </c>
      <c r="I1163" s="34" t="s">
        <v>5451</v>
      </c>
      <c r="J1163" s="34" t="s">
        <v>3031</v>
      </c>
      <c r="K1163" s="25" t="s">
        <v>2817</v>
      </c>
      <c r="L1163" s="25" t="s">
        <v>25</v>
      </c>
      <c r="M1163" s="35" t="s">
        <v>25</v>
      </c>
      <c r="N1163" s="36" t="s">
        <v>5452</v>
      </c>
      <c r="O1163" s="69" t="str">
        <f>IFERROR(VLOOKUP(IF($L1163="―",$K1163,$L1163),法人一覧!$D$4:$E$333,2,FALSE),"―")</f>
        <v>9190005008862</v>
      </c>
    </row>
    <row r="1164" spans="1:15" ht="27" customHeight="1" x14ac:dyDescent="0.15">
      <c r="A1164" s="39">
        <f>IF($B$1148="","",COUNTA($B$1148:B1164))</f>
        <v>17</v>
      </c>
      <c r="B1164" s="27">
        <f t="shared" si="116"/>
        <v>1164</v>
      </c>
      <c r="C1164" s="27" t="str">
        <f t="shared" si="117"/>
        <v>（８）　老人介護支援センター（在宅介護支援センター）　（老人福祉法）</v>
      </c>
      <c r="D1164" s="27" t="str">
        <f t="shared" si="118"/>
        <v>長寿介護課</v>
      </c>
      <c r="E1164" s="27" t="str">
        <f t="shared" si="119"/>
        <v>老人介護支援センタ</v>
      </c>
      <c r="F1164" s="25" t="s">
        <v>5453</v>
      </c>
      <c r="G1164" s="34" t="s">
        <v>5454</v>
      </c>
      <c r="H1164" s="25" t="s">
        <v>5455</v>
      </c>
      <c r="I1164" s="34" t="s">
        <v>5456</v>
      </c>
      <c r="J1164" s="34" t="s">
        <v>5457</v>
      </c>
      <c r="K1164" s="25" t="s">
        <v>128</v>
      </c>
      <c r="L1164" s="25" t="s">
        <v>25</v>
      </c>
      <c r="M1164" s="35" t="s">
        <v>25</v>
      </c>
      <c r="N1164" s="36" t="s">
        <v>5452</v>
      </c>
      <c r="O1164" s="69" t="str">
        <f>IFERROR(VLOOKUP(IF($L1164="―",$K1164,$L1164),法人一覧!$D$4:$E$333,2,FALSE),"―")</f>
        <v>9180305003515</v>
      </c>
    </row>
    <row r="1165" spans="1:15" ht="27" customHeight="1" x14ac:dyDescent="0.15">
      <c r="A1165" s="39">
        <f>IF($B$1148="","",COUNTA($B$1148:B1165))</f>
        <v>18</v>
      </c>
      <c r="B1165" s="27">
        <f t="shared" si="116"/>
        <v>1165</v>
      </c>
      <c r="C1165" s="27" t="str">
        <f t="shared" si="117"/>
        <v>（８）　老人介護支援センター（在宅介護支援センター）　（老人福祉法）</v>
      </c>
      <c r="D1165" s="27" t="str">
        <f t="shared" si="118"/>
        <v>長寿介護課</v>
      </c>
      <c r="E1165" s="27" t="str">
        <f t="shared" si="119"/>
        <v>老人介護支援センタ</v>
      </c>
      <c r="F1165" s="25" t="s">
        <v>5458</v>
      </c>
      <c r="G1165" s="34" t="s">
        <v>5459</v>
      </c>
      <c r="H1165" s="25" t="s">
        <v>5460</v>
      </c>
      <c r="I1165" s="34" t="s">
        <v>5461</v>
      </c>
      <c r="J1165" s="34" t="s">
        <v>5462</v>
      </c>
      <c r="K1165" s="25" t="s">
        <v>5463</v>
      </c>
      <c r="L1165" s="25" t="s">
        <v>25</v>
      </c>
      <c r="M1165" s="35" t="s">
        <v>25</v>
      </c>
      <c r="N1165" s="36" t="s">
        <v>5452</v>
      </c>
      <c r="O1165" s="69" t="str">
        <f>IFERROR(VLOOKUP(IF($L1165="―",$K1165,$L1165),法人一覧!$D$4:$E$333,2,FALSE),"―")</f>
        <v>4190005008867</v>
      </c>
    </row>
    <row r="1166" spans="1:15" ht="27" customHeight="1" x14ac:dyDescent="0.15">
      <c r="A1166" s="39">
        <f>IF($B$1148="","",COUNTA($B$1148:B1166))</f>
        <v>19</v>
      </c>
      <c r="B1166" s="27">
        <f t="shared" si="116"/>
        <v>1166</v>
      </c>
      <c r="C1166" s="27" t="str">
        <f t="shared" si="117"/>
        <v>（８）　老人介護支援センター（在宅介護支援センター）　（老人福祉法）</v>
      </c>
      <c r="D1166" s="27" t="str">
        <f t="shared" si="118"/>
        <v>長寿介護課</v>
      </c>
      <c r="E1166" s="27" t="str">
        <f t="shared" si="119"/>
        <v>老人介護支援センタ</v>
      </c>
      <c r="F1166" s="25" t="s">
        <v>5464</v>
      </c>
      <c r="G1166" s="34" t="s">
        <v>3091</v>
      </c>
      <c r="H1166" s="25" t="s">
        <v>3973</v>
      </c>
      <c r="I1166" s="34" t="s">
        <v>5465</v>
      </c>
      <c r="J1166" s="34" t="s">
        <v>3975</v>
      </c>
      <c r="K1166" s="25" t="s">
        <v>3025</v>
      </c>
      <c r="L1166" s="25" t="s">
        <v>25</v>
      </c>
      <c r="M1166" s="35" t="s">
        <v>25</v>
      </c>
      <c r="N1166" s="36" t="s">
        <v>5466</v>
      </c>
      <c r="O1166" s="69" t="str">
        <f>IFERROR(VLOOKUP(IF($L1166="―",$K1166,$L1166),法人一覧!$D$4:$E$333,2,FALSE),"―")</f>
        <v>5190005008841</v>
      </c>
    </row>
    <row r="1167" spans="1:15" ht="27" customHeight="1" x14ac:dyDescent="0.15">
      <c r="A1167" s="39">
        <f>IF($B$1148="","",COUNTA($B$1148:B1167))</f>
        <v>20</v>
      </c>
      <c r="B1167" s="27">
        <f t="shared" si="116"/>
        <v>1167</v>
      </c>
      <c r="C1167" s="27" t="str">
        <f t="shared" si="117"/>
        <v>（８）　老人介護支援センター（在宅介護支援センター）　（老人福祉法）</v>
      </c>
      <c r="D1167" s="27" t="str">
        <f t="shared" si="118"/>
        <v>長寿介護課</v>
      </c>
      <c r="E1167" s="27" t="str">
        <f t="shared" si="119"/>
        <v>老人介護支援センタ</v>
      </c>
      <c r="F1167" s="25" t="s">
        <v>5467</v>
      </c>
      <c r="G1167" s="34" t="s">
        <v>3008</v>
      </c>
      <c r="H1167" s="25" t="s">
        <v>5468</v>
      </c>
      <c r="I1167" s="34" t="s">
        <v>5469</v>
      </c>
      <c r="J1167" s="34" t="s">
        <v>3011</v>
      </c>
      <c r="K1167" s="25" t="s">
        <v>3012</v>
      </c>
      <c r="L1167" s="25" t="s">
        <v>25</v>
      </c>
      <c r="M1167" s="35" t="s">
        <v>25</v>
      </c>
      <c r="N1167" s="36" t="s">
        <v>3013</v>
      </c>
      <c r="O1167" s="69" t="str">
        <f>IFERROR(VLOOKUP(IF($L1167="―",$K1167,$L1167),法人一覧!$D$4:$E$333,2,FALSE),"―")</f>
        <v>1190005008837</v>
      </c>
    </row>
    <row r="1168" spans="1:15" ht="27" customHeight="1" x14ac:dyDescent="0.15">
      <c r="A1168" s="39">
        <f>IF($B$1148="","",COUNTA($B$1148:B1168))</f>
        <v>21</v>
      </c>
      <c r="B1168" s="27">
        <f t="shared" si="116"/>
        <v>1168</v>
      </c>
      <c r="C1168" s="27" t="str">
        <f t="shared" si="117"/>
        <v>（８）　老人介護支援センター（在宅介護支援センター）　（老人福祉法）</v>
      </c>
      <c r="D1168" s="27" t="str">
        <f t="shared" si="118"/>
        <v>長寿介護課</v>
      </c>
      <c r="E1168" s="27" t="str">
        <f t="shared" si="119"/>
        <v>老人介護支援センタ</v>
      </c>
      <c r="F1168" s="25" t="s">
        <v>5470</v>
      </c>
      <c r="G1168" s="34" t="s">
        <v>300</v>
      </c>
      <c r="H1168" s="25" t="s">
        <v>5471</v>
      </c>
      <c r="I1168" s="34" t="s">
        <v>5472</v>
      </c>
      <c r="J1168" s="34" t="s">
        <v>5473</v>
      </c>
      <c r="K1168" s="25" t="s">
        <v>3019</v>
      </c>
      <c r="L1168" s="25" t="s">
        <v>25</v>
      </c>
      <c r="M1168" s="35" t="s">
        <v>25</v>
      </c>
      <c r="N1168" s="36" t="s">
        <v>3013</v>
      </c>
      <c r="O1168" s="69" t="str">
        <f>IFERROR(VLOOKUP(IF($L1168="―",$K1168,$L1168),法人一覧!$D$4:$E$333,2,FALSE),"―")</f>
        <v>1190005008853</v>
      </c>
    </row>
    <row r="1169" spans="1:15" ht="27" customHeight="1" x14ac:dyDescent="0.15">
      <c r="A1169" s="39">
        <f>IF($B$1148="","",COUNTA($B$1148:B1169))</f>
        <v>22</v>
      </c>
      <c r="B1169" s="27">
        <f t="shared" si="116"/>
        <v>1169</v>
      </c>
      <c r="C1169" s="27" t="str">
        <f t="shared" si="117"/>
        <v>（８）　老人介護支援センター（在宅介護支援センター）　（老人福祉法）</v>
      </c>
      <c r="D1169" s="27" t="str">
        <f t="shared" si="118"/>
        <v>長寿介護課</v>
      </c>
      <c r="E1169" s="27" t="str">
        <f t="shared" si="119"/>
        <v>老人介護支援センタ</v>
      </c>
      <c r="F1169" s="25" t="s">
        <v>5474</v>
      </c>
      <c r="G1169" s="34" t="s">
        <v>5475</v>
      </c>
      <c r="H1169" s="25" t="s">
        <v>5476</v>
      </c>
      <c r="I1169" s="34" t="s">
        <v>5477</v>
      </c>
      <c r="J1169" s="34" t="s">
        <v>3131</v>
      </c>
      <c r="K1169" s="25" t="s">
        <v>2109</v>
      </c>
      <c r="L1169" s="25" t="s">
        <v>25</v>
      </c>
      <c r="M1169" s="35" t="s">
        <v>25</v>
      </c>
      <c r="N1169" s="36" t="s">
        <v>5478</v>
      </c>
      <c r="O1169" s="69" t="str">
        <f>IFERROR(VLOOKUP(IF($L1169="―",$K1169,$L1169),法人一覧!$D$4:$E$333,2,FALSE),"―")</f>
        <v>9190005009456</v>
      </c>
    </row>
    <row r="1170" spans="1:15" ht="27" customHeight="1" x14ac:dyDescent="0.15">
      <c r="A1170" s="39">
        <f>IF($B$1148="","",COUNTA($B$1148:B1170))</f>
        <v>23</v>
      </c>
      <c r="B1170" s="27">
        <f t="shared" si="116"/>
        <v>1170</v>
      </c>
      <c r="C1170" s="27" t="str">
        <f t="shared" si="117"/>
        <v>（８）　老人介護支援センター（在宅介護支援センター）　（老人福祉法）</v>
      </c>
      <c r="D1170" s="27" t="str">
        <f t="shared" si="118"/>
        <v>長寿介護課</v>
      </c>
      <c r="E1170" s="27" t="str">
        <f t="shared" si="119"/>
        <v>老人介護支援センタ</v>
      </c>
      <c r="F1170" s="25" t="s">
        <v>5479</v>
      </c>
      <c r="G1170" s="34" t="s">
        <v>709</v>
      </c>
      <c r="H1170" s="25" t="s">
        <v>5480</v>
      </c>
      <c r="I1170" s="34" t="s">
        <v>5481</v>
      </c>
      <c r="J1170" s="34" t="s">
        <v>5482</v>
      </c>
      <c r="K1170" s="25" t="s">
        <v>3065</v>
      </c>
      <c r="L1170" s="25" t="s">
        <v>25</v>
      </c>
      <c r="M1170" s="35" t="s">
        <v>25</v>
      </c>
      <c r="N1170" s="36" t="s">
        <v>5483</v>
      </c>
      <c r="O1170" s="69" t="str">
        <f>IFERROR(VLOOKUP(IF($L1170="―",$K1170,$L1170),法人一覧!$D$4:$E$333,2,FALSE),"―")</f>
        <v>1190005008845</v>
      </c>
    </row>
    <row r="1171" spans="1:15" ht="27" customHeight="1" x14ac:dyDescent="0.15">
      <c r="A1171" s="39">
        <f>IF($B$1148="","",COUNTA($B$1148:B1171))</f>
        <v>24</v>
      </c>
      <c r="B1171" s="27">
        <f t="shared" si="116"/>
        <v>1171</v>
      </c>
      <c r="C1171" s="27" t="str">
        <f t="shared" si="117"/>
        <v>（８）　老人介護支援センター（在宅介護支援センター）　（老人福祉法）</v>
      </c>
      <c r="D1171" s="27" t="str">
        <f t="shared" si="118"/>
        <v>長寿介護課</v>
      </c>
      <c r="E1171" s="27" t="str">
        <f t="shared" si="119"/>
        <v>老人介護支援センタ</v>
      </c>
      <c r="F1171" s="25" t="s">
        <v>5484</v>
      </c>
      <c r="G1171" s="34" t="s">
        <v>3118</v>
      </c>
      <c r="H1171" s="25" t="s">
        <v>5485</v>
      </c>
      <c r="I1171" s="34" t="s">
        <v>5486</v>
      </c>
      <c r="J1171" s="34" t="s">
        <v>5487</v>
      </c>
      <c r="K1171" s="25" t="s">
        <v>3101</v>
      </c>
      <c r="L1171" s="25" t="s">
        <v>25</v>
      </c>
      <c r="M1171" s="35" t="s">
        <v>25</v>
      </c>
      <c r="N1171" s="36" t="s">
        <v>3403</v>
      </c>
      <c r="O1171" s="69" t="str">
        <f>IFERROR(VLOOKUP(IF($L1171="―",$K1171,$L1171),法人一覧!$D$4:$E$333,2,FALSE),"―")</f>
        <v>7190005008856</v>
      </c>
    </row>
    <row r="1172" spans="1:15" ht="27" customHeight="1" x14ac:dyDescent="0.15">
      <c r="A1172" s="39">
        <f>IF($B$1148="","",COUNTA($B$1148:B1172))</f>
        <v>25</v>
      </c>
      <c r="B1172" s="27">
        <f t="shared" si="116"/>
        <v>1172</v>
      </c>
      <c r="C1172" s="27" t="str">
        <f t="shared" si="117"/>
        <v>（８）　老人介護支援センター（在宅介護支援センター）　（老人福祉法）</v>
      </c>
      <c r="D1172" s="27" t="str">
        <f t="shared" si="118"/>
        <v>長寿介護課</v>
      </c>
      <c r="E1172" s="27" t="str">
        <f t="shared" si="119"/>
        <v>老人介護支援センタ</v>
      </c>
      <c r="F1172" s="25" t="s">
        <v>5488</v>
      </c>
      <c r="G1172" s="34" t="s">
        <v>789</v>
      </c>
      <c r="H1172" s="25" t="s">
        <v>5489</v>
      </c>
      <c r="I1172" s="34" t="s">
        <v>5490</v>
      </c>
      <c r="J1172" s="34" t="s">
        <v>5491</v>
      </c>
      <c r="K1172" s="25" t="s">
        <v>3970</v>
      </c>
      <c r="L1172" s="25" t="s">
        <v>25</v>
      </c>
      <c r="M1172" s="35" t="s">
        <v>25</v>
      </c>
      <c r="N1172" s="36" t="s">
        <v>3689</v>
      </c>
      <c r="O1172" s="69" t="str">
        <f>IFERROR(VLOOKUP(IF($L1172="―",$K1172,$L1172),法人一覧!$D$4:$E$333,2,FALSE),"―")</f>
        <v>6190005008865</v>
      </c>
    </row>
    <row r="1173" spans="1:15" ht="27" customHeight="1" x14ac:dyDescent="0.15">
      <c r="A1173" s="39">
        <f>IF($B$1148="","",COUNTA($B$1148:B1173))</f>
        <v>26</v>
      </c>
      <c r="B1173" s="27">
        <f t="shared" si="116"/>
        <v>1173</v>
      </c>
      <c r="C1173" s="27" t="str">
        <f t="shared" si="117"/>
        <v>（８）　老人介護支援センター（在宅介護支援センター）　（老人福祉法）</v>
      </c>
      <c r="D1173" s="27" t="str">
        <f t="shared" si="118"/>
        <v>長寿介護課</v>
      </c>
      <c r="E1173" s="27" t="str">
        <f t="shared" si="119"/>
        <v>老人介護支援センタ</v>
      </c>
      <c r="F1173" s="25" t="s">
        <v>5492</v>
      </c>
      <c r="G1173" s="34" t="s">
        <v>2283</v>
      </c>
      <c r="H1173" s="25" t="s">
        <v>5493</v>
      </c>
      <c r="I1173" s="34" t="s">
        <v>5494</v>
      </c>
      <c r="J1173" s="34" t="s">
        <v>5495</v>
      </c>
      <c r="K1173" s="25" t="s">
        <v>3012</v>
      </c>
      <c r="L1173" s="25" t="s">
        <v>25</v>
      </c>
      <c r="M1173" s="35" t="s">
        <v>25</v>
      </c>
      <c r="N1173" s="37">
        <v>41365</v>
      </c>
      <c r="O1173" s="69" t="str">
        <f>IFERROR(VLOOKUP(IF($L1173="―",$K1173,$L1173),法人一覧!$D$4:$E$333,2,FALSE),"―")</f>
        <v>1190005008837</v>
      </c>
    </row>
    <row r="1174" spans="1:15" ht="27" customHeight="1" x14ac:dyDescent="0.15">
      <c r="A1174" s="39">
        <f>IF($B$1148="","",COUNTA($B$1148:B1174))</f>
        <v>27</v>
      </c>
      <c r="B1174" s="27">
        <f t="shared" si="116"/>
        <v>1174</v>
      </c>
      <c r="C1174" s="27" t="str">
        <f t="shared" si="117"/>
        <v>（８）　老人介護支援センター（在宅介護支援センター）　（老人福祉法）</v>
      </c>
      <c r="D1174" s="27" t="str">
        <f t="shared" si="118"/>
        <v>長寿介護課</v>
      </c>
      <c r="E1174" s="27" t="str">
        <f t="shared" si="119"/>
        <v>老人介護支援センタ</v>
      </c>
      <c r="F1174" s="25" t="s">
        <v>5496</v>
      </c>
      <c r="G1174" s="34" t="s">
        <v>5497</v>
      </c>
      <c r="H1174" s="25" t="s">
        <v>5498</v>
      </c>
      <c r="I1174" s="79" t="s">
        <v>5499</v>
      </c>
      <c r="J1174" s="34" t="s">
        <v>5500</v>
      </c>
      <c r="K1174" s="25" t="s">
        <v>3147</v>
      </c>
      <c r="L1174" s="25" t="s">
        <v>25</v>
      </c>
      <c r="M1174" s="35" t="s">
        <v>25</v>
      </c>
      <c r="N1174" s="37">
        <v>41000</v>
      </c>
      <c r="O1174" s="69" t="str">
        <f>IFERROR(VLOOKUP(IF($L1174="―",$K1174,$L1174),法人一覧!$D$4:$E$333,2,FALSE),"―")</f>
        <v>7190005009375</v>
      </c>
    </row>
    <row r="1175" spans="1:15" ht="27" customHeight="1" x14ac:dyDescent="0.15">
      <c r="A1175" s="39">
        <f>IF($B$1148="","",COUNTA($B$1148:B1175))</f>
        <v>28</v>
      </c>
      <c r="B1175" s="27">
        <f t="shared" si="116"/>
        <v>1175</v>
      </c>
      <c r="C1175" s="27" t="str">
        <f t="shared" si="117"/>
        <v>（８）　老人介護支援センター（在宅介護支援センター）　（老人福祉法）</v>
      </c>
      <c r="D1175" s="27" t="str">
        <f t="shared" si="118"/>
        <v>長寿介護課</v>
      </c>
      <c r="E1175" s="27" t="str">
        <f t="shared" si="119"/>
        <v>老人介護支援センタ</v>
      </c>
      <c r="F1175" s="25" t="s">
        <v>5501</v>
      </c>
      <c r="G1175" s="34" t="s">
        <v>2840</v>
      </c>
      <c r="H1175" s="25" t="s">
        <v>5502</v>
      </c>
      <c r="I1175" s="34" t="s">
        <v>2842</v>
      </c>
      <c r="J1175" s="34" t="s">
        <v>2843</v>
      </c>
      <c r="K1175" s="25" t="s">
        <v>14977</v>
      </c>
      <c r="L1175" s="25" t="s">
        <v>25</v>
      </c>
      <c r="M1175" s="35" t="s">
        <v>25</v>
      </c>
      <c r="N1175" s="36" t="s">
        <v>5503</v>
      </c>
      <c r="O1175" s="69" t="str">
        <f>IFERROR(VLOOKUP(IF($L1175="―",$K1175,$L1175),法人一覧!$D$4:$E$333,2,FALSE),"―")</f>
        <v>7190005000103</v>
      </c>
    </row>
    <row r="1176" spans="1:15" ht="27" customHeight="1" x14ac:dyDescent="0.15">
      <c r="A1176" s="39">
        <f>IF($B$1148="","",COUNTA($B$1148:B1176))</f>
        <v>29</v>
      </c>
      <c r="B1176" s="27">
        <f t="shared" si="116"/>
        <v>1176</v>
      </c>
      <c r="C1176" s="27" t="str">
        <f t="shared" si="117"/>
        <v>（８）　老人介護支援センター（在宅介護支援センター）　（老人福祉法）</v>
      </c>
      <c r="D1176" s="27" t="str">
        <f t="shared" si="118"/>
        <v>長寿介護課</v>
      </c>
      <c r="E1176" s="27" t="str">
        <f t="shared" si="119"/>
        <v>老人介護支援センタ</v>
      </c>
      <c r="F1176" s="25" t="s">
        <v>5504</v>
      </c>
      <c r="G1176" s="34" t="s">
        <v>1139</v>
      </c>
      <c r="H1176" s="25" t="s">
        <v>2845</v>
      </c>
      <c r="I1176" s="79" t="s">
        <v>5505</v>
      </c>
      <c r="J1176" s="34" t="s">
        <v>2847</v>
      </c>
      <c r="K1176" s="25" t="s">
        <v>2848</v>
      </c>
      <c r="L1176" s="25" t="s">
        <v>25</v>
      </c>
      <c r="M1176" s="35" t="s">
        <v>25</v>
      </c>
      <c r="N1176" s="36" t="s">
        <v>4182</v>
      </c>
      <c r="O1176" s="69" t="str">
        <f>IFERROR(VLOOKUP(IF($L1176="―",$K1176,$L1176),法人一覧!$D$4:$E$333,2,FALSE),"―")</f>
        <v>8190005000102</v>
      </c>
    </row>
    <row r="1177" spans="1:15" ht="27" customHeight="1" x14ac:dyDescent="0.15">
      <c r="A1177" s="39">
        <f>IF($B$1148="","",COUNTA($B$1148:B1177))</f>
        <v>30</v>
      </c>
      <c r="B1177" s="27">
        <f t="shared" si="116"/>
        <v>1177</v>
      </c>
      <c r="C1177" s="27" t="str">
        <f t="shared" si="117"/>
        <v>（８）　老人介護支援センター（在宅介護支援センター）　（老人福祉法）</v>
      </c>
      <c r="D1177" s="27" t="str">
        <f t="shared" si="118"/>
        <v>長寿介護課</v>
      </c>
      <c r="E1177" s="27" t="str">
        <f t="shared" si="119"/>
        <v>老人介護支援センタ</v>
      </c>
      <c r="F1177" s="25" t="s">
        <v>5506</v>
      </c>
      <c r="G1177" s="34" t="s">
        <v>3295</v>
      </c>
      <c r="H1177" s="25" t="s">
        <v>5507</v>
      </c>
      <c r="I1177" s="34" t="s">
        <v>3297</v>
      </c>
      <c r="J1177" s="34" t="s">
        <v>3298</v>
      </c>
      <c r="K1177" s="25" t="s">
        <v>3299</v>
      </c>
      <c r="L1177" s="25" t="s">
        <v>25</v>
      </c>
      <c r="M1177" s="35" t="s">
        <v>25</v>
      </c>
      <c r="N1177" s="36" t="s">
        <v>450</v>
      </c>
      <c r="O1177" s="69" t="str">
        <f>IFERROR(VLOOKUP(IF($L1177="―",$K1177,$L1177),法人一覧!$D$4:$E$333,2,FALSE),"―")</f>
        <v>9190005000126</v>
      </c>
    </row>
    <row r="1178" spans="1:15" ht="27" customHeight="1" x14ac:dyDescent="0.15">
      <c r="A1178" s="39">
        <f>IF($B$1148="","",COUNTA($B$1148:B1178))</f>
        <v>31</v>
      </c>
      <c r="B1178" s="27">
        <f t="shared" si="116"/>
        <v>1178</v>
      </c>
      <c r="C1178" s="27" t="str">
        <f t="shared" si="117"/>
        <v>（８）　老人介護支援センター（在宅介護支援センター）　（老人福祉法）</v>
      </c>
      <c r="D1178" s="27" t="str">
        <f t="shared" si="118"/>
        <v>長寿介護課</v>
      </c>
      <c r="E1178" s="27" t="str">
        <f t="shared" si="119"/>
        <v>老人介護支援センタ</v>
      </c>
      <c r="F1178" s="25" t="s">
        <v>5508</v>
      </c>
      <c r="G1178" s="34" t="s">
        <v>5509</v>
      </c>
      <c r="H1178" s="25" t="s">
        <v>5510</v>
      </c>
      <c r="I1178" s="34" t="s">
        <v>5511</v>
      </c>
      <c r="J1178" s="79" t="s">
        <v>5512</v>
      </c>
      <c r="K1178" s="25" t="s">
        <v>5513</v>
      </c>
      <c r="L1178" s="25" t="s">
        <v>25</v>
      </c>
      <c r="M1178" s="35" t="s">
        <v>25</v>
      </c>
      <c r="N1178" s="36" t="s">
        <v>5515</v>
      </c>
      <c r="O1178" s="69" t="str">
        <f>IFERROR(VLOOKUP(IF($L1178="―",$K1178,$L1178),法人一覧!$D$4:$E$333,2,FALSE),"―")</f>
        <v>―</v>
      </c>
    </row>
    <row r="1179" spans="1:15" ht="30" customHeight="1" x14ac:dyDescent="0.15">
      <c r="A1179" s="39">
        <f>IF($B$1148="","",COUNTA($B$1148:B1179))</f>
        <v>32</v>
      </c>
      <c r="B1179" s="27">
        <f t="shared" si="116"/>
        <v>1179</v>
      </c>
      <c r="C1179" s="27" t="str">
        <f t="shared" si="117"/>
        <v>（８）　老人介護支援センター（在宅介護支援センター）　（老人福祉法）</v>
      </c>
      <c r="D1179" s="27" t="str">
        <f t="shared" si="118"/>
        <v>長寿介護課</v>
      </c>
      <c r="E1179" s="27" t="str">
        <f t="shared" si="119"/>
        <v>老人介護支援センタ</v>
      </c>
      <c r="F1179" s="25" t="s">
        <v>5516</v>
      </c>
      <c r="G1179" s="34" t="s">
        <v>34</v>
      </c>
      <c r="H1179" s="25" t="s">
        <v>3282</v>
      </c>
      <c r="I1179" s="34" t="s">
        <v>5517</v>
      </c>
      <c r="J1179" s="34" t="s">
        <v>3284</v>
      </c>
      <c r="K1179" s="25" t="s">
        <v>38</v>
      </c>
      <c r="L1179" s="25" t="s">
        <v>25</v>
      </c>
      <c r="M1179" s="35" t="s">
        <v>25</v>
      </c>
      <c r="N1179" s="36" t="s">
        <v>3032</v>
      </c>
      <c r="O1179" s="69" t="str">
        <f>IFERROR(VLOOKUP(IF($L1179="―",$K1179,$L1179),法人一覧!$D$4:$E$333,2,FALSE),"―")</f>
        <v>1190005000100</v>
      </c>
    </row>
    <row r="1180" spans="1:15" ht="30" customHeight="1" x14ac:dyDescent="0.15">
      <c r="A1180" s="39">
        <f>IF($B$1148="","",COUNTA($B$1148:B1180))</f>
        <v>33</v>
      </c>
      <c r="B1180" s="27">
        <f t="shared" si="116"/>
        <v>1180</v>
      </c>
      <c r="C1180" s="27" t="str">
        <f t="shared" ref="C1180:C1196" si="120">$F$1146</f>
        <v>（８）　老人介護支援センター（在宅介護支援センター）　（老人福祉法）</v>
      </c>
      <c r="D1180" s="27" t="str">
        <f t="shared" si="118"/>
        <v>長寿介護課</v>
      </c>
      <c r="E1180" s="27" t="str">
        <f t="shared" ref="E1180:E1196" si="121">MID(category4_8,SEARCH("）",category4_8,1)+2,SEARCH("（",category4_8,SEARCH("）",category4_8,1)+2)-SEARCH("）",category4_8,1)-3)</f>
        <v>老人介護支援センタ</v>
      </c>
      <c r="F1180" s="25" t="s">
        <v>5518</v>
      </c>
      <c r="G1180" s="34" t="s">
        <v>3316</v>
      </c>
      <c r="H1180" s="25" t="s">
        <v>5519</v>
      </c>
      <c r="I1180" s="34" t="s">
        <v>5520</v>
      </c>
      <c r="J1180" s="34" t="s">
        <v>5521</v>
      </c>
      <c r="K1180" s="25" t="s">
        <v>4005</v>
      </c>
      <c r="L1180" s="25" t="s">
        <v>25</v>
      </c>
      <c r="M1180" s="35" t="s">
        <v>25</v>
      </c>
      <c r="N1180" s="36" t="s">
        <v>3032</v>
      </c>
      <c r="O1180" s="69" t="str">
        <f>IFERROR(VLOOKUP(IF($L1180="―",$K1180,$L1180),法人一覧!$D$4:$E$333,2,FALSE),"―")</f>
        <v>5190005003082</v>
      </c>
    </row>
    <row r="1181" spans="1:15" ht="30" customHeight="1" x14ac:dyDescent="0.15">
      <c r="A1181" s="39">
        <f>IF($B$1148="","",COUNTA($B$1148:B1181))</f>
        <v>34</v>
      </c>
      <c r="B1181" s="27">
        <f t="shared" si="116"/>
        <v>1181</v>
      </c>
      <c r="C1181" s="27" t="str">
        <f t="shared" si="120"/>
        <v>（８）　老人介護支援センター（在宅介護支援センター）　（老人福祉法）</v>
      </c>
      <c r="D1181" s="27" t="str">
        <f t="shared" si="118"/>
        <v>長寿介護課</v>
      </c>
      <c r="E1181" s="27" t="str">
        <f t="shared" si="121"/>
        <v>老人介護支援センタ</v>
      </c>
      <c r="F1181" s="25" t="s">
        <v>5522</v>
      </c>
      <c r="G1181" s="34" t="s">
        <v>3372</v>
      </c>
      <c r="H1181" s="25" t="s">
        <v>15893</v>
      </c>
      <c r="I1181" s="34" t="s">
        <v>5523</v>
      </c>
      <c r="J1181" s="34" t="s">
        <v>5524</v>
      </c>
      <c r="K1181" s="25" t="s">
        <v>3373</v>
      </c>
      <c r="L1181" s="25" t="s">
        <v>25</v>
      </c>
      <c r="M1181" s="35" t="s">
        <v>25</v>
      </c>
      <c r="N1181" s="36" t="s">
        <v>5525</v>
      </c>
      <c r="O1181" s="69" t="str">
        <f>IFERROR(VLOOKUP(IF($L1181="―",$K1181,$L1181),法人一覧!$D$4:$E$333,2,FALSE),"―")</f>
        <v>8190005000135</v>
      </c>
    </row>
    <row r="1182" spans="1:15" ht="30" customHeight="1" x14ac:dyDescent="0.15">
      <c r="A1182" s="39">
        <f>IF($B$1148="","",COUNTA($B$1148:B1182))</f>
        <v>35</v>
      </c>
      <c r="B1182" s="27">
        <f t="shared" si="116"/>
        <v>1182</v>
      </c>
      <c r="C1182" s="27" t="str">
        <f t="shared" si="120"/>
        <v>（８）　老人介護支援センター（在宅介護支援センター）　（老人福祉法）</v>
      </c>
      <c r="D1182" s="27" t="str">
        <f t="shared" si="118"/>
        <v>長寿介護課</v>
      </c>
      <c r="E1182" s="27" t="str">
        <f t="shared" si="121"/>
        <v>老人介護支援センタ</v>
      </c>
      <c r="F1182" s="25" t="s">
        <v>5526</v>
      </c>
      <c r="G1182" s="34" t="s">
        <v>3367</v>
      </c>
      <c r="H1182" s="25" t="s">
        <v>5527</v>
      </c>
      <c r="I1182" s="34" t="s">
        <v>5528</v>
      </c>
      <c r="J1182" s="34" t="s">
        <v>3370</v>
      </c>
      <c r="K1182" s="25" t="s">
        <v>2817</v>
      </c>
      <c r="L1182" s="25" t="s">
        <v>25</v>
      </c>
      <c r="M1182" s="35" t="s">
        <v>25</v>
      </c>
      <c r="N1182" s="36" t="s">
        <v>3371</v>
      </c>
      <c r="O1182" s="69" t="str">
        <f>IFERROR(VLOOKUP(IF($L1182="―",$K1182,$L1182),法人一覧!$D$4:$E$333,2,FALSE),"―")</f>
        <v>9190005008862</v>
      </c>
    </row>
    <row r="1183" spans="1:15" ht="30" customHeight="1" x14ac:dyDescent="0.15">
      <c r="A1183" s="39">
        <f>IF($B$1148="","",COUNTA($B$1148:B1183))</f>
        <v>36</v>
      </c>
      <c r="B1183" s="27">
        <f t="shared" si="116"/>
        <v>1183</v>
      </c>
      <c r="C1183" s="27" t="str">
        <f t="shared" si="120"/>
        <v>（８）　老人介護支援センター（在宅介護支援センター）　（老人福祉法）</v>
      </c>
      <c r="D1183" s="27" t="str">
        <f t="shared" si="118"/>
        <v>長寿介護課</v>
      </c>
      <c r="E1183" s="27" t="str">
        <f t="shared" si="121"/>
        <v>老人介護支援センタ</v>
      </c>
      <c r="F1183" s="25" t="s">
        <v>5529</v>
      </c>
      <c r="G1183" s="34" t="s">
        <v>5530</v>
      </c>
      <c r="H1183" s="25" t="s">
        <v>5531</v>
      </c>
      <c r="I1183" s="34" t="s">
        <v>5532</v>
      </c>
      <c r="J1183" s="34" t="s">
        <v>5533</v>
      </c>
      <c r="K1183" s="25" t="s">
        <v>5534</v>
      </c>
      <c r="L1183" s="25" t="s">
        <v>25</v>
      </c>
      <c r="M1183" s="35" t="s">
        <v>25</v>
      </c>
      <c r="N1183" s="36" t="s">
        <v>392</v>
      </c>
      <c r="O1183" s="69" t="str">
        <f>IFERROR(VLOOKUP(IF($L1183="―",$K1183,$L1183),法人一覧!$D$4:$E$333,2,FALSE),"―")</f>
        <v>―</v>
      </c>
    </row>
    <row r="1184" spans="1:15" ht="27" customHeight="1" x14ac:dyDescent="0.15">
      <c r="A1184" s="39">
        <f>IF($B$1148="","",COUNTA($B$1148:B1184))</f>
        <v>37</v>
      </c>
      <c r="B1184" s="27">
        <f t="shared" si="116"/>
        <v>1184</v>
      </c>
      <c r="C1184" s="27" t="str">
        <f t="shared" si="120"/>
        <v>（８）　老人介護支援センター（在宅介護支援センター）　（老人福祉法）</v>
      </c>
      <c r="D1184" s="27" t="str">
        <f t="shared" si="118"/>
        <v>長寿介護課</v>
      </c>
      <c r="E1184" s="27" t="str">
        <f t="shared" si="121"/>
        <v>老人介護支援センタ</v>
      </c>
      <c r="F1184" s="25" t="s">
        <v>5535</v>
      </c>
      <c r="G1184" s="34" t="s">
        <v>3399</v>
      </c>
      <c r="H1184" s="25" t="s">
        <v>5536</v>
      </c>
      <c r="I1184" s="34" t="s">
        <v>3401</v>
      </c>
      <c r="J1184" s="34" t="s">
        <v>3402</v>
      </c>
      <c r="K1184" s="25" t="s">
        <v>3357</v>
      </c>
      <c r="L1184" s="25" t="s">
        <v>25</v>
      </c>
      <c r="M1184" s="35" t="s">
        <v>25</v>
      </c>
      <c r="N1184" s="36" t="s">
        <v>3013</v>
      </c>
      <c r="O1184" s="69" t="str">
        <f>IFERROR(VLOOKUP(IF($L1184="―",$K1184,$L1184),法人一覧!$D$4:$E$333,2,FALSE),"―")</f>
        <v>9190005000150</v>
      </c>
    </row>
    <row r="1185" spans="1:16" ht="33.75" customHeight="1" x14ac:dyDescent="0.15">
      <c r="A1185" s="39">
        <f>IF($B$1148="","",COUNTA($B$1148:B1185))</f>
        <v>38</v>
      </c>
      <c r="B1185" s="27">
        <f t="shared" si="116"/>
        <v>1185</v>
      </c>
      <c r="C1185" s="27" t="str">
        <f t="shared" si="120"/>
        <v>（８）　老人介護支援センター（在宅介護支援センター）　（老人福祉法）</v>
      </c>
      <c r="D1185" s="27" t="str">
        <f t="shared" si="118"/>
        <v>長寿介護課</v>
      </c>
      <c r="E1185" s="27" t="str">
        <f t="shared" si="121"/>
        <v>老人介護支援センタ</v>
      </c>
      <c r="F1185" s="25" t="s">
        <v>5537</v>
      </c>
      <c r="G1185" s="34" t="s">
        <v>539</v>
      </c>
      <c r="H1185" s="25" t="s">
        <v>15894</v>
      </c>
      <c r="I1185" s="34" t="s">
        <v>5538</v>
      </c>
      <c r="J1185" s="34" t="s">
        <v>5539</v>
      </c>
      <c r="K1185" s="25" t="s">
        <v>5540</v>
      </c>
      <c r="L1185" s="25" t="s">
        <v>25</v>
      </c>
      <c r="M1185" s="35" t="s">
        <v>25</v>
      </c>
      <c r="N1185" s="37">
        <v>42461</v>
      </c>
      <c r="O1185" s="69" t="str">
        <f>IFERROR(VLOOKUP(IF($L1185="―",$K1185,$L1185),法人一覧!$D$4:$E$333,2,FALSE),"―")</f>
        <v>6190005000129</v>
      </c>
    </row>
    <row r="1186" spans="1:16" ht="27" customHeight="1" x14ac:dyDescent="0.15">
      <c r="A1186" s="39">
        <f>IF($B$1148="","",COUNTA($B$1148:B1186))</f>
        <v>39</v>
      </c>
      <c r="B1186" s="27">
        <f t="shared" si="116"/>
        <v>1186</v>
      </c>
      <c r="C1186" s="27" t="str">
        <f t="shared" si="120"/>
        <v>（８）　老人介護支援センター（在宅介護支援センター）　（老人福祉法）</v>
      </c>
      <c r="D1186" s="27" t="str">
        <f t="shared" si="118"/>
        <v>長寿介護課</v>
      </c>
      <c r="E1186" s="27" t="str">
        <f t="shared" si="121"/>
        <v>老人介護支援センタ</v>
      </c>
      <c r="F1186" s="25" t="s">
        <v>5541</v>
      </c>
      <c r="G1186" s="34" t="s">
        <v>406</v>
      </c>
      <c r="H1186" s="25" t="s">
        <v>5542</v>
      </c>
      <c r="I1186" s="34" t="s">
        <v>3538</v>
      </c>
      <c r="J1186" s="34" t="s">
        <v>5543</v>
      </c>
      <c r="K1186" s="25" t="s">
        <v>3456</v>
      </c>
      <c r="L1186" s="25" t="s">
        <v>25</v>
      </c>
      <c r="M1186" s="35" t="s">
        <v>25</v>
      </c>
      <c r="N1186" s="36" t="s">
        <v>5544</v>
      </c>
      <c r="O1186" s="69" t="str">
        <f>IFERROR(VLOOKUP(IF($L1186="―",$K1186,$L1186),法人一覧!$D$4:$E$333,2,FALSE),"―")</f>
        <v>1190005007186</v>
      </c>
    </row>
    <row r="1187" spans="1:16" ht="27" customHeight="1" x14ac:dyDescent="0.15">
      <c r="A1187" s="39">
        <f>IF($B$1148="","",COUNTA($B$1148:B1187))</f>
        <v>40</v>
      </c>
      <c r="B1187" s="27">
        <f t="shared" si="116"/>
        <v>1187</v>
      </c>
      <c r="C1187" s="27" t="str">
        <f t="shared" si="120"/>
        <v>（８）　老人介護支援センター（在宅介護支援センター）　（老人福祉法）</v>
      </c>
      <c r="D1187" s="27" t="str">
        <f t="shared" si="118"/>
        <v>長寿介護課</v>
      </c>
      <c r="E1187" s="27" t="str">
        <f t="shared" si="121"/>
        <v>老人介護支援センタ</v>
      </c>
      <c r="F1187" s="25" t="s">
        <v>5545</v>
      </c>
      <c r="G1187" s="34" t="s">
        <v>2864</v>
      </c>
      <c r="H1187" s="25" t="s">
        <v>3585</v>
      </c>
      <c r="I1187" s="34" t="s">
        <v>5546</v>
      </c>
      <c r="J1187" s="34" t="s">
        <v>3587</v>
      </c>
      <c r="K1187" s="25" t="s">
        <v>2868</v>
      </c>
      <c r="L1187" s="25" t="s">
        <v>25</v>
      </c>
      <c r="M1187" s="35" t="s">
        <v>25</v>
      </c>
      <c r="N1187" s="36" t="s">
        <v>456</v>
      </c>
      <c r="O1187" s="69" t="str">
        <f>IFERROR(VLOOKUP(IF($L1187="―",$K1187,$L1187),法人一覧!$D$4:$E$333,2,FALSE),"―")</f>
        <v>8190005005019</v>
      </c>
    </row>
    <row r="1188" spans="1:16" ht="27" customHeight="1" x14ac:dyDescent="0.15">
      <c r="A1188" s="39">
        <f>IF($B$1148="","",COUNTA($B$1148:B1188))</f>
        <v>41</v>
      </c>
      <c r="B1188" s="27">
        <f t="shared" si="116"/>
        <v>1188</v>
      </c>
      <c r="C1188" s="27" t="str">
        <f t="shared" si="120"/>
        <v>（８）　老人介護支援センター（在宅介護支援センター）　（老人福祉法）</v>
      </c>
      <c r="D1188" s="27" t="str">
        <f t="shared" si="118"/>
        <v>長寿介護課</v>
      </c>
      <c r="E1188" s="27" t="str">
        <f t="shared" si="121"/>
        <v>老人介護支援センタ</v>
      </c>
      <c r="F1188" s="25" t="s">
        <v>5547</v>
      </c>
      <c r="G1188" s="34" t="s">
        <v>5548</v>
      </c>
      <c r="H1188" s="25" t="s">
        <v>3596</v>
      </c>
      <c r="I1188" s="34" t="s">
        <v>5548</v>
      </c>
      <c r="J1188" s="34" t="s">
        <v>5548</v>
      </c>
      <c r="K1188" s="25" t="s">
        <v>3599</v>
      </c>
      <c r="L1188" s="25" t="s">
        <v>25</v>
      </c>
      <c r="M1188" s="35" t="s">
        <v>4291</v>
      </c>
      <c r="N1188" s="36" t="s">
        <v>5515</v>
      </c>
      <c r="O1188" s="69" t="str">
        <f>IFERROR(VLOOKUP(IF($L1188="―",$K1188,$L1188),法人一覧!$D$4:$E$333,2,FALSE),"―")</f>
        <v>1190005005033</v>
      </c>
    </row>
    <row r="1189" spans="1:16" ht="27" customHeight="1" x14ac:dyDescent="0.15">
      <c r="A1189" s="39">
        <f>IF($B$1148="","",COUNTA($B$1148:B1189))</f>
        <v>42</v>
      </c>
      <c r="B1189" s="27">
        <f t="shared" si="116"/>
        <v>1189</v>
      </c>
      <c r="C1189" s="27" t="str">
        <f t="shared" si="120"/>
        <v>（８）　老人介護支援センター（在宅介護支援センター）　（老人福祉法）</v>
      </c>
      <c r="D1189" s="27" t="str">
        <f t="shared" si="118"/>
        <v>長寿介護課</v>
      </c>
      <c r="E1189" s="27" t="str">
        <f t="shared" si="121"/>
        <v>老人介護支援センタ</v>
      </c>
      <c r="F1189" s="25" t="s">
        <v>5549</v>
      </c>
      <c r="G1189" s="34" t="s">
        <v>554</v>
      </c>
      <c r="H1189" s="25" t="s">
        <v>3590</v>
      </c>
      <c r="I1189" s="34" t="s">
        <v>5550</v>
      </c>
      <c r="J1189" s="34" t="s">
        <v>3592</v>
      </c>
      <c r="K1189" s="25" t="s">
        <v>3593</v>
      </c>
      <c r="L1189" s="25" t="s">
        <v>25</v>
      </c>
      <c r="M1189" s="35" t="s">
        <v>25</v>
      </c>
      <c r="N1189" s="36" t="s">
        <v>4070</v>
      </c>
      <c r="O1189" s="69" t="str">
        <f>IFERROR(VLOOKUP(IF($L1189="―",$K1189,$L1189),法人一覧!$D$4:$E$333,2,FALSE),"―")</f>
        <v>8190005005035</v>
      </c>
    </row>
    <row r="1190" spans="1:16" ht="27" customHeight="1" x14ac:dyDescent="0.15">
      <c r="A1190" s="39">
        <f>IF($B$1148="","",COUNTA($B$1148:B1190))</f>
        <v>43</v>
      </c>
      <c r="B1190" s="27">
        <f t="shared" si="116"/>
        <v>1190</v>
      </c>
      <c r="C1190" s="27" t="str">
        <f t="shared" si="120"/>
        <v>（８）　老人介護支援センター（在宅介護支援センター）　（老人福祉法）</v>
      </c>
      <c r="D1190" s="27" t="str">
        <f t="shared" si="118"/>
        <v>長寿介護課</v>
      </c>
      <c r="E1190" s="27" t="str">
        <f t="shared" si="121"/>
        <v>老人介護支援センタ</v>
      </c>
      <c r="F1190" s="25" t="s">
        <v>5551</v>
      </c>
      <c r="G1190" s="34" t="s">
        <v>2552</v>
      </c>
      <c r="H1190" s="25" t="s">
        <v>5552</v>
      </c>
      <c r="I1190" s="34" t="s">
        <v>5553</v>
      </c>
      <c r="J1190" s="34" t="s">
        <v>5554</v>
      </c>
      <c r="K1190" s="25" t="s">
        <v>5555</v>
      </c>
      <c r="L1190" s="25" t="s">
        <v>25</v>
      </c>
      <c r="M1190" s="35" t="s">
        <v>25</v>
      </c>
      <c r="N1190" s="36" t="s">
        <v>2982</v>
      </c>
      <c r="O1190" s="69" t="str">
        <f>IFERROR(VLOOKUP(IF($L1190="―",$K1190,$L1190),法人一覧!$D$4:$E$333,2,FALSE),"―")</f>
        <v>―</v>
      </c>
    </row>
    <row r="1191" spans="1:16" ht="27" customHeight="1" x14ac:dyDescent="0.15">
      <c r="A1191" s="39">
        <f>IF($B$1148="","",COUNTA($B$1148:B1191))</f>
        <v>44</v>
      </c>
      <c r="B1191" s="27">
        <f t="shared" si="116"/>
        <v>1191</v>
      </c>
      <c r="C1191" s="27" t="str">
        <f t="shared" si="120"/>
        <v>（８）　老人介護支援センター（在宅介護支援センター）　（老人福祉法）</v>
      </c>
      <c r="D1191" s="27" t="str">
        <f t="shared" si="118"/>
        <v>長寿介護課</v>
      </c>
      <c r="E1191" s="27" t="str">
        <f t="shared" si="121"/>
        <v>老人介護支援センタ</v>
      </c>
      <c r="F1191" s="25" t="s">
        <v>5556</v>
      </c>
      <c r="G1191" s="34" t="s">
        <v>452</v>
      </c>
      <c r="H1191" s="25" t="s">
        <v>453</v>
      </c>
      <c r="I1191" s="34" t="s">
        <v>5557</v>
      </c>
      <c r="J1191" s="34" t="s">
        <v>5558</v>
      </c>
      <c r="K1191" s="25" t="s">
        <v>434</v>
      </c>
      <c r="L1191" s="25" t="s">
        <v>25</v>
      </c>
      <c r="M1191" s="35" t="s">
        <v>25</v>
      </c>
      <c r="N1191" s="37">
        <v>43922</v>
      </c>
      <c r="O1191" s="69" t="str">
        <f>IFERROR(VLOOKUP(IF($L1191="―",$K1191,$L1191),法人一覧!$D$4:$E$333,2,FALSE),"―")</f>
        <v>1190005005347</v>
      </c>
    </row>
    <row r="1192" spans="1:16" ht="27" customHeight="1" x14ac:dyDescent="0.15">
      <c r="A1192" s="39">
        <f>IF($B$1148="","",COUNTA($B$1148:B1192))</f>
        <v>45</v>
      </c>
      <c r="B1192" s="27">
        <f t="shared" si="116"/>
        <v>1192</v>
      </c>
      <c r="C1192" s="27" t="str">
        <f t="shared" si="120"/>
        <v>（８）　老人介護支援センター（在宅介護支援センター）　（老人福祉法）</v>
      </c>
      <c r="D1192" s="27" t="str">
        <f t="shared" si="118"/>
        <v>長寿介護課</v>
      </c>
      <c r="E1192" s="27" t="str">
        <f t="shared" si="121"/>
        <v>老人介護支援センタ</v>
      </c>
      <c r="F1192" s="25" t="s">
        <v>5559</v>
      </c>
      <c r="G1192" s="34" t="s">
        <v>5150</v>
      </c>
      <c r="H1192" s="25" t="s">
        <v>5560</v>
      </c>
      <c r="I1192" s="34" t="s">
        <v>5561</v>
      </c>
      <c r="J1192" s="34" t="s">
        <v>5562</v>
      </c>
      <c r="K1192" s="25" t="s">
        <v>3593</v>
      </c>
      <c r="L1192" s="25" t="s">
        <v>25</v>
      </c>
      <c r="M1192" s="35" t="s">
        <v>25</v>
      </c>
      <c r="N1192" s="36" t="s">
        <v>1547</v>
      </c>
      <c r="O1192" s="69" t="str">
        <f>IFERROR(VLOOKUP(IF($L1192="―",$K1192,$L1192),法人一覧!$D$4:$E$333,2,FALSE),"―")</f>
        <v>8190005005035</v>
      </c>
    </row>
    <row r="1193" spans="1:16" ht="27" customHeight="1" x14ac:dyDescent="0.15">
      <c r="A1193" s="39">
        <f>IF($B$1148="","",COUNTA($B$1148:B1193))</f>
        <v>46</v>
      </c>
      <c r="B1193" s="27">
        <f t="shared" si="116"/>
        <v>1193</v>
      </c>
      <c r="C1193" s="27" t="str">
        <f t="shared" si="120"/>
        <v>（８）　老人介護支援センター（在宅介護支援センター）　（老人福祉法）</v>
      </c>
      <c r="D1193" s="27" t="str">
        <f t="shared" si="118"/>
        <v>長寿介護課</v>
      </c>
      <c r="E1193" s="27" t="str">
        <f t="shared" si="121"/>
        <v>老人介護支援センタ</v>
      </c>
      <c r="F1193" s="25" t="s">
        <v>5563</v>
      </c>
      <c r="G1193" s="34" t="s">
        <v>4184</v>
      </c>
      <c r="H1193" s="25" t="s">
        <v>5564</v>
      </c>
      <c r="I1193" s="34" t="s">
        <v>5565</v>
      </c>
      <c r="J1193" s="34" t="s">
        <v>5566</v>
      </c>
      <c r="K1193" s="25" t="s">
        <v>434</v>
      </c>
      <c r="L1193" s="25" t="s">
        <v>25</v>
      </c>
      <c r="M1193" s="35" t="s">
        <v>25</v>
      </c>
      <c r="N1193" s="37">
        <v>38657</v>
      </c>
      <c r="O1193" s="69" t="str">
        <f>IFERROR(VLOOKUP(IF($L1193="―",$K1193,$L1193),法人一覧!$D$4:$E$333,2,FALSE),"―")</f>
        <v>1190005005347</v>
      </c>
    </row>
    <row r="1194" spans="1:16" ht="27" customHeight="1" x14ac:dyDescent="0.15">
      <c r="A1194" s="39">
        <f>IF($B$1148="","",COUNTA($B$1148:B1194))</f>
        <v>47</v>
      </c>
      <c r="B1194" s="27">
        <f t="shared" si="116"/>
        <v>1194</v>
      </c>
      <c r="C1194" s="27" t="str">
        <f t="shared" si="120"/>
        <v>（８）　老人介護支援センター（在宅介護支援センター）　（老人福祉法）</v>
      </c>
      <c r="D1194" s="27" t="str">
        <f t="shared" si="118"/>
        <v>長寿介護課</v>
      </c>
      <c r="E1194" s="27" t="str">
        <f t="shared" si="121"/>
        <v>老人介護支援センタ</v>
      </c>
      <c r="F1194" s="25" t="s">
        <v>5567</v>
      </c>
      <c r="G1194" s="34" t="s">
        <v>441</v>
      </c>
      <c r="H1194" s="25" t="s">
        <v>5568</v>
      </c>
      <c r="I1194" s="34" t="s">
        <v>5569</v>
      </c>
      <c r="J1194" s="34" t="s">
        <v>5570</v>
      </c>
      <c r="K1194" s="25" t="s">
        <v>434</v>
      </c>
      <c r="L1194" s="25" t="s">
        <v>25</v>
      </c>
      <c r="M1194" s="35" t="s">
        <v>25</v>
      </c>
      <c r="N1194" s="37">
        <v>38657</v>
      </c>
      <c r="O1194" s="69" t="str">
        <f>IFERROR(VLOOKUP(IF($L1194="―",$K1194,$L1194),法人一覧!$D$4:$E$333,2,FALSE),"―")</f>
        <v>1190005005347</v>
      </c>
    </row>
    <row r="1195" spans="1:16" ht="27" customHeight="1" x14ac:dyDescent="0.15">
      <c r="A1195" s="39">
        <f>IF($B$1148="","",COUNTA($B$1148:B1195))</f>
        <v>48</v>
      </c>
      <c r="B1195" s="27">
        <f t="shared" si="116"/>
        <v>1195</v>
      </c>
      <c r="C1195" s="27" t="str">
        <f t="shared" si="120"/>
        <v>（８）　老人介護支援センター（在宅介護支援センター）　（老人福祉法）</v>
      </c>
      <c r="D1195" s="27" t="str">
        <f t="shared" si="118"/>
        <v>長寿介護課</v>
      </c>
      <c r="E1195" s="27" t="str">
        <f t="shared" si="121"/>
        <v>老人介護支援センタ</v>
      </c>
      <c r="F1195" s="25" t="s">
        <v>5571</v>
      </c>
      <c r="G1195" s="34" t="s">
        <v>3653</v>
      </c>
      <c r="H1195" s="25" t="s">
        <v>5572</v>
      </c>
      <c r="I1195" s="34" t="s">
        <v>5573</v>
      </c>
      <c r="J1195" s="34" t="s">
        <v>5574</v>
      </c>
      <c r="K1195" s="25" t="s">
        <v>5575</v>
      </c>
      <c r="L1195" s="25" t="s">
        <v>25</v>
      </c>
      <c r="M1195" s="35" t="s">
        <v>25</v>
      </c>
      <c r="N1195" s="36" t="s">
        <v>2856</v>
      </c>
      <c r="O1195" s="69" t="str">
        <f>IFERROR(VLOOKUP(IF($L1195="―",$K1195,$L1195),法人一覧!$D$4:$E$333,2,FALSE),"―")</f>
        <v>5190005005574</v>
      </c>
    </row>
    <row r="1196" spans="1:16" ht="27" customHeight="1" x14ac:dyDescent="0.15">
      <c r="A1196" s="39">
        <f>IF($B$1148="","",COUNTA($B$1148:B1196))</f>
        <v>49</v>
      </c>
      <c r="B1196" s="59">
        <f t="shared" si="116"/>
        <v>1196</v>
      </c>
      <c r="C1196" s="59" t="str">
        <f t="shared" si="120"/>
        <v>（８）　老人介護支援センター（在宅介護支援センター）　（老人福祉法）</v>
      </c>
      <c r="D1196" s="59" t="str">
        <f t="shared" si="118"/>
        <v>長寿介護課</v>
      </c>
      <c r="E1196" s="27" t="str">
        <f t="shared" si="121"/>
        <v>老人介護支援センタ</v>
      </c>
      <c r="F1196" s="58" t="s">
        <v>5576</v>
      </c>
      <c r="G1196" s="60" t="s">
        <v>8187</v>
      </c>
      <c r="H1196" s="58" t="s">
        <v>15895</v>
      </c>
      <c r="I1196" s="60" t="s">
        <v>15896</v>
      </c>
      <c r="J1196" s="60" t="s">
        <v>5577</v>
      </c>
      <c r="K1196" s="58" t="s">
        <v>5575</v>
      </c>
      <c r="L1196" s="58" t="s">
        <v>25</v>
      </c>
      <c r="M1196" s="57" t="s">
        <v>25</v>
      </c>
      <c r="N1196" s="51" t="s">
        <v>3987</v>
      </c>
      <c r="O1196" s="74" t="str">
        <f>IFERROR(VLOOKUP(IF($L1196="―",$K1196,$L1196),法人一覧!$D$4:$E$333,2,FALSE),"―")</f>
        <v>5190005005574</v>
      </c>
    </row>
    <row r="1197" spans="1:16" ht="38.450000000000003" customHeight="1" x14ac:dyDescent="0.15">
      <c r="P1197" s="64"/>
    </row>
    <row r="1198" spans="1:16" ht="27" customHeight="1" x14ac:dyDescent="0.15">
      <c r="F1198" s="395" t="s">
        <v>5578</v>
      </c>
      <c r="O1198" s="56" t="s">
        <v>2799</v>
      </c>
    </row>
    <row r="1199" spans="1:16" ht="27" customHeight="1" x14ac:dyDescent="0.15">
      <c r="A1199" s="77" t="s">
        <v>5</v>
      </c>
      <c r="B1199" s="66" t="s">
        <v>6</v>
      </c>
      <c r="C1199" s="66" t="s">
        <v>7</v>
      </c>
      <c r="D1199" s="66" t="s">
        <v>8</v>
      </c>
      <c r="E1199" s="66" t="s">
        <v>9</v>
      </c>
      <c r="F1199" s="67" t="s">
        <v>10</v>
      </c>
      <c r="G1199" s="66" t="s">
        <v>11</v>
      </c>
      <c r="H1199" s="67" t="s">
        <v>12</v>
      </c>
      <c r="I1199" s="66" t="s">
        <v>13</v>
      </c>
      <c r="J1199" s="66" t="s">
        <v>14</v>
      </c>
      <c r="K1199" s="67" t="s">
        <v>15</v>
      </c>
      <c r="L1199" s="67" t="s">
        <v>13925</v>
      </c>
      <c r="M1199" s="68" t="s">
        <v>16</v>
      </c>
      <c r="N1199" s="67" t="s">
        <v>17</v>
      </c>
      <c r="O1199" s="66" t="s">
        <v>18</v>
      </c>
    </row>
    <row r="1200" spans="1:16" ht="27" customHeight="1" x14ac:dyDescent="0.15">
      <c r="A1200" s="39">
        <f>IF($B$1200="","",COUNTA($B$1200:B1200))</f>
        <v>1</v>
      </c>
      <c r="B1200" s="59">
        <f t="shared" ref="B1200:B1263" si="122">IF(D1200="","",ROW())</f>
        <v>1200</v>
      </c>
      <c r="C1200" s="27" t="str">
        <f t="shared" ref="C1200:C1231" si="123">$F$1198</f>
        <v>（９）　介護老人保健施設　（介護保険法）</v>
      </c>
      <c r="D1200" s="27" t="str">
        <f t="shared" ref="D1200:D1263" si="124">$O$1198</f>
        <v>長寿介護課</v>
      </c>
      <c r="E1200" s="27" t="str">
        <f t="shared" ref="E1200:E1231" si="125">MID(category4_9,SEARCH("）",category4_9,1)+2,SEARCH("（",category4_9,SEARCH("）",category4_9,1)+2)-SEARCH("）",category4_9,1)-3)</f>
        <v>介護老人保健施設</v>
      </c>
      <c r="F1200" s="25" t="s">
        <v>5579</v>
      </c>
      <c r="G1200" s="34" t="s">
        <v>572</v>
      </c>
      <c r="H1200" s="25" t="s">
        <v>5580</v>
      </c>
      <c r="I1200" s="34" t="s">
        <v>5581</v>
      </c>
      <c r="J1200" s="34" t="s">
        <v>5582</v>
      </c>
      <c r="K1200" s="25" t="s">
        <v>5583</v>
      </c>
      <c r="L1200" s="25" t="s">
        <v>25</v>
      </c>
      <c r="M1200" s="35">
        <v>99</v>
      </c>
      <c r="N1200" s="36" t="s">
        <v>5584</v>
      </c>
      <c r="O1200" s="74" t="str">
        <f>IFERROR(VLOOKUP(IF($L1200="―",$K1200,$L1200),法人一覧!$D$4:$E$333,2,FALSE),"―")</f>
        <v>―</v>
      </c>
    </row>
    <row r="1201" spans="1:15" ht="27" customHeight="1" x14ac:dyDescent="0.15">
      <c r="A1201" s="39">
        <f>IF($B$1200="","",COUNTA($B$1200:B1201))</f>
        <v>2</v>
      </c>
      <c r="B1201" s="27">
        <f t="shared" si="122"/>
        <v>1201</v>
      </c>
      <c r="C1201" s="27" t="str">
        <f t="shared" si="123"/>
        <v>（９）　介護老人保健施設　（介護保険法）</v>
      </c>
      <c r="D1201" s="27" t="str">
        <f t="shared" si="124"/>
        <v>長寿介護課</v>
      </c>
      <c r="E1201" s="27" t="str">
        <f t="shared" si="125"/>
        <v>介護老人保健施設</v>
      </c>
      <c r="F1201" s="25" t="s">
        <v>5585</v>
      </c>
      <c r="G1201" s="34" t="s">
        <v>4298</v>
      </c>
      <c r="H1201" s="25" t="s">
        <v>5586</v>
      </c>
      <c r="I1201" s="34" t="s">
        <v>5587</v>
      </c>
      <c r="J1201" s="34" t="s">
        <v>5588</v>
      </c>
      <c r="K1201" s="25" t="s">
        <v>5589</v>
      </c>
      <c r="L1201" s="25" t="s">
        <v>25</v>
      </c>
      <c r="M1201" s="35">
        <v>100</v>
      </c>
      <c r="N1201" s="36" t="s">
        <v>5590</v>
      </c>
      <c r="O1201" s="69" t="str">
        <f>IFERROR(VLOOKUP(IF($L1201="―",$K1201,$L1201),法人一覧!$D$4:$E$333,2,FALSE),"―")</f>
        <v>―</v>
      </c>
    </row>
    <row r="1202" spans="1:15" ht="27" customHeight="1" x14ac:dyDescent="0.15">
      <c r="A1202" s="39">
        <f>IF($B$1200="","",COUNTA($B$1200:B1202))</f>
        <v>3</v>
      </c>
      <c r="B1202" s="27">
        <f t="shared" si="122"/>
        <v>1202</v>
      </c>
      <c r="C1202" s="27" t="str">
        <f t="shared" si="123"/>
        <v>（９）　介護老人保健施設　（介護保険法）</v>
      </c>
      <c r="D1202" s="27" t="str">
        <f t="shared" si="124"/>
        <v>長寿介護課</v>
      </c>
      <c r="E1202" s="27" t="str">
        <f t="shared" si="125"/>
        <v>介護老人保健施設</v>
      </c>
      <c r="F1202" s="25" t="s">
        <v>5591</v>
      </c>
      <c r="G1202" s="34" t="s">
        <v>5592</v>
      </c>
      <c r="H1202" s="25" t="s">
        <v>5593</v>
      </c>
      <c r="I1202" s="34" t="s">
        <v>5594</v>
      </c>
      <c r="J1202" s="34" t="s">
        <v>5595</v>
      </c>
      <c r="K1202" s="363" t="s">
        <v>5596</v>
      </c>
      <c r="L1202" s="25" t="s">
        <v>25</v>
      </c>
      <c r="M1202" s="35">
        <v>100</v>
      </c>
      <c r="N1202" s="36" t="s">
        <v>5597</v>
      </c>
      <c r="O1202" s="69" t="str">
        <f>IFERROR(VLOOKUP(IF($L1202="―",$K1202,$L1202),法人一覧!$D$4:$E$333,2,FALSE),"―")</f>
        <v>―</v>
      </c>
    </row>
    <row r="1203" spans="1:15" ht="27" customHeight="1" x14ac:dyDescent="0.15">
      <c r="A1203" s="39">
        <f>IF($B$1200="","",COUNTA($B$1200:B1203))</f>
        <v>4</v>
      </c>
      <c r="B1203" s="27">
        <f t="shared" si="122"/>
        <v>1203</v>
      </c>
      <c r="C1203" s="27" t="str">
        <f t="shared" si="123"/>
        <v>（９）　介護老人保健施設　（介護保険法）</v>
      </c>
      <c r="D1203" s="27" t="str">
        <f t="shared" si="124"/>
        <v>長寿介護課</v>
      </c>
      <c r="E1203" s="27" t="str">
        <f t="shared" si="125"/>
        <v>介護老人保健施設</v>
      </c>
      <c r="F1203" s="25" t="s">
        <v>5598</v>
      </c>
      <c r="G1203" s="34" t="s">
        <v>5599</v>
      </c>
      <c r="H1203" s="25" t="s">
        <v>5600</v>
      </c>
      <c r="I1203" s="34" t="s">
        <v>5601</v>
      </c>
      <c r="J1203" s="34" t="s">
        <v>5602</v>
      </c>
      <c r="K1203" s="25" t="s">
        <v>5603</v>
      </c>
      <c r="L1203" s="25" t="s">
        <v>25</v>
      </c>
      <c r="M1203" s="35">
        <v>100</v>
      </c>
      <c r="N1203" s="36" t="s">
        <v>5604</v>
      </c>
      <c r="O1203" s="69" t="str">
        <f>IFERROR(VLOOKUP(IF($L1203="―",$K1203,$L1203),法人一覧!$D$4:$E$333,2,FALSE),"―")</f>
        <v>―</v>
      </c>
    </row>
    <row r="1204" spans="1:15" ht="27" customHeight="1" x14ac:dyDescent="0.15">
      <c r="A1204" s="39">
        <f>IF($B$1200="","",COUNTA($B$1200:B1204))</f>
        <v>5</v>
      </c>
      <c r="B1204" s="27">
        <f t="shared" si="122"/>
        <v>1204</v>
      </c>
      <c r="C1204" s="27" t="str">
        <f t="shared" si="123"/>
        <v>（９）　介護老人保健施設　（介護保険法）</v>
      </c>
      <c r="D1204" s="27" t="str">
        <f t="shared" si="124"/>
        <v>長寿介護課</v>
      </c>
      <c r="E1204" s="27" t="str">
        <f t="shared" si="125"/>
        <v>介護老人保健施設</v>
      </c>
      <c r="F1204" s="25" t="s">
        <v>5605</v>
      </c>
      <c r="G1204" s="34" t="s">
        <v>2060</v>
      </c>
      <c r="H1204" s="25" t="s">
        <v>5606</v>
      </c>
      <c r="I1204" s="34" t="s">
        <v>5607</v>
      </c>
      <c r="J1204" s="34" t="s">
        <v>5608</v>
      </c>
      <c r="K1204" s="25" t="s">
        <v>5609</v>
      </c>
      <c r="L1204" s="25" t="s">
        <v>25</v>
      </c>
      <c r="M1204" s="35">
        <v>40</v>
      </c>
      <c r="N1204" s="36" t="s">
        <v>5610</v>
      </c>
      <c r="O1204" s="69" t="str">
        <f>IFERROR(VLOOKUP(IF($L1204="―",$K1204,$L1204),法人一覧!$D$4:$E$333,2,FALSE),"―")</f>
        <v>―</v>
      </c>
    </row>
    <row r="1205" spans="1:15" ht="27" customHeight="1" x14ac:dyDescent="0.15">
      <c r="A1205" s="39">
        <f>IF($B$1200="","",COUNTA($B$1200:B1205))</f>
        <v>6</v>
      </c>
      <c r="B1205" s="27">
        <f t="shared" si="122"/>
        <v>1205</v>
      </c>
      <c r="C1205" s="27" t="str">
        <f t="shared" si="123"/>
        <v>（９）　介護老人保健施設　（介護保険法）</v>
      </c>
      <c r="D1205" s="27" t="str">
        <f t="shared" si="124"/>
        <v>長寿介護課</v>
      </c>
      <c r="E1205" s="27" t="str">
        <f t="shared" si="125"/>
        <v>介護老人保健施設</v>
      </c>
      <c r="F1205" s="25" t="s">
        <v>5611</v>
      </c>
      <c r="G1205" s="34" t="s">
        <v>5612</v>
      </c>
      <c r="H1205" s="25" t="s">
        <v>5613</v>
      </c>
      <c r="I1205" s="34" t="s">
        <v>15897</v>
      </c>
      <c r="J1205" s="34" t="s">
        <v>15898</v>
      </c>
      <c r="K1205" s="25" t="s">
        <v>5614</v>
      </c>
      <c r="L1205" s="25" t="s">
        <v>25</v>
      </c>
      <c r="M1205" s="35">
        <v>100</v>
      </c>
      <c r="N1205" s="36" t="s">
        <v>5615</v>
      </c>
      <c r="O1205" s="69" t="str">
        <f>IFERROR(VLOOKUP(IF($L1205="―",$K1205,$L1205),法人一覧!$D$4:$E$333,2,FALSE),"―")</f>
        <v>―</v>
      </c>
    </row>
    <row r="1206" spans="1:15" ht="27" customHeight="1" x14ac:dyDescent="0.15">
      <c r="A1206" s="39">
        <f>IF($B$1200="","",COUNTA($B$1200:B1206))</f>
        <v>7</v>
      </c>
      <c r="B1206" s="27">
        <f t="shared" si="122"/>
        <v>1206</v>
      </c>
      <c r="C1206" s="27" t="str">
        <f t="shared" si="123"/>
        <v>（９）　介護老人保健施設　（介護保険法）</v>
      </c>
      <c r="D1206" s="27" t="str">
        <f t="shared" si="124"/>
        <v>長寿介護課</v>
      </c>
      <c r="E1206" s="27" t="str">
        <f t="shared" si="125"/>
        <v>介護老人保健施設</v>
      </c>
      <c r="F1206" s="25" t="s">
        <v>5616</v>
      </c>
      <c r="G1206" s="34" t="s">
        <v>5617</v>
      </c>
      <c r="H1206" s="25" t="s">
        <v>5618</v>
      </c>
      <c r="I1206" s="34" t="s">
        <v>5619</v>
      </c>
      <c r="J1206" s="34" t="s">
        <v>5620</v>
      </c>
      <c r="K1206" s="25" t="s">
        <v>5603</v>
      </c>
      <c r="L1206" s="25" t="s">
        <v>25</v>
      </c>
      <c r="M1206" s="35">
        <v>100</v>
      </c>
      <c r="N1206" s="36" t="s">
        <v>5621</v>
      </c>
      <c r="O1206" s="69" t="str">
        <f>IFERROR(VLOOKUP(IF($L1206="―",$K1206,$L1206),法人一覧!$D$4:$E$333,2,FALSE),"―")</f>
        <v>―</v>
      </c>
    </row>
    <row r="1207" spans="1:15" ht="27" customHeight="1" x14ac:dyDescent="0.15">
      <c r="A1207" s="39">
        <f>IF($B$1200="","",COUNTA($B$1200:B1207))</f>
        <v>8</v>
      </c>
      <c r="B1207" s="27">
        <f t="shared" si="122"/>
        <v>1207</v>
      </c>
      <c r="C1207" s="27" t="str">
        <f t="shared" si="123"/>
        <v>（９）　介護老人保健施設　（介護保険法）</v>
      </c>
      <c r="D1207" s="27" t="str">
        <f t="shared" si="124"/>
        <v>長寿介護課</v>
      </c>
      <c r="E1207" s="27" t="str">
        <f t="shared" si="125"/>
        <v>介護老人保健施設</v>
      </c>
      <c r="F1207" s="25" t="s">
        <v>5622</v>
      </c>
      <c r="G1207" s="34" t="s">
        <v>2977</v>
      </c>
      <c r="H1207" s="25" t="s">
        <v>5623</v>
      </c>
      <c r="I1207" s="34" t="s">
        <v>5624</v>
      </c>
      <c r="J1207" s="34" t="s">
        <v>5625</v>
      </c>
      <c r="K1207" s="25" t="s">
        <v>5626</v>
      </c>
      <c r="L1207" s="25" t="s">
        <v>25</v>
      </c>
      <c r="M1207" s="35">
        <v>100</v>
      </c>
      <c r="N1207" s="36" t="s">
        <v>3083</v>
      </c>
      <c r="O1207" s="69" t="str">
        <f>IFERROR(VLOOKUP(IF($L1207="―",$K1207,$L1207),法人一覧!$D$4:$E$333,2,FALSE),"―")</f>
        <v>―</v>
      </c>
    </row>
    <row r="1208" spans="1:15" ht="27" customHeight="1" x14ac:dyDescent="0.15">
      <c r="A1208" s="39">
        <f>IF($B$1200="","",COUNTA($B$1200:B1208))</f>
        <v>9</v>
      </c>
      <c r="B1208" s="27">
        <f t="shared" si="122"/>
        <v>1208</v>
      </c>
      <c r="C1208" s="27" t="str">
        <f t="shared" si="123"/>
        <v>（９）　介護老人保健施設　（介護保険法）</v>
      </c>
      <c r="D1208" s="27" t="str">
        <f t="shared" si="124"/>
        <v>長寿介護課</v>
      </c>
      <c r="E1208" s="27" t="str">
        <f t="shared" si="125"/>
        <v>介護老人保健施設</v>
      </c>
      <c r="F1208" s="25" t="s">
        <v>5627</v>
      </c>
      <c r="G1208" s="34" t="s">
        <v>2977</v>
      </c>
      <c r="H1208" s="25" t="s">
        <v>5628</v>
      </c>
      <c r="I1208" s="34" t="s">
        <v>5629</v>
      </c>
      <c r="J1208" s="34" t="s">
        <v>5630</v>
      </c>
      <c r="K1208" s="25" t="s">
        <v>5631</v>
      </c>
      <c r="L1208" s="25" t="s">
        <v>25</v>
      </c>
      <c r="M1208" s="35">
        <v>100</v>
      </c>
      <c r="N1208" s="36" t="s">
        <v>5632</v>
      </c>
      <c r="O1208" s="69" t="str">
        <f>IFERROR(VLOOKUP(IF($L1208="―",$K1208,$L1208),法人一覧!$D$4:$E$333,2,FALSE),"―")</f>
        <v>―</v>
      </c>
    </row>
    <row r="1209" spans="1:15" ht="27" customHeight="1" x14ac:dyDescent="0.15">
      <c r="A1209" s="39">
        <f>IF($B$1200="","",COUNTA($B$1200:B1209))</f>
        <v>10</v>
      </c>
      <c r="B1209" s="27">
        <f t="shared" si="122"/>
        <v>1209</v>
      </c>
      <c r="C1209" s="27" t="str">
        <f t="shared" si="123"/>
        <v>（９）　介護老人保健施設　（介護保険法）</v>
      </c>
      <c r="D1209" s="27" t="str">
        <f t="shared" si="124"/>
        <v>長寿介護課</v>
      </c>
      <c r="E1209" s="27" t="str">
        <f t="shared" si="125"/>
        <v>介護老人保健施設</v>
      </c>
      <c r="F1209" s="25" t="s">
        <v>5633</v>
      </c>
      <c r="G1209" s="34" t="s">
        <v>2990</v>
      </c>
      <c r="H1209" s="25" t="s">
        <v>5634</v>
      </c>
      <c r="I1209" s="34" t="s">
        <v>5635</v>
      </c>
      <c r="J1209" s="34" t="s">
        <v>5636</v>
      </c>
      <c r="K1209" s="25" t="s">
        <v>5614</v>
      </c>
      <c r="L1209" s="25" t="s">
        <v>25</v>
      </c>
      <c r="M1209" s="35">
        <v>60</v>
      </c>
      <c r="N1209" s="36" t="s">
        <v>5637</v>
      </c>
      <c r="O1209" s="69" t="str">
        <f>IFERROR(VLOOKUP(IF($L1209="―",$K1209,$L1209),法人一覧!$D$4:$E$333,2,FALSE),"―")</f>
        <v>―</v>
      </c>
    </row>
    <row r="1210" spans="1:15" ht="27" customHeight="1" x14ac:dyDescent="0.15">
      <c r="A1210" s="39">
        <f>IF($B$1200="","",COUNTA($B$1200:B1210))</f>
        <v>11</v>
      </c>
      <c r="B1210" s="27">
        <f t="shared" si="122"/>
        <v>1210</v>
      </c>
      <c r="C1210" s="27" t="str">
        <f t="shared" si="123"/>
        <v>（９）　介護老人保健施設　（介護保険法）</v>
      </c>
      <c r="D1210" s="27" t="str">
        <f t="shared" si="124"/>
        <v>長寿介護課</v>
      </c>
      <c r="E1210" s="27" t="str">
        <f t="shared" si="125"/>
        <v>介護老人保健施設</v>
      </c>
      <c r="F1210" s="25" t="s">
        <v>5638</v>
      </c>
      <c r="G1210" s="34" t="s">
        <v>2990</v>
      </c>
      <c r="H1210" s="25" t="s">
        <v>5639</v>
      </c>
      <c r="I1210" s="34" t="s">
        <v>5640</v>
      </c>
      <c r="J1210" s="34" t="s">
        <v>5641</v>
      </c>
      <c r="K1210" s="25" t="s">
        <v>5614</v>
      </c>
      <c r="L1210" s="25" t="s">
        <v>25</v>
      </c>
      <c r="M1210" s="35">
        <v>29</v>
      </c>
      <c r="N1210" s="36" t="s">
        <v>5642</v>
      </c>
      <c r="O1210" s="69" t="str">
        <f>IFERROR(VLOOKUP(IF($L1210="―",$K1210,$L1210),法人一覧!$D$4:$E$333,2,FALSE),"―")</f>
        <v>―</v>
      </c>
    </row>
    <row r="1211" spans="1:15" ht="27" customHeight="1" x14ac:dyDescent="0.15">
      <c r="A1211" s="39">
        <f>IF($B$1200="","",COUNTA($B$1200:B1211))</f>
        <v>12</v>
      </c>
      <c r="B1211" s="27">
        <f t="shared" si="122"/>
        <v>1211</v>
      </c>
      <c r="C1211" s="27" t="str">
        <f t="shared" si="123"/>
        <v>（９）　介護老人保健施設　（介護保険法）</v>
      </c>
      <c r="D1211" s="27" t="str">
        <f t="shared" si="124"/>
        <v>長寿介護課</v>
      </c>
      <c r="E1211" s="27" t="str">
        <f t="shared" si="125"/>
        <v>介護老人保健施設</v>
      </c>
      <c r="F1211" s="25" t="s">
        <v>5643</v>
      </c>
      <c r="G1211" s="34" t="s">
        <v>3045</v>
      </c>
      <c r="H1211" s="25" t="s">
        <v>5644</v>
      </c>
      <c r="I1211" s="34" t="s">
        <v>5645</v>
      </c>
      <c r="J1211" s="34" t="s">
        <v>3054</v>
      </c>
      <c r="K1211" s="25" t="s">
        <v>3012</v>
      </c>
      <c r="L1211" s="25" t="s">
        <v>25</v>
      </c>
      <c r="M1211" s="35">
        <v>100</v>
      </c>
      <c r="N1211" s="36" t="s">
        <v>3385</v>
      </c>
      <c r="O1211" s="69" t="str">
        <f>IFERROR(VLOOKUP(IF($L1211="―",$K1211,$L1211),法人一覧!$D$4:$E$333,2,FALSE),"―")</f>
        <v>1190005008837</v>
      </c>
    </row>
    <row r="1212" spans="1:15" ht="27" customHeight="1" x14ac:dyDescent="0.15">
      <c r="A1212" s="39">
        <f>IF($B$1200="","",COUNTA($B$1200:B1212))</f>
        <v>13</v>
      </c>
      <c r="B1212" s="27">
        <f t="shared" si="122"/>
        <v>1212</v>
      </c>
      <c r="C1212" s="27" t="str">
        <f t="shared" si="123"/>
        <v>（９）　介護老人保健施設　（介護保険法）</v>
      </c>
      <c r="D1212" s="27" t="str">
        <f t="shared" si="124"/>
        <v>長寿介護課</v>
      </c>
      <c r="E1212" s="27" t="str">
        <f t="shared" si="125"/>
        <v>介護老人保健施設</v>
      </c>
      <c r="F1212" s="25" t="s">
        <v>5646</v>
      </c>
      <c r="G1212" s="34" t="s">
        <v>3045</v>
      </c>
      <c r="H1212" s="25" t="s">
        <v>5647</v>
      </c>
      <c r="I1212" s="34" t="s">
        <v>5648</v>
      </c>
      <c r="J1212" s="34" t="s">
        <v>15899</v>
      </c>
      <c r="K1212" s="25" t="s">
        <v>5649</v>
      </c>
      <c r="L1212" s="25" t="s">
        <v>25</v>
      </c>
      <c r="M1212" s="35">
        <v>97</v>
      </c>
      <c r="N1212" s="36" t="s">
        <v>5650</v>
      </c>
      <c r="O1212" s="69" t="str">
        <f>IFERROR(VLOOKUP(IF($L1212="―",$K1212,$L1212),法人一覧!$D$4:$E$333,2,FALSE),"―")</f>
        <v>―</v>
      </c>
    </row>
    <row r="1213" spans="1:15" ht="27" customHeight="1" x14ac:dyDescent="0.15">
      <c r="A1213" s="39">
        <f>IF($B$1200="","",COUNTA($B$1200:B1213))</f>
        <v>14</v>
      </c>
      <c r="B1213" s="27">
        <f t="shared" si="122"/>
        <v>1213</v>
      </c>
      <c r="C1213" s="27" t="str">
        <f t="shared" si="123"/>
        <v>（９）　介護老人保健施設　（介護保険法）</v>
      </c>
      <c r="D1213" s="27" t="str">
        <f t="shared" si="124"/>
        <v>長寿介護課</v>
      </c>
      <c r="E1213" s="27" t="str">
        <f t="shared" si="125"/>
        <v>介護老人保健施設</v>
      </c>
      <c r="F1213" s="25" t="s">
        <v>5651</v>
      </c>
      <c r="G1213" s="34" t="s">
        <v>3962</v>
      </c>
      <c r="H1213" s="25" t="s">
        <v>5652</v>
      </c>
      <c r="I1213" s="34" t="s">
        <v>5653</v>
      </c>
      <c r="J1213" s="34" t="s">
        <v>5654</v>
      </c>
      <c r="K1213" s="25" t="s">
        <v>5649</v>
      </c>
      <c r="L1213" s="25" t="s">
        <v>25</v>
      </c>
      <c r="M1213" s="35">
        <v>100</v>
      </c>
      <c r="N1213" s="93" t="s">
        <v>5655</v>
      </c>
      <c r="O1213" s="69" t="str">
        <f>IFERROR(VLOOKUP(IF($L1213="―",$K1213,$L1213),法人一覧!$D$4:$E$333,2,FALSE),"―")</f>
        <v>―</v>
      </c>
    </row>
    <row r="1214" spans="1:15" ht="27" customHeight="1" x14ac:dyDescent="0.15">
      <c r="A1214" s="39">
        <f>IF($B$1200="","",COUNTA($B$1200:B1214))</f>
        <v>15</v>
      </c>
      <c r="B1214" s="27">
        <f t="shared" si="122"/>
        <v>1214</v>
      </c>
      <c r="C1214" s="27" t="str">
        <f t="shared" si="123"/>
        <v>（９）　介護老人保健施設　（介護保険法）</v>
      </c>
      <c r="D1214" s="27" t="str">
        <f t="shared" si="124"/>
        <v>長寿介護課</v>
      </c>
      <c r="E1214" s="27" t="str">
        <f t="shared" si="125"/>
        <v>介護老人保健施設</v>
      </c>
      <c r="F1214" s="25" t="s">
        <v>5656</v>
      </c>
      <c r="G1214" s="34" t="s">
        <v>5423</v>
      </c>
      <c r="H1214" s="25" t="s">
        <v>5657</v>
      </c>
      <c r="I1214" s="34" t="s">
        <v>5658</v>
      </c>
      <c r="J1214" s="34" t="s">
        <v>5426</v>
      </c>
      <c r="K1214" s="25" t="s">
        <v>5659</v>
      </c>
      <c r="L1214" s="25" t="s">
        <v>25</v>
      </c>
      <c r="M1214" s="35">
        <v>100</v>
      </c>
      <c r="N1214" s="36" t="s">
        <v>5660</v>
      </c>
      <c r="O1214" s="69" t="str">
        <f>IFERROR(VLOOKUP(IF($L1214="―",$K1214,$L1214),法人一覧!$D$4:$E$333,2,FALSE),"―")</f>
        <v>―</v>
      </c>
    </row>
    <row r="1215" spans="1:15" ht="30" customHeight="1" x14ac:dyDescent="0.15">
      <c r="A1215" s="39">
        <f>IF($B$1200="","",COUNTA($B$1200:B1215))</f>
        <v>16</v>
      </c>
      <c r="B1215" s="27">
        <f t="shared" si="122"/>
        <v>1215</v>
      </c>
      <c r="C1215" s="27" t="str">
        <f t="shared" si="123"/>
        <v>（９）　介護老人保健施設　（介護保険法）</v>
      </c>
      <c r="D1215" s="27" t="str">
        <f t="shared" si="124"/>
        <v>長寿介護課</v>
      </c>
      <c r="E1215" s="27" t="str">
        <f t="shared" si="125"/>
        <v>介護老人保健施設</v>
      </c>
      <c r="F1215" s="25" t="s">
        <v>5661</v>
      </c>
      <c r="G1215" s="34" t="s">
        <v>5662</v>
      </c>
      <c r="H1215" s="25" t="s">
        <v>5663</v>
      </c>
      <c r="I1215" s="34" t="s">
        <v>5664</v>
      </c>
      <c r="J1215" s="34" t="s">
        <v>5665</v>
      </c>
      <c r="K1215" s="25" t="s">
        <v>5666</v>
      </c>
      <c r="L1215" s="25" t="s">
        <v>25</v>
      </c>
      <c r="M1215" s="35">
        <v>80</v>
      </c>
      <c r="N1215" s="36" t="s">
        <v>5667</v>
      </c>
      <c r="O1215" s="69" t="str">
        <f>IFERROR(VLOOKUP(IF($L1215="―",$K1215,$L1215),法人一覧!$D$4:$E$333,2,FALSE),"―")</f>
        <v>―</v>
      </c>
    </row>
    <row r="1216" spans="1:15" ht="27" customHeight="1" x14ac:dyDescent="0.15">
      <c r="A1216" s="39">
        <f>IF($B$1200="","",COUNTA($B$1200:B1216))</f>
        <v>17</v>
      </c>
      <c r="B1216" s="27">
        <f t="shared" si="122"/>
        <v>1216</v>
      </c>
      <c r="C1216" s="27" t="str">
        <f t="shared" si="123"/>
        <v>（９）　介護老人保健施設　（介護保険法）</v>
      </c>
      <c r="D1216" s="27" t="str">
        <f t="shared" si="124"/>
        <v>長寿介護課</v>
      </c>
      <c r="E1216" s="27" t="str">
        <f t="shared" si="125"/>
        <v>介護老人保健施設</v>
      </c>
      <c r="F1216" s="25" t="s">
        <v>5668</v>
      </c>
      <c r="G1216" s="34" t="s">
        <v>3078</v>
      </c>
      <c r="H1216" s="25" t="s">
        <v>5669</v>
      </c>
      <c r="I1216" s="34" t="s">
        <v>5670</v>
      </c>
      <c r="J1216" s="34" t="s">
        <v>5671</v>
      </c>
      <c r="K1216" s="25" t="s">
        <v>5672</v>
      </c>
      <c r="L1216" s="25" t="s">
        <v>25</v>
      </c>
      <c r="M1216" s="35">
        <v>50</v>
      </c>
      <c r="N1216" s="36" t="s">
        <v>5673</v>
      </c>
      <c r="O1216" s="69" t="str">
        <f>IFERROR(VLOOKUP(IF($L1216="―",$K1216,$L1216),法人一覧!$D$4:$E$333,2,FALSE),"―")</f>
        <v>―</v>
      </c>
    </row>
    <row r="1217" spans="1:15" ht="27" customHeight="1" x14ac:dyDescent="0.15">
      <c r="A1217" s="39">
        <f>IF($B$1200="","",COUNTA($B$1200:B1217))</f>
        <v>18</v>
      </c>
      <c r="B1217" s="27">
        <f t="shared" si="122"/>
        <v>1217</v>
      </c>
      <c r="C1217" s="27" t="str">
        <f t="shared" si="123"/>
        <v>（９）　介護老人保健施設　（介護保険法）</v>
      </c>
      <c r="D1217" s="27" t="str">
        <f t="shared" si="124"/>
        <v>長寿介護課</v>
      </c>
      <c r="E1217" s="27" t="str">
        <f t="shared" si="125"/>
        <v>介護老人保健施設</v>
      </c>
      <c r="F1217" s="25" t="s">
        <v>5674</v>
      </c>
      <c r="G1217" s="34" t="s">
        <v>3078</v>
      </c>
      <c r="H1217" s="25" t="s">
        <v>5669</v>
      </c>
      <c r="I1217" s="34" t="s">
        <v>5670</v>
      </c>
      <c r="J1217" s="34" t="s">
        <v>5671</v>
      </c>
      <c r="K1217" s="25" t="s">
        <v>5672</v>
      </c>
      <c r="L1217" s="25" t="s">
        <v>25</v>
      </c>
      <c r="M1217" s="35">
        <v>30</v>
      </c>
      <c r="N1217" s="37">
        <v>41730</v>
      </c>
      <c r="O1217" s="69" t="str">
        <f>IFERROR(VLOOKUP(IF($L1217="―",$K1217,$L1217),法人一覧!$D$4:$E$333,2,FALSE),"―")</f>
        <v>―</v>
      </c>
    </row>
    <row r="1218" spans="1:15" ht="27" customHeight="1" x14ac:dyDescent="0.15">
      <c r="A1218" s="39">
        <f>IF($B$1200="","",COUNTA($B$1200:B1218))</f>
        <v>19</v>
      </c>
      <c r="B1218" s="27">
        <f t="shared" si="122"/>
        <v>1218</v>
      </c>
      <c r="C1218" s="27" t="str">
        <f t="shared" si="123"/>
        <v>（９）　介護老人保健施設　（介護保険法）</v>
      </c>
      <c r="D1218" s="27" t="str">
        <f t="shared" si="124"/>
        <v>長寿介護課</v>
      </c>
      <c r="E1218" s="27" t="str">
        <f t="shared" si="125"/>
        <v>介護老人保健施設</v>
      </c>
      <c r="F1218" s="25" t="s">
        <v>5675</v>
      </c>
      <c r="G1218" s="34" t="s">
        <v>5676</v>
      </c>
      <c r="H1218" s="25" t="s">
        <v>5677</v>
      </c>
      <c r="I1218" s="34" t="s">
        <v>5678</v>
      </c>
      <c r="J1218" s="34" t="s">
        <v>5679</v>
      </c>
      <c r="K1218" s="25" t="s">
        <v>5672</v>
      </c>
      <c r="L1218" s="25" t="s">
        <v>25</v>
      </c>
      <c r="M1218" s="35">
        <v>29</v>
      </c>
      <c r="N1218" s="37">
        <v>42095</v>
      </c>
      <c r="O1218" s="69" t="str">
        <f>IFERROR(VLOOKUP(IF($L1218="―",$K1218,$L1218),法人一覧!$D$4:$E$333,2,FALSE),"―")</f>
        <v>―</v>
      </c>
    </row>
    <row r="1219" spans="1:15" ht="27" customHeight="1" x14ac:dyDescent="0.15">
      <c r="A1219" s="39">
        <f>IF($B$1200="","",COUNTA($B$1200:B1219))</f>
        <v>20</v>
      </c>
      <c r="B1219" s="27">
        <f t="shared" si="122"/>
        <v>1219</v>
      </c>
      <c r="C1219" s="27" t="str">
        <f t="shared" si="123"/>
        <v>（９）　介護老人保健施設　（介護保険法）</v>
      </c>
      <c r="D1219" s="27" t="str">
        <f t="shared" si="124"/>
        <v>長寿介護課</v>
      </c>
      <c r="E1219" s="27" t="str">
        <f t="shared" si="125"/>
        <v>介護老人保健施設</v>
      </c>
      <c r="F1219" s="25" t="s">
        <v>5680</v>
      </c>
      <c r="G1219" s="34" t="s">
        <v>5681</v>
      </c>
      <c r="H1219" s="25" t="s">
        <v>5682</v>
      </c>
      <c r="I1219" s="34" t="s">
        <v>5683</v>
      </c>
      <c r="J1219" s="34" t="s">
        <v>5684</v>
      </c>
      <c r="K1219" s="25" t="s">
        <v>5685</v>
      </c>
      <c r="L1219" s="25" t="s">
        <v>25</v>
      </c>
      <c r="M1219" s="35">
        <v>40</v>
      </c>
      <c r="N1219" s="36" t="s">
        <v>2550</v>
      </c>
      <c r="O1219" s="69" t="str">
        <f>IFERROR(VLOOKUP(IF($L1219="―",$K1219,$L1219),法人一覧!$D$4:$E$333,2,FALSE),"―")</f>
        <v>―</v>
      </c>
    </row>
    <row r="1220" spans="1:15" ht="27" customHeight="1" x14ac:dyDescent="0.15">
      <c r="A1220" s="39">
        <f>IF($B$1200="","",COUNTA($B$1200:B1220))</f>
        <v>21</v>
      </c>
      <c r="B1220" s="27">
        <f t="shared" si="122"/>
        <v>1220</v>
      </c>
      <c r="C1220" s="27" t="str">
        <f t="shared" si="123"/>
        <v>（９）　介護老人保健施設　（介護保険法）</v>
      </c>
      <c r="D1220" s="27" t="str">
        <f t="shared" si="124"/>
        <v>長寿介護課</v>
      </c>
      <c r="E1220" s="27" t="str">
        <f t="shared" si="125"/>
        <v>介護老人保健施設</v>
      </c>
      <c r="F1220" s="25" t="s">
        <v>5686</v>
      </c>
      <c r="G1220" s="34" t="s">
        <v>28</v>
      </c>
      <c r="H1220" s="25" t="s">
        <v>5687</v>
      </c>
      <c r="I1220" s="34" t="s">
        <v>5688</v>
      </c>
      <c r="J1220" s="34" t="s">
        <v>5689</v>
      </c>
      <c r="K1220" s="363" t="s">
        <v>14824</v>
      </c>
      <c r="L1220" s="25" t="s">
        <v>25</v>
      </c>
      <c r="M1220" s="35">
        <v>150</v>
      </c>
      <c r="N1220" s="36" t="s">
        <v>5690</v>
      </c>
      <c r="O1220" s="69" t="str">
        <f>IFERROR(VLOOKUP(IF($L1220="―",$K1220,$L1220),法人一覧!$D$4:$E$333,2,FALSE),"―")</f>
        <v>―</v>
      </c>
    </row>
    <row r="1221" spans="1:15" ht="27" customHeight="1" x14ac:dyDescent="0.15">
      <c r="A1221" s="39">
        <f>IF($B$1200="","",COUNTA($B$1200:B1221))</f>
        <v>22</v>
      </c>
      <c r="B1221" s="27">
        <f t="shared" si="122"/>
        <v>1221</v>
      </c>
      <c r="C1221" s="27" t="str">
        <f t="shared" si="123"/>
        <v>（９）　介護老人保健施設　（介護保険法）</v>
      </c>
      <c r="D1221" s="27" t="str">
        <f t="shared" si="124"/>
        <v>長寿介護課</v>
      </c>
      <c r="E1221" s="27" t="str">
        <f t="shared" si="125"/>
        <v>介護老人保健施設</v>
      </c>
      <c r="F1221" s="25" t="s">
        <v>5691</v>
      </c>
      <c r="G1221" s="34" t="s">
        <v>2105</v>
      </c>
      <c r="H1221" s="25" t="s">
        <v>5692</v>
      </c>
      <c r="I1221" s="34" t="s">
        <v>5693</v>
      </c>
      <c r="J1221" s="34" t="s">
        <v>5694</v>
      </c>
      <c r="K1221" s="25" t="s">
        <v>2109</v>
      </c>
      <c r="L1221" s="25" t="s">
        <v>25</v>
      </c>
      <c r="M1221" s="35">
        <v>100</v>
      </c>
      <c r="N1221" s="93" t="s">
        <v>5695</v>
      </c>
      <c r="O1221" s="69" t="str">
        <f>IFERROR(VLOOKUP(IF($L1221="―",$K1221,$L1221),法人一覧!$D$4:$E$333,2,FALSE),"―")</f>
        <v>9190005009456</v>
      </c>
    </row>
    <row r="1222" spans="1:15" ht="27" customHeight="1" x14ac:dyDescent="0.15">
      <c r="A1222" s="39">
        <f>IF($B$1200="","",COUNTA($B$1200:B1222))</f>
        <v>23</v>
      </c>
      <c r="B1222" s="27">
        <f t="shared" si="122"/>
        <v>1222</v>
      </c>
      <c r="C1222" s="27" t="str">
        <f t="shared" si="123"/>
        <v>（９）　介護老人保健施設　（介護保険法）</v>
      </c>
      <c r="D1222" s="27" t="str">
        <f t="shared" si="124"/>
        <v>長寿介護課</v>
      </c>
      <c r="E1222" s="27" t="str">
        <f t="shared" si="125"/>
        <v>介護老人保健施設</v>
      </c>
      <c r="F1222" s="25" t="s">
        <v>5696</v>
      </c>
      <c r="G1222" s="34" t="s">
        <v>2105</v>
      </c>
      <c r="H1222" s="25" t="s">
        <v>5697</v>
      </c>
      <c r="I1222" s="34" t="s">
        <v>5698</v>
      </c>
      <c r="J1222" s="34" t="s">
        <v>5699</v>
      </c>
      <c r="K1222" s="25" t="s">
        <v>5700</v>
      </c>
      <c r="L1222" s="25" t="s">
        <v>25</v>
      </c>
      <c r="M1222" s="35">
        <v>100</v>
      </c>
      <c r="N1222" s="36" t="s">
        <v>5701</v>
      </c>
      <c r="O1222" s="69" t="str">
        <f>IFERROR(VLOOKUP(IF($L1222="―",$K1222,$L1222),法人一覧!$D$4:$E$333,2,FALSE),"―")</f>
        <v>―</v>
      </c>
    </row>
    <row r="1223" spans="1:15" ht="27" customHeight="1" x14ac:dyDescent="0.15">
      <c r="A1223" s="39">
        <f>IF($B$1200="","",COUNTA($B$1200:B1223))</f>
        <v>24</v>
      </c>
      <c r="B1223" s="27">
        <f t="shared" si="122"/>
        <v>1223</v>
      </c>
      <c r="C1223" s="27" t="str">
        <f t="shared" si="123"/>
        <v>（９）　介護老人保健施設　（介護保険法）</v>
      </c>
      <c r="D1223" s="27" t="str">
        <f t="shared" si="124"/>
        <v>長寿介護課</v>
      </c>
      <c r="E1223" s="27" t="str">
        <f t="shared" si="125"/>
        <v>介護老人保健施設</v>
      </c>
      <c r="F1223" s="25" t="s">
        <v>5702</v>
      </c>
      <c r="G1223" s="34" t="s">
        <v>2133</v>
      </c>
      <c r="H1223" s="25" t="s">
        <v>5703</v>
      </c>
      <c r="I1223" s="34" t="s">
        <v>5704</v>
      </c>
      <c r="J1223" s="34" t="s">
        <v>3985</v>
      </c>
      <c r="K1223" s="25" t="s">
        <v>5705</v>
      </c>
      <c r="L1223" s="25" t="s">
        <v>25</v>
      </c>
      <c r="M1223" s="35">
        <v>80</v>
      </c>
      <c r="N1223" s="36" t="s">
        <v>5706</v>
      </c>
      <c r="O1223" s="69" t="str">
        <f>IFERROR(VLOOKUP(IF($L1223="―",$K1223,$L1223),法人一覧!$D$4:$E$333,2,FALSE),"―")</f>
        <v>―</v>
      </c>
    </row>
    <row r="1224" spans="1:15" ht="27" customHeight="1" x14ac:dyDescent="0.15">
      <c r="A1224" s="39">
        <f>IF($B$1200="","",COUNTA($B$1200:B1224))</f>
        <v>25</v>
      </c>
      <c r="B1224" s="27">
        <f t="shared" si="122"/>
        <v>1224</v>
      </c>
      <c r="C1224" s="27" t="str">
        <f t="shared" si="123"/>
        <v>（９）　介護老人保健施設　（介護保険法）</v>
      </c>
      <c r="D1224" s="27" t="str">
        <f t="shared" si="124"/>
        <v>長寿介護課</v>
      </c>
      <c r="E1224" s="27" t="str">
        <f t="shared" si="125"/>
        <v>介護老人保健施設</v>
      </c>
      <c r="F1224" s="25" t="s">
        <v>5707</v>
      </c>
      <c r="G1224" s="34" t="s">
        <v>3997</v>
      </c>
      <c r="H1224" s="25" t="s">
        <v>5708</v>
      </c>
      <c r="I1224" s="34" t="s">
        <v>5709</v>
      </c>
      <c r="J1224" s="34" t="s">
        <v>5710</v>
      </c>
      <c r="K1224" s="25" t="s">
        <v>5711</v>
      </c>
      <c r="L1224" s="25" t="s">
        <v>25</v>
      </c>
      <c r="M1224" s="35">
        <v>150</v>
      </c>
      <c r="N1224" s="36" t="s">
        <v>5712</v>
      </c>
      <c r="O1224" s="69" t="str">
        <f>IFERROR(VLOOKUP(IF($L1224="―",$K1224,$L1224),法人一覧!$D$4:$E$333,2,FALSE),"―")</f>
        <v>―</v>
      </c>
    </row>
    <row r="1225" spans="1:15" ht="27" customHeight="1" x14ac:dyDescent="0.15">
      <c r="A1225" s="39">
        <f>IF($B$1200="","",COUNTA($B$1200:B1225))</f>
        <v>26</v>
      </c>
      <c r="B1225" s="27">
        <f t="shared" si="122"/>
        <v>1225</v>
      </c>
      <c r="C1225" s="27" t="str">
        <f t="shared" si="123"/>
        <v>（９）　介護老人保健施設　（介護保険法）</v>
      </c>
      <c r="D1225" s="27" t="str">
        <f t="shared" si="124"/>
        <v>長寿介護課</v>
      </c>
      <c r="E1225" s="27" t="str">
        <f t="shared" si="125"/>
        <v>介護老人保健施設</v>
      </c>
      <c r="F1225" s="25" t="s">
        <v>5713</v>
      </c>
      <c r="G1225" s="34" t="s">
        <v>900</v>
      </c>
      <c r="H1225" s="25" t="s">
        <v>5714</v>
      </c>
      <c r="I1225" s="34" t="s">
        <v>5715</v>
      </c>
      <c r="J1225" s="34" t="s">
        <v>5716</v>
      </c>
      <c r="K1225" s="25" t="s">
        <v>5717</v>
      </c>
      <c r="L1225" s="25" t="s">
        <v>25</v>
      </c>
      <c r="M1225" s="35">
        <v>100</v>
      </c>
      <c r="N1225" s="36" t="s">
        <v>5718</v>
      </c>
      <c r="O1225" s="69" t="str">
        <f>IFERROR(VLOOKUP(IF($L1225="―",$K1225,$L1225),法人一覧!$D$4:$E$333,2,FALSE),"―")</f>
        <v>―</v>
      </c>
    </row>
    <row r="1226" spans="1:15" ht="27" customHeight="1" x14ac:dyDescent="0.15">
      <c r="A1226" s="39">
        <f>IF($B$1200="","",COUNTA($B$1200:B1226))</f>
        <v>27</v>
      </c>
      <c r="B1226" s="27">
        <f t="shared" si="122"/>
        <v>1226</v>
      </c>
      <c r="C1226" s="27" t="str">
        <f t="shared" si="123"/>
        <v>（９）　介護老人保健施設　（介護保険法）</v>
      </c>
      <c r="D1226" s="27" t="str">
        <f t="shared" si="124"/>
        <v>長寿介護課</v>
      </c>
      <c r="E1226" s="27" t="str">
        <f t="shared" si="125"/>
        <v>介護老人保健施設</v>
      </c>
      <c r="F1226" s="25" t="s">
        <v>5719</v>
      </c>
      <c r="G1226" s="34" t="s">
        <v>5720</v>
      </c>
      <c r="H1226" s="25" t="s">
        <v>5721</v>
      </c>
      <c r="I1226" s="34" t="s">
        <v>5722</v>
      </c>
      <c r="J1226" s="34" t="s">
        <v>5723</v>
      </c>
      <c r="K1226" s="25" t="s">
        <v>5724</v>
      </c>
      <c r="L1226" s="25" t="s">
        <v>25</v>
      </c>
      <c r="M1226" s="35">
        <v>44</v>
      </c>
      <c r="N1226" s="36" t="s">
        <v>5725</v>
      </c>
      <c r="O1226" s="69" t="str">
        <f>IFERROR(VLOOKUP(IF($L1226="―",$K1226,$L1226),法人一覧!$D$4:$E$333,2,FALSE),"―")</f>
        <v>―</v>
      </c>
    </row>
    <row r="1227" spans="1:15" ht="27" customHeight="1" x14ac:dyDescent="0.15">
      <c r="A1227" s="39">
        <f>IF($B$1200="","",COUNTA($B$1200:B1227))</f>
        <v>28</v>
      </c>
      <c r="B1227" s="27">
        <f t="shared" si="122"/>
        <v>1227</v>
      </c>
      <c r="C1227" s="27" t="str">
        <f t="shared" si="123"/>
        <v>（９）　介護老人保健施設　（介護保険法）</v>
      </c>
      <c r="D1227" s="27" t="str">
        <f t="shared" si="124"/>
        <v>長寿介護課</v>
      </c>
      <c r="E1227" s="27" t="str">
        <f t="shared" si="125"/>
        <v>介護老人保健施設</v>
      </c>
      <c r="F1227" s="25" t="s">
        <v>5726</v>
      </c>
      <c r="G1227" s="34" t="s">
        <v>5720</v>
      </c>
      <c r="H1227" s="25" t="s">
        <v>5721</v>
      </c>
      <c r="I1227" s="34" t="s">
        <v>5722</v>
      </c>
      <c r="J1227" s="34" t="s">
        <v>5723</v>
      </c>
      <c r="K1227" s="25" t="s">
        <v>5724</v>
      </c>
      <c r="L1227" s="25" t="s">
        <v>25</v>
      </c>
      <c r="M1227" s="35">
        <v>56</v>
      </c>
      <c r="N1227" s="36" t="s">
        <v>5727</v>
      </c>
      <c r="O1227" s="69" t="str">
        <f>IFERROR(VLOOKUP(IF($L1227="―",$K1227,$L1227),法人一覧!$D$4:$E$333,2,FALSE),"―")</f>
        <v>―</v>
      </c>
    </row>
    <row r="1228" spans="1:15" ht="27" customHeight="1" x14ac:dyDescent="0.15">
      <c r="A1228" s="39">
        <f>IF($B$1200="","",COUNTA($B$1200:B1228))</f>
        <v>29</v>
      </c>
      <c r="B1228" s="27">
        <f t="shared" si="122"/>
        <v>1228</v>
      </c>
      <c r="C1228" s="27" t="str">
        <f t="shared" si="123"/>
        <v>（９）　介護老人保健施設　（介護保険法）</v>
      </c>
      <c r="D1228" s="27" t="str">
        <f t="shared" si="124"/>
        <v>長寿介護課</v>
      </c>
      <c r="E1228" s="27" t="str">
        <f t="shared" si="125"/>
        <v>介護老人保健施設</v>
      </c>
      <c r="F1228" s="25" t="s">
        <v>5728</v>
      </c>
      <c r="G1228" s="34" t="s">
        <v>5729</v>
      </c>
      <c r="H1228" s="25" t="s">
        <v>5730</v>
      </c>
      <c r="I1228" s="34" t="s">
        <v>5731</v>
      </c>
      <c r="J1228" s="34" t="s">
        <v>5732</v>
      </c>
      <c r="K1228" s="25" t="s">
        <v>5711</v>
      </c>
      <c r="L1228" s="25" t="s">
        <v>25</v>
      </c>
      <c r="M1228" s="35">
        <v>150</v>
      </c>
      <c r="N1228" s="36" t="s">
        <v>5733</v>
      </c>
      <c r="O1228" s="69" t="str">
        <f>IFERROR(VLOOKUP(IF($L1228="―",$K1228,$L1228),法人一覧!$D$4:$E$333,2,FALSE),"―")</f>
        <v>―</v>
      </c>
    </row>
    <row r="1229" spans="1:15" ht="27" customHeight="1" x14ac:dyDescent="0.15">
      <c r="A1229" s="39">
        <f>IF($B$1200="","",COUNTA($B$1200:B1229))</f>
        <v>30</v>
      </c>
      <c r="B1229" s="27">
        <f t="shared" si="122"/>
        <v>1229</v>
      </c>
      <c r="C1229" s="27" t="str">
        <f t="shared" si="123"/>
        <v>（９）　介護老人保健施設　（介護保険法）</v>
      </c>
      <c r="D1229" s="27" t="str">
        <f t="shared" si="124"/>
        <v>長寿介護課</v>
      </c>
      <c r="E1229" s="27" t="str">
        <f t="shared" si="125"/>
        <v>介護老人保健施設</v>
      </c>
      <c r="F1229" s="25" t="s">
        <v>5734</v>
      </c>
      <c r="G1229" s="34" t="s">
        <v>5735</v>
      </c>
      <c r="H1229" s="25" t="s">
        <v>5736</v>
      </c>
      <c r="I1229" s="34" t="s">
        <v>5737</v>
      </c>
      <c r="J1229" s="34" t="s">
        <v>5738</v>
      </c>
      <c r="K1229" s="25" t="s">
        <v>3012</v>
      </c>
      <c r="L1229" s="25" t="s">
        <v>25</v>
      </c>
      <c r="M1229" s="35">
        <v>100</v>
      </c>
      <c r="N1229" s="36" t="s">
        <v>3032</v>
      </c>
      <c r="O1229" s="69" t="str">
        <f>IFERROR(VLOOKUP(IF($L1229="―",$K1229,$L1229),法人一覧!$D$4:$E$333,2,FALSE),"―")</f>
        <v>1190005008837</v>
      </c>
    </row>
    <row r="1230" spans="1:15" ht="27" customHeight="1" x14ac:dyDescent="0.15">
      <c r="A1230" s="39">
        <f>IF($B$1200="","",COUNTA($B$1200:B1230))</f>
        <v>31</v>
      </c>
      <c r="B1230" s="27">
        <f t="shared" si="122"/>
        <v>1230</v>
      </c>
      <c r="C1230" s="27" t="str">
        <f t="shared" si="123"/>
        <v>（９）　介護老人保健施設　（介護保険法）</v>
      </c>
      <c r="D1230" s="27" t="str">
        <f t="shared" si="124"/>
        <v>長寿介護課</v>
      </c>
      <c r="E1230" s="27" t="str">
        <f t="shared" si="125"/>
        <v>介護老人保健施設</v>
      </c>
      <c r="F1230" s="25" t="s">
        <v>5739</v>
      </c>
      <c r="G1230" s="34" t="s">
        <v>5740</v>
      </c>
      <c r="H1230" s="25" t="s">
        <v>5741</v>
      </c>
      <c r="I1230" s="34" t="s">
        <v>5742</v>
      </c>
      <c r="J1230" s="34" t="s">
        <v>5743</v>
      </c>
      <c r="K1230" s="25" t="s">
        <v>5744</v>
      </c>
      <c r="L1230" s="25" t="s">
        <v>25</v>
      </c>
      <c r="M1230" s="35">
        <v>100</v>
      </c>
      <c r="N1230" s="36" t="s">
        <v>5745</v>
      </c>
      <c r="O1230" s="69" t="str">
        <f>IFERROR(VLOOKUP(IF($L1230="―",$K1230,$L1230),法人一覧!$D$4:$E$333,2,FALSE),"―")</f>
        <v>7190005000128</v>
      </c>
    </row>
    <row r="1231" spans="1:15" ht="27" customHeight="1" x14ac:dyDescent="0.15">
      <c r="A1231" s="39">
        <f>IF($B$1200="","",COUNTA($B$1200:B1231))</f>
        <v>32</v>
      </c>
      <c r="B1231" s="27">
        <f t="shared" si="122"/>
        <v>1231</v>
      </c>
      <c r="C1231" s="27" t="str">
        <f t="shared" si="123"/>
        <v>（９）　介護老人保健施設　（介護保険法）</v>
      </c>
      <c r="D1231" s="27" t="str">
        <f t="shared" si="124"/>
        <v>長寿介護課</v>
      </c>
      <c r="E1231" s="27" t="str">
        <f t="shared" si="125"/>
        <v>介護老人保健施設</v>
      </c>
      <c r="F1231" s="25" t="s">
        <v>5746</v>
      </c>
      <c r="G1231" s="34" t="s">
        <v>158</v>
      </c>
      <c r="H1231" s="25" t="s">
        <v>5747</v>
      </c>
      <c r="I1231" s="34" t="s">
        <v>5748</v>
      </c>
      <c r="J1231" s="34" t="s">
        <v>5749</v>
      </c>
      <c r="K1231" s="25" t="s">
        <v>5750</v>
      </c>
      <c r="L1231" s="25" t="s">
        <v>25</v>
      </c>
      <c r="M1231" s="35">
        <v>100</v>
      </c>
      <c r="N1231" s="36" t="s">
        <v>5751</v>
      </c>
      <c r="O1231" s="69" t="str">
        <f>IFERROR(VLOOKUP(IF($L1231="―",$K1231,$L1231),法人一覧!$D$4:$E$333,2,FALSE),"―")</f>
        <v>―</v>
      </c>
    </row>
    <row r="1232" spans="1:15" ht="32.25" customHeight="1" x14ac:dyDescent="0.15">
      <c r="A1232" s="39">
        <f>IF($B$1200="","",COUNTA($B$1200:B1232))</f>
        <v>33</v>
      </c>
      <c r="B1232" s="27">
        <f t="shared" si="122"/>
        <v>1232</v>
      </c>
      <c r="C1232" s="27" t="str">
        <f t="shared" ref="C1232:C1263" si="126">$F$1198</f>
        <v>（９）　介護老人保健施設　（介護保険法）</v>
      </c>
      <c r="D1232" s="27" t="str">
        <f t="shared" si="124"/>
        <v>長寿介護課</v>
      </c>
      <c r="E1232" s="27" t="str">
        <f t="shared" ref="E1232:E1263" si="127">MID(category4_9,SEARCH("）",category4_9,1)+2,SEARCH("（",category4_9,SEARCH("）",category4_9,1)+2)-SEARCH("）",category4_9,1)-3)</f>
        <v>介護老人保健施設</v>
      </c>
      <c r="F1232" s="25" t="s">
        <v>5752</v>
      </c>
      <c r="G1232" s="34" t="s">
        <v>1289</v>
      </c>
      <c r="H1232" s="25" t="s">
        <v>5753</v>
      </c>
      <c r="I1232" s="34" t="s">
        <v>5754</v>
      </c>
      <c r="J1232" s="34" t="s">
        <v>5755</v>
      </c>
      <c r="K1232" s="25" t="s">
        <v>1262</v>
      </c>
      <c r="L1232" s="25" t="s">
        <v>25</v>
      </c>
      <c r="M1232" s="35">
        <v>100</v>
      </c>
      <c r="N1232" s="36" t="s">
        <v>5756</v>
      </c>
      <c r="O1232" s="69" t="str">
        <f>IFERROR(VLOOKUP(IF($L1232="―",$K1232,$L1232),法人一覧!$D$4:$E$333,2,FALSE),"―")</f>
        <v>6190005000129</v>
      </c>
    </row>
    <row r="1233" spans="1:15" ht="27" customHeight="1" x14ac:dyDescent="0.15">
      <c r="A1233" s="39">
        <f>IF($B$1200="","",COUNTA($B$1200:B1233))</f>
        <v>34</v>
      </c>
      <c r="B1233" s="27">
        <f t="shared" si="122"/>
        <v>1233</v>
      </c>
      <c r="C1233" s="27" t="str">
        <f t="shared" si="126"/>
        <v>（９）　介護老人保健施設　（介護保険法）</v>
      </c>
      <c r="D1233" s="27" t="str">
        <f t="shared" si="124"/>
        <v>長寿介護課</v>
      </c>
      <c r="E1233" s="27" t="str">
        <f t="shared" si="127"/>
        <v>介護老人保健施設</v>
      </c>
      <c r="F1233" s="25" t="s">
        <v>5757</v>
      </c>
      <c r="G1233" s="34" t="s">
        <v>3304</v>
      </c>
      <c r="H1233" s="25" t="s">
        <v>3305</v>
      </c>
      <c r="I1233" s="34" t="s">
        <v>5758</v>
      </c>
      <c r="J1233" s="34" t="s">
        <v>3307</v>
      </c>
      <c r="K1233" s="25" t="s">
        <v>5759</v>
      </c>
      <c r="L1233" s="25" t="s">
        <v>25</v>
      </c>
      <c r="M1233" s="35">
        <v>100</v>
      </c>
      <c r="N1233" s="36" t="s">
        <v>5760</v>
      </c>
      <c r="O1233" s="69" t="str">
        <f>IFERROR(VLOOKUP(IF($L1233="―",$K1233,$L1233),法人一覧!$D$4:$E$333,2,FALSE),"―")</f>
        <v>7190005000144</v>
      </c>
    </row>
    <row r="1234" spans="1:15" ht="27" customHeight="1" x14ac:dyDescent="0.15">
      <c r="A1234" s="39">
        <f>IF($B$1200="","",COUNTA($B$1200:B1234))</f>
        <v>35</v>
      </c>
      <c r="B1234" s="27">
        <f t="shared" si="122"/>
        <v>1234</v>
      </c>
      <c r="C1234" s="27" t="str">
        <f t="shared" si="126"/>
        <v>（９）　介護老人保健施設　（介護保険法）</v>
      </c>
      <c r="D1234" s="27" t="str">
        <f t="shared" si="124"/>
        <v>長寿介護課</v>
      </c>
      <c r="E1234" s="27" t="str">
        <f t="shared" si="127"/>
        <v>介護老人保健施設</v>
      </c>
      <c r="F1234" s="25" t="s">
        <v>5761</v>
      </c>
      <c r="G1234" s="34" t="s">
        <v>3372</v>
      </c>
      <c r="H1234" s="25" t="s">
        <v>5762</v>
      </c>
      <c r="I1234" s="34" t="s">
        <v>5763</v>
      </c>
      <c r="J1234" s="34" t="s">
        <v>5764</v>
      </c>
      <c r="K1234" s="25" t="s">
        <v>3373</v>
      </c>
      <c r="L1234" s="25" t="s">
        <v>25</v>
      </c>
      <c r="M1234" s="35">
        <v>100</v>
      </c>
      <c r="N1234" s="36" t="s">
        <v>5765</v>
      </c>
      <c r="O1234" s="69" t="str">
        <f>IFERROR(VLOOKUP(IF($L1234="―",$K1234,$L1234),法人一覧!$D$4:$E$333,2,FALSE),"―")</f>
        <v>8190005000135</v>
      </c>
    </row>
    <row r="1235" spans="1:15" ht="27" customHeight="1" x14ac:dyDescent="0.15">
      <c r="A1235" s="39">
        <f>IF($B$1200="","",COUNTA($B$1200:B1235))</f>
        <v>36</v>
      </c>
      <c r="B1235" s="27">
        <f t="shared" si="122"/>
        <v>1235</v>
      </c>
      <c r="C1235" s="27" t="str">
        <f t="shared" si="126"/>
        <v>（９）　介護老人保健施設　（介護保険法）</v>
      </c>
      <c r="D1235" s="27" t="str">
        <f t="shared" si="124"/>
        <v>長寿介護課</v>
      </c>
      <c r="E1235" s="27" t="str">
        <f t="shared" si="127"/>
        <v>介護老人保健施設</v>
      </c>
      <c r="F1235" s="25" t="s">
        <v>5766</v>
      </c>
      <c r="G1235" s="34" t="s">
        <v>3372</v>
      </c>
      <c r="H1235" s="25" t="s">
        <v>5767</v>
      </c>
      <c r="I1235" s="34" t="s">
        <v>5768</v>
      </c>
      <c r="J1235" s="34" t="s">
        <v>5769</v>
      </c>
      <c r="K1235" s="25" t="s">
        <v>15900</v>
      </c>
      <c r="L1235" s="25" t="s">
        <v>25</v>
      </c>
      <c r="M1235" s="35">
        <v>50</v>
      </c>
      <c r="N1235" s="36" t="s">
        <v>5770</v>
      </c>
      <c r="O1235" s="69" t="str">
        <f>IFERROR(VLOOKUP(IF($L1235="―",$K1235,$L1235),法人一覧!$D$4:$E$333,2,FALSE),"―")</f>
        <v>―</v>
      </c>
    </row>
    <row r="1236" spans="1:15" ht="27" customHeight="1" x14ac:dyDescent="0.15">
      <c r="A1236" s="39">
        <f>IF($B$1200="","",COUNTA($B$1200:B1236))</f>
        <v>37</v>
      </c>
      <c r="B1236" s="27">
        <f t="shared" si="122"/>
        <v>1236</v>
      </c>
      <c r="C1236" s="27" t="str">
        <f t="shared" si="126"/>
        <v>（９）　介護老人保健施設　（介護保険法）</v>
      </c>
      <c r="D1236" s="27" t="str">
        <f t="shared" si="124"/>
        <v>長寿介護課</v>
      </c>
      <c r="E1236" s="27" t="str">
        <f t="shared" si="127"/>
        <v>介護老人保健施設</v>
      </c>
      <c r="F1236" s="25" t="s">
        <v>5771</v>
      </c>
      <c r="G1236" s="34" t="s">
        <v>3367</v>
      </c>
      <c r="H1236" s="25" t="s">
        <v>5772</v>
      </c>
      <c r="I1236" s="34" t="s">
        <v>5773</v>
      </c>
      <c r="J1236" s="34" t="s">
        <v>5774</v>
      </c>
      <c r="K1236" s="25" t="s">
        <v>5775</v>
      </c>
      <c r="L1236" s="25" t="s">
        <v>25</v>
      </c>
      <c r="M1236" s="35">
        <v>75</v>
      </c>
      <c r="N1236" s="36" t="s">
        <v>5776</v>
      </c>
      <c r="O1236" s="69" t="str">
        <f>IFERROR(VLOOKUP(IF($L1236="―",$K1236,$L1236),法人一覧!$D$4:$E$333,2,FALSE),"―")</f>
        <v>―</v>
      </c>
    </row>
    <row r="1237" spans="1:15" ht="27" customHeight="1" x14ac:dyDescent="0.15">
      <c r="A1237" s="39">
        <f>IF($B$1200="","",COUNTA($B$1200:B1237))</f>
        <v>38</v>
      </c>
      <c r="B1237" s="27">
        <f t="shared" si="122"/>
        <v>1237</v>
      </c>
      <c r="C1237" s="27" t="str">
        <f t="shared" si="126"/>
        <v>（９）　介護老人保健施設　（介護保険法）</v>
      </c>
      <c r="D1237" s="27" t="str">
        <f t="shared" si="124"/>
        <v>長寿介護課</v>
      </c>
      <c r="E1237" s="27" t="str">
        <f t="shared" si="127"/>
        <v>介護老人保健施設</v>
      </c>
      <c r="F1237" s="25" t="s">
        <v>5777</v>
      </c>
      <c r="G1237" s="34" t="s">
        <v>5778</v>
      </c>
      <c r="H1237" s="25" t="s">
        <v>5779</v>
      </c>
      <c r="I1237" s="34" t="s">
        <v>5780</v>
      </c>
      <c r="J1237" s="34" t="s">
        <v>5781</v>
      </c>
      <c r="K1237" s="25" t="s">
        <v>5775</v>
      </c>
      <c r="L1237" s="25" t="s">
        <v>25</v>
      </c>
      <c r="M1237" s="102">
        <v>80</v>
      </c>
      <c r="N1237" s="36" t="s">
        <v>5782</v>
      </c>
      <c r="O1237" s="69" t="str">
        <f>IFERROR(VLOOKUP(IF($L1237="―",$K1237,$L1237),法人一覧!$D$4:$E$333,2,FALSE),"―")</f>
        <v>―</v>
      </c>
    </row>
    <row r="1238" spans="1:15" ht="30" customHeight="1" x14ac:dyDescent="0.15">
      <c r="A1238" s="39">
        <f>IF($B$1200="","",COUNTA($B$1200:B1238))</f>
        <v>39</v>
      </c>
      <c r="B1238" s="27">
        <f t="shared" si="122"/>
        <v>1238</v>
      </c>
      <c r="C1238" s="27" t="str">
        <f t="shared" si="126"/>
        <v>（９）　介護老人保健施設　（介護保険法）</v>
      </c>
      <c r="D1238" s="27" t="str">
        <f t="shared" si="124"/>
        <v>長寿介護課</v>
      </c>
      <c r="E1238" s="27" t="str">
        <f t="shared" si="127"/>
        <v>介護老人保健施設</v>
      </c>
      <c r="F1238" s="25" t="s">
        <v>5783</v>
      </c>
      <c r="G1238" s="34" t="s">
        <v>3375</v>
      </c>
      <c r="H1238" s="25" t="s">
        <v>5784</v>
      </c>
      <c r="I1238" s="34" t="s">
        <v>5785</v>
      </c>
      <c r="J1238" s="34" t="s">
        <v>5786</v>
      </c>
      <c r="K1238" s="25" t="s">
        <v>5787</v>
      </c>
      <c r="L1238" s="25" t="s">
        <v>25</v>
      </c>
      <c r="M1238" s="35">
        <v>100</v>
      </c>
      <c r="N1238" s="93" t="s">
        <v>5428</v>
      </c>
      <c r="O1238" s="69" t="str">
        <f>IFERROR(VLOOKUP(IF($L1238="―",$K1238,$L1238),法人一覧!$D$4:$E$333,2,FALSE),"―")</f>
        <v>―</v>
      </c>
    </row>
    <row r="1239" spans="1:15" ht="27" customHeight="1" x14ac:dyDescent="0.15">
      <c r="A1239" s="39">
        <f>IF($B$1200="","",COUNTA($B$1200:B1239))</f>
        <v>40</v>
      </c>
      <c r="B1239" s="27">
        <f t="shared" si="122"/>
        <v>1239</v>
      </c>
      <c r="C1239" s="27" t="str">
        <f t="shared" si="126"/>
        <v>（９）　介護老人保健施設　（介護保険法）</v>
      </c>
      <c r="D1239" s="27" t="str">
        <f t="shared" si="124"/>
        <v>長寿介護課</v>
      </c>
      <c r="E1239" s="27" t="str">
        <f t="shared" si="127"/>
        <v>介護老人保健施設</v>
      </c>
      <c r="F1239" s="25" t="s">
        <v>5788</v>
      </c>
      <c r="G1239" s="34" t="s">
        <v>5789</v>
      </c>
      <c r="H1239" s="25" t="s">
        <v>5790</v>
      </c>
      <c r="I1239" s="34" t="s">
        <v>5791</v>
      </c>
      <c r="J1239" s="34" t="s">
        <v>5792</v>
      </c>
      <c r="K1239" s="25" t="s">
        <v>5793</v>
      </c>
      <c r="L1239" s="25" t="s">
        <v>25</v>
      </c>
      <c r="M1239" s="35">
        <v>100</v>
      </c>
      <c r="N1239" s="93" t="s">
        <v>5794</v>
      </c>
      <c r="O1239" s="69" t="str">
        <f>IFERROR(VLOOKUP(IF($L1239="―",$K1239,$L1239),法人一覧!$D$4:$E$333,2,FALSE),"―")</f>
        <v>―</v>
      </c>
    </row>
    <row r="1240" spans="1:15" ht="27" customHeight="1" x14ac:dyDescent="0.15">
      <c r="A1240" s="39">
        <f>IF($B$1200="","",COUNTA($B$1200:B1240))</f>
        <v>41</v>
      </c>
      <c r="B1240" s="27">
        <f t="shared" si="122"/>
        <v>1240</v>
      </c>
      <c r="C1240" s="27" t="str">
        <f t="shared" si="126"/>
        <v>（９）　介護老人保健施設　（介護保険法）</v>
      </c>
      <c r="D1240" s="27" t="str">
        <f t="shared" si="124"/>
        <v>長寿介護課</v>
      </c>
      <c r="E1240" s="27" t="str">
        <f t="shared" si="127"/>
        <v>介護老人保健施設</v>
      </c>
      <c r="F1240" s="25" t="s">
        <v>5795</v>
      </c>
      <c r="G1240" s="34" t="s">
        <v>5796</v>
      </c>
      <c r="H1240" s="25" t="s">
        <v>5797</v>
      </c>
      <c r="I1240" s="34" t="s">
        <v>5798</v>
      </c>
      <c r="J1240" s="34" t="s">
        <v>5799</v>
      </c>
      <c r="K1240" s="25" t="s">
        <v>5759</v>
      </c>
      <c r="L1240" s="25" t="s">
        <v>25</v>
      </c>
      <c r="M1240" s="35">
        <v>100</v>
      </c>
      <c r="N1240" s="36" t="s">
        <v>3060</v>
      </c>
      <c r="O1240" s="69" t="str">
        <f>IFERROR(VLOOKUP(IF($L1240="―",$K1240,$L1240),法人一覧!$D$4:$E$333,2,FALSE),"―")</f>
        <v>7190005000144</v>
      </c>
    </row>
    <row r="1241" spans="1:15" ht="27" customHeight="1" x14ac:dyDescent="0.15">
      <c r="A1241" s="39">
        <f>IF($B$1200="","",COUNTA($B$1200:B1241))</f>
        <v>42</v>
      </c>
      <c r="B1241" s="27">
        <f t="shared" si="122"/>
        <v>1241</v>
      </c>
      <c r="C1241" s="27" t="str">
        <f t="shared" si="126"/>
        <v>（９）　介護老人保健施設　（介護保険法）</v>
      </c>
      <c r="D1241" s="27" t="str">
        <f t="shared" si="124"/>
        <v>長寿介護課</v>
      </c>
      <c r="E1241" s="27" t="str">
        <f t="shared" si="127"/>
        <v>介護老人保健施設</v>
      </c>
      <c r="F1241" s="25" t="s">
        <v>5800</v>
      </c>
      <c r="G1241" s="34" t="s">
        <v>384</v>
      </c>
      <c r="H1241" s="25" t="s">
        <v>5801</v>
      </c>
      <c r="I1241" s="34" t="s">
        <v>5802</v>
      </c>
      <c r="J1241" s="34" t="s">
        <v>5803</v>
      </c>
      <c r="K1241" s="25" t="s">
        <v>3289</v>
      </c>
      <c r="L1241" s="25" t="s">
        <v>25</v>
      </c>
      <c r="M1241" s="35">
        <v>78</v>
      </c>
      <c r="N1241" s="36" t="s">
        <v>129</v>
      </c>
      <c r="O1241" s="69" t="str">
        <f>IFERROR(VLOOKUP(IF($L1241="―",$K1241,$L1241),法人一覧!$D$4:$E$333,2,FALSE),"―")</f>
        <v>6190005000120</v>
      </c>
    </row>
    <row r="1242" spans="1:15" ht="30" customHeight="1" x14ac:dyDescent="0.15">
      <c r="A1242" s="39">
        <f>IF($B$1200="","",COUNTA($B$1200:B1242))</f>
        <v>43</v>
      </c>
      <c r="B1242" s="27">
        <f t="shared" si="122"/>
        <v>1242</v>
      </c>
      <c r="C1242" s="27" t="str">
        <f t="shared" si="126"/>
        <v>（９）　介護老人保健施設　（介護保険法）</v>
      </c>
      <c r="D1242" s="27" t="str">
        <f t="shared" si="124"/>
        <v>長寿介護課</v>
      </c>
      <c r="E1242" s="27" t="str">
        <f t="shared" si="127"/>
        <v>介護老人保健施設</v>
      </c>
      <c r="F1242" s="25" t="s">
        <v>5804</v>
      </c>
      <c r="G1242" s="34" t="s">
        <v>5805</v>
      </c>
      <c r="H1242" s="25" t="s">
        <v>5801</v>
      </c>
      <c r="I1242" s="34" t="s">
        <v>5802</v>
      </c>
      <c r="J1242" s="34" t="s">
        <v>5803</v>
      </c>
      <c r="K1242" s="25" t="s">
        <v>3289</v>
      </c>
      <c r="L1242" s="25" t="s">
        <v>25</v>
      </c>
      <c r="M1242" s="35">
        <v>22</v>
      </c>
      <c r="N1242" s="36" t="s">
        <v>5782</v>
      </c>
      <c r="O1242" s="69" t="str">
        <f>IFERROR(VLOOKUP(IF($L1242="―",$K1242,$L1242),法人一覧!$D$4:$E$333,2,FALSE),"―")</f>
        <v>6190005000120</v>
      </c>
    </row>
    <row r="1243" spans="1:15" ht="27" customHeight="1" x14ac:dyDescent="0.15">
      <c r="A1243" s="39">
        <f>IF($B$1200="","",COUNTA($B$1200:B1243))</f>
        <v>44</v>
      </c>
      <c r="B1243" s="27">
        <f t="shared" si="122"/>
        <v>1243</v>
      </c>
      <c r="C1243" s="27" t="str">
        <f t="shared" si="126"/>
        <v>（９）　介護老人保健施設　（介護保険法）</v>
      </c>
      <c r="D1243" s="27" t="str">
        <f t="shared" si="124"/>
        <v>長寿介護課</v>
      </c>
      <c r="E1243" s="27" t="str">
        <f t="shared" si="127"/>
        <v>介護老人保健施設</v>
      </c>
      <c r="F1243" s="25" t="s">
        <v>5806</v>
      </c>
      <c r="G1243" s="34" t="s">
        <v>5807</v>
      </c>
      <c r="H1243" s="25" t="s">
        <v>5808</v>
      </c>
      <c r="I1243" s="34" t="s">
        <v>5809</v>
      </c>
      <c r="J1243" s="34" t="s">
        <v>5810</v>
      </c>
      <c r="K1243" s="25" t="s">
        <v>14825</v>
      </c>
      <c r="L1243" s="25" t="s">
        <v>25</v>
      </c>
      <c r="M1243" s="35">
        <v>100</v>
      </c>
      <c r="N1243" s="36" t="s">
        <v>5812</v>
      </c>
      <c r="O1243" s="69" t="str">
        <f>IFERROR(VLOOKUP(IF($L1243="―",$K1243,$L1243),法人一覧!$D$4:$E$333,2,FALSE),"―")</f>
        <v>―</v>
      </c>
    </row>
    <row r="1244" spans="1:15" ht="27" customHeight="1" x14ac:dyDescent="0.15">
      <c r="A1244" s="39">
        <f>IF($B$1200="","",COUNTA($B$1200:B1244))</f>
        <v>45</v>
      </c>
      <c r="B1244" s="27">
        <f t="shared" si="122"/>
        <v>1244</v>
      </c>
      <c r="C1244" s="27" t="str">
        <f t="shared" si="126"/>
        <v>（９）　介護老人保健施設　（介護保険法）</v>
      </c>
      <c r="D1244" s="27" t="str">
        <f t="shared" si="124"/>
        <v>長寿介護課</v>
      </c>
      <c r="E1244" s="27" t="str">
        <f t="shared" si="127"/>
        <v>介護老人保健施設</v>
      </c>
      <c r="F1244" s="25" t="s">
        <v>5813</v>
      </c>
      <c r="G1244" s="34" t="s">
        <v>5814</v>
      </c>
      <c r="H1244" s="25" t="s">
        <v>5815</v>
      </c>
      <c r="I1244" s="34" t="s">
        <v>5816</v>
      </c>
      <c r="J1244" s="34" t="s">
        <v>5817</v>
      </c>
      <c r="K1244" s="25" t="s">
        <v>5811</v>
      </c>
      <c r="L1244" s="25" t="s">
        <v>25</v>
      </c>
      <c r="M1244" s="35">
        <v>150</v>
      </c>
      <c r="N1244" s="36" t="s">
        <v>5818</v>
      </c>
      <c r="O1244" s="69" t="str">
        <f>IFERROR(VLOOKUP(IF($L1244="―",$K1244,$L1244),法人一覧!$D$4:$E$333,2,FALSE),"―")</f>
        <v>―</v>
      </c>
    </row>
    <row r="1245" spans="1:15" ht="27" customHeight="1" x14ac:dyDescent="0.15">
      <c r="A1245" s="39">
        <f>IF($B$1200="","",COUNTA($B$1200:B1245))</f>
        <v>46</v>
      </c>
      <c r="B1245" s="27">
        <f t="shared" si="122"/>
        <v>1245</v>
      </c>
      <c r="C1245" s="27" t="str">
        <f t="shared" si="126"/>
        <v>（９）　介護老人保健施設　（介護保険法）</v>
      </c>
      <c r="D1245" s="27" t="str">
        <f t="shared" si="124"/>
        <v>長寿介護課</v>
      </c>
      <c r="E1245" s="27" t="str">
        <f t="shared" si="127"/>
        <v>介護老人保健施設</v>
      </c>
      <c r="F1245" s="25" t="s">
        <v>5819</v>
      </c>
      <c r="G1245" s="34" t="s">
        <v>1809</v>
      </c>
      <c r="H1245" s="25" t="s">
        <v>5820</v>
      </c>
      <c r="I1245" s="34" t="s">
        <v>5821</v>
      </c>
      <c r="J1245" s="34" t="s">
        <v>5822</v>
      </c>
      <c r="K1245" s="25" t="s">
        <v>5811</v>
      </c>
      <c r="L1245" s="25" t="s">
        <v>25</v>
      </c>
      <c r="M1245" s="35">
        <v>100</v>
      </c>
      <c r="N1245" s="36" t="s">
        <v>5823</v>
      </c>
      <c r="O1245" s="69" t="str">
        <f>IFERROR(VLOOKUP(IF($L1245="―",$K1245,$L1245),法人一覧!$D$4:$E$333,2,FALSE),"―")</f>
        <v>―</v>
      </c>
    </row>
    <row r="1246" spans="1:15" ht="27" customHeight="1" x14ac:dyDescent="0.15">
      <c r="A1246" s="39">
        <f>IF($B$1200="","",COUNTA($B$1200:B1246))</f>
        <v>47</v>
      </c>
      <c r="B1246" s="27">
        <f t="shared" si="122"/>
        <v>1246</v>
      </c>
      <c r="C1246" s="27" t="str">
        <f t="shared" si="126"/>
        <v>（９）　介護老人保健施設　（介護保険法）</v>
      </c>
      <c r="D1246" s="27" t="str">
        <f t="shared" si="124"/>
        <v>長寿介護課</v>
      </c>
      <c r="E1246" s="27" t="str">
        <f t="shared" si="127"/>
        <v>介護老人保健施設</v>
      </c>
      <c r="F1246" s="25" t="s">
        <v>5824</v>
      </c>
      <c r="G1246" s="34" t="s">
        <v>5825</v>
      </c>
      <c r="H1246" s="25" t="s">
        <v>5826</v>
      </c>
      <c r="I1246" s="34" t="s">
        <v>5827</v>
      </c>
      <c r="J1246" s="34" t="s">
        <v>5828</v>
      </c>
      <c r="K1246" s="25" t="s">
        <v>5775</v>
      </c>
      <c r="L1246" s="25" t="s">
        <v>25</v>
      </c>
      <c r="M1246" s="35">
        <v>100</v>
      </c>
      <c r="N1246" s="36" t="s">
        <v>268</v>
      </c>
      <c r="O1246" s="69" t="str">
        <f>IFERROR(VLOOKUP(IF($L1246="―",$K1246,$L1246),法人一覧!$D$4:$E$333,2,FALSE),"―")</f>
        <v>―</v>
      </c>
    </row>
    <row r="1247" spans="1:15" ht="30" customHeight="1" x14ac:dyDescent="0.15">
      <c r="A1247" s="39">
        <f>IF($B$1200="","",COUNTA($B$1200:B1247))</f>
        <v>48</v>
      </c>
      <c r="B1247" s="27">
        <f t="shared" si="122"/>
        <v>1247</v>
      </c>
      <c r="C1247" s="27" t="str">
        <f t="shared" si="126"/>
        <v>（９）　介護老人保健施設　（介護保険法）</v>
      </c>
      <c r="D1247" s="27" t="str">
        <f t="shared" si="124"/>
        <v>長寿介護課</v>
      </c>
      <c r="E1247" s="27" t="str">
        <f t="shared" si="127"/>
        <v>介護老人保健施設</v>
      </c>
      <c r="F1247" s="25" t="s">
        <v>5829</v>
      </c>
      <c r="G1247" s="34" t="s">
        <v>5830</v>
      </c>
      <c r="H1247" s="25" t="s">
        <v>5831</v>
      </c>
      <c r="I1247" s="34" t="s">
        <v>5832</v>
      </c>
      <c r="J1247" s="34" t="s">
        <v>5833</v>
      </c>
      <c r="K1247" s="25" t="s">
        <v>3807</v>
      </c>
      <c r="L1247" s="25" t="s">
        <v>25</v>
      </c>
      <c r="M1247" s="35">
        <v>80</v>
      </c>
      <c r="N1247" s="36" t="s">
        <v>5782</v>
      </c>
      <c r="O1247" s="69" t="str">
        <f>IFERROR(VLOOKUP(IF($L1247="―",$K1247,$L1247),法人一覧!$D$4:$E$333,2,FALSE),"―")</f>
        <v>6190005010292</v>
      </c>
    </row>
    <row r="1248" spans="1:15" ht="27" customHeight="1" x14ac:dyDescent="0.15">
      <c r="A1248" s="39">
        <f>IF($B$1200="","",COUNTA($B$1200:B1248))</f>
        <v>49</v>
      </c>
      <c r="B1248" s="27">
        <f t="shared" si="122"/>
        <v>1248</v>
      </c>
      <c r="C1248" s="27" t="str">
        <f t="shared" si="126"/>
        <v>（９）　介護老人保健施設　（介護保険法）</v>
      </c>
      <c r="D1248" s="27" t="str">
        <f t="shared" si="124"/>
        <v>長寿介護課</v>
      </c>
      <c r="E1248" s="27" t="str">
        <f t="shared" si="127"/>
        <v>介護老人保健施設</v>
      </c>
      <c r="F1248" s="25" t="s">
        <v>5834</v>
      </c>
      <c r="G1248" s="34" t="s">
        <v>3440</v>
      </c>
      <c r="H1248" s="25" t="s">
        <v>5835</v>
      </c>
      <c r="I1248" s="34" t="s">
        <v>5836</v>
      </c>
      <c r="J1248" s="34" t="s">
        <v>5837</v>
      </c>
      <c r="K1248" s="25" t="s">
        <v>5838</v>
      </c>
      <c r="L1248" s="25" t="s">
        <v>25</v>
      </c>
      <c r="M1248" s="35">
        <v>150</v>
      </c>
      <c r="N1248" s="36" t="s">
        <v>5839</v>
      </c>
      <c r="O1248" s="69" t="str">
        <f>IFERROR(VLOOKUP(IF($L1248="―",$K1248,$L1248),法人一覧!$D$4:$E$333,2,FALSE),"―")</f>
        <v>―</v>
      </c>
    </row>
    <row r="1249" spans="1:22" ht="27" customHeight="1" x14ac:dyDescent="0.15">
      <c r="A1249" s="39">
        <f>IF($B$1200="","",COUNTA($B$1200:B1249))</f>
        <v>50</v>
      </c>
      <c r="B1249" s="27">
        <f t="shared" si="122"/>
        <v>1249</v>
      </c>
      <c r="C1249" s="27" t="str">
        <f t="shared" si="126"/>
        <v>（９）　介護老人保健施設　（介護保険法）</v>
      </c>
      <c r="D1249" s="27" t="str">
        <f t="shared" si="124"/>
        <v>長寿介護課</v>
      </c>
      <c r="E1249" s="27" t="str">
        <f t="shared" si="127"/>
        <v>介護老人保健施設</v>
      </c>
      <c r="F1249" s="25" t="s">
        <v>5840</v>
      </c>
      <c r="G1249" s="34" t="s">
        <v>1386</v>
      </c>
      <c r="H1249" s="25" t="s">
        <v>5841</v>
      </c>
      <c r="I1249" s="34" t="s">
        <v>5842</v>
      </c>
      <c r="J1249" s="34" t="s">
        <v>5843</v>
      </c>
      <c r="K1249" s="25" t="s">
        <v>3462</v>
      </c>
      <c r="L1249" s="25" t="s">
        <v>25</v>
      </c>
      <c r="M1249" s="35">
        <v>100</v>
      </c>
      <c r="N1249" s="36" t="s">
        <v>5844</v>
      </c>
      <c r="O1249" s="69" t="str">
        <f>IFERROR(VLOOKUP(IF($L1249="―",$K1249,$L1249),法人一覧!$D$4:$E$333,2,FALSE),"―")</f>
        <v>3190005006649</v>
      </c>
    </row>
    <row r="1250" spans="1:22" ht="27" customHeight="1" x14ac:dyDescent="0.15">
      <c r="A1250" s="39">
        <f>IF($B$1200="","",COUNTA($B$1200:B1250))</f>
        <v>51</v>
      </c>
      <c r="B1250" s="27">
        <f t="shared" si="122"/>
        <v>1250</v>
      </c>
      <c r="C1250" s="27" t="str">
        <f t="shared" si="126"/>
        <v>（９）　介護老人保健施設　（介護保険法）</v>
      </c>
      <c r="D1250" s="27" t="str">
        <f t="shared" si="124"/>
        <v>長寿介護課</v>
      </c>
      <c r="E1250" s="27" t="str">
        <f t="shared" si="127"/>
        <v>介護老人保健施設</v>
      </c>
      <c r="F1250" s="25" t="s">
        <v>5845</v>
      </c>
      <c r="G1250" s="34" t="s">
        <v>4872</v>
      </c>
      <c r="H1250" s="25" t="s">
        <v>5846</v>
      </c>
      <c r="I1250" s="34" t="s">
        <v>5847</v>
      </c>
      <c r="J1250" s="34" t="s">
        <v>5848</v>
      </c>
      <c r="K1250" s="25" t="s">
        <v>5849</v>
      </c>
      <c r="L1250" s="25" t="s">
        <v>25</v>
      </c>
      <c r="M1250" s="35">
        <v>100</v>
      </c>
      <c r="N1250" s="36" t="s">
        <v>5850</v>
      </c>
      <c r="O1250" s="69" t="str">
        <f>IFERROR(VLOOKUP(IF($L1250="―",$K1250,$L1250),法人一覧!$D$4:$E$333,2,FALSE),"―")</f>
        <v>―</v>
      </c>
    </row>
    <row r="1251" spans="1:22" ht="27" customHeight="1" x14ac:dyDescent="0.15">
      <c r="A1251" s="39">
        <f>IF($B$1200="","",COUNTA($B$1200:B1251))</f>
        <v>52</v>
      </c>
      <c r="B1251" s="27">
        <f t="shared" si="122"/>
        <v>1251</v>
      </c>
      <c r="C1251" s="27" t="str">
        <f t="shared" si="126"/>
        <v>（９）　介護老人保健施設　（介護保険法）</v>
      </c>
      <c r="D1251" s="27" t="str">
        <f t="shared" si="124"/>
        <v>長寿介護課</v>
      </c>
      <c r="E1251" s="27" t="str">
        <f t="shared" si="127"/>
        <v>介護老人保健施設</v>
      </c>
      <c r="F1251" s="25" t="s">
        <v>5851</v>
      </c>
      <c r="G1251" s="34" t="s">
        <v>1422</v>
      </c>
      <c r="H1251" s="25" t="s">
        <v>5852</v>
      </c>
      <c r="I1251" s="34" t="s">
        <v>5853</v>
      </c>
      <c r="J1251" s="34" t="s">
        <v>5854</v>
      </c>
      <c r="K1251" s="25" t="s">
        <v>5759</v>
      </c>
      <c r="L1251" s="25" t="s">
        <v>25</v>
      </c>
      <c r="M1251" s="35">
        <v>100</v>
      </c>
      <c r="N1251" s="36" t="s">
        <v>195</v>
      </c>
      <c r="O1251" s="69" t="str">
        <f>IFERROR(VLOOKUP(IF($L1251="―",$K1251,$L1251),法人一覧!$D$4:$E$333,2,FALSE),"―")</f>
        <v>7190005000144</v>
      </c>
    </row>
    <row r="1252" spans="1:22" ht="27" customHeight="1" x14ac:dyDescent="0.15">
      <c r="A1252" s="39">
        <f>IF($B$1200="","",COUNTA($B$1200:B1252))</f>
        <v>53</v>
      </c>
      <c r="B1252" s="27">
        <f t="shared" si="122"/>
        <v>1252</v>
      </c>
      <c r="C1252" s="27" t="str">
        <f t="shared" si="126"/>
        <v>（９）　介護老人保健施設　（介護保険法）</v>
      </c>
      <c r="D1252" s="27" t="str">
        <f t="shared" si="124"/>
        <v>長寿介護課</v>
      </c>
      <c r="E1252" s="27" t="str">
        <f t="shared" si="127"/>
        <v>介護老人保健施設</v>
      </c>
      <c r="F1252" s="25" t="s">
        <v>5855</v>
      </c>
      <c r="G1252" s="34" t="s">
        <v>3510</v>
      </c>
      <c r="H1252" s="25" t="s">
        <v>5856</v>
      </c>
      <c r="I1252" s="34" t="s">
        <v>5857</v>
      </c>
      <c r="J1252" s="34" t="s">
        <v>5858</v>
      </c>
      <c r="K1252" s="25" t="s">
        <v>1395</v>
      </c>
      <c r="L1252" s="25" t="s">
        <v>25</v>
      </c>
      <c r="M1252" s="35">
        <v>100</v>
      </c>
      <c r="N1252" s="36" t="s">
        <v>3976</v>
      </c>
      <c r="O1252" s="69" t="str">
        <f>IFERROR(VLOOKUP(IF($L1252="―",$K1252,$L1252),法人一覧!$D$4:$E$333,2,FALSE),"―")</f>
        <v>8190005003947</v>
      </c>
    </row>
    <row r="1253" spans="1:22" ht="27" customHeight="1" x14ac:dyDescent="0.15">
      <c r="A1253" s="39">
        <f>IF($B$1200="","",COUNTA($B$1200:B1253))</f>
        <v>54</v>
      </c>
      <c r="B1253" s="27">
        <f t="shared" si="122"/>
        <v>1253</v>
      </c>
      <c r="C1253" s="27" t="str">
        <f t="shared" si="126"/>
        <v>（９）　介護老人保健施設　（介護保険法）</v>
      </c>
      <c r="D1253" s="27" t="str">
        <f t="shared" si="124"/>
        <v>長寿介護課</v>
      </c>
      <c r="E1253" s="27" t="str">
        <f t="shared" si="127"/>
        <v>介護老人保健施設</v>
      </c>
      <c r="F1253" s="25" t="s">
        <v>5859</v>
      </c>
      <c r="G1253" s="34" t="s">
        <v>5860</v>
      </c>
      <c r="H1253" s="25" t="s">
        <v>5861</v>
      </c>
      <c r="I1253" s="34" t="s">
        <v>5862</v>
      </c>
      <c r="J1253" s="34" t="s">
        <v>5863</v>
      </c>
      <c r="K1253" s="25" t="s">
        <v>5864</v>
      </c>
      <c r="L1253" s="25" t="s">
        <v>25</v>
      </c>
      <c r="M1253" s="35">
        <v>84</v>
      </c>
      <c r="N1253" s="36" t="s">
        <v>5865</v>
      </c>
      <c r="O1253" s="69" t="str">
        <f>IFERROR(VLOOKUP(IF($L1253="―",$K1253,$L1253),法人一覧!$D$4:$E$333,2,FALSE),"―")</f>
        <v>―</v>
      </c>
    </row>
    <row r="1254" spans="1:22" ht="27" customHeight="1" x14ac:dyDescent="0.15">
      <c r="A1254" s="39">
        <f>IF($B$1200="","",COUNTA($B$1200:B1254))</f>
        <v>55</v>
      </c>
      <c r="B1254" s="27">
        <f t="shared" si="122"/>
        <v>1254</v>
      </c>
      <c r="C1254" s="27" t="str">
        <f t="shared" si="126"/>
        <v>（９）　介護老人保健施設　（介護保険法）</v>
      </c>
      <c r="D1254" s="27" t="str">
        <f t="shared" si="124"/>
        <v>長寿介護課</v>
      </c>
      <c r="E1254" s="27" t="str">
        <f t="shared" si="127"/>
        <v>介護老人保健施設</v>
      </c>
      <c r="F1254" s="25" t="s">
        <v>5866</v>
      </c>
      <c r="G1254" s="34" t="s">
        <v>1653</v>
      </c>
      <c r="H1254" s="25" t="s">
        <v>5867</v>
      </c>
      <c r="I1254" s="34" t="s">
        <v>5868</v>
      </c>
      <c r="J1254" s="34" t="s">
        <v>5869</v>
      </c>
      <c r="K1254" s="25" t="s">
        <v>5870</v>
      </c>
      <c r="L1254" s="25" t="s">
        <v>25</v>
      </c>
      <c r="M1254" s="35">
        <v>100</v>
      </c>
      <c r="N1254" s="93" t="s">
        <v>5871</v>
      </c>
      <c r="O1254" s="69" t="str">
        <f>IFERROR(VLOOKUP(IF($L1254="―",$K1254,$L1254),法人一覧!$D$4:$E$333,2,FALSE),"―")</f>
        <v>8190005006652</v>
      </c>
    </row>
    <row r="1255" spans="1:22" ht="27" customHeight="1" x14ac:dyDescent="0.15">
      <c r="A1255" s="39">
        <f>IF($B$1200="","",COUNTA($B$1200:B1255))</f>
        <v>56</v>
      </c>
      <c r="B1255" s="27">
        <f t="shared" si="122"/>
        <v>1255</v>
      </c>
      <c r="C1255" s="27" t="str">
        <f t="shared" si="126"/>
        <v>（９）　介護老人保健施設　（介護保険法）</v>
      </c>
      <c r="D1255" s="27" t="str">
        <f t="shared" si="124"/>
        <v>長寿介護課</v>
      </c>
      <c r="E1255" s="27" t="str">
        <f t="shared" si="127"/>
        <v>介護老人保健施設</v>
      </c>
      <c r="F1255" s="25" t="s">
        <v>5872</v>
      </c>
      <c r="G1255" s="34" t="s">
        <v>5873</v>
      </c>
      <c r="H1255" s="25" t="s">
        <v>5874</v>
      </c>
      <c r="I1255" s="34" t="s">
        <v>5875</v>
      </c>
      <c r="J1255" s="34" t="s">
        <v>5876</v>
      </c>
      <c r="K1255" s="25" t="s">
        <v>4030</v>
      </c>
      <c r="L1255" s="25" t="s">
        <v>25</v>
      </c>
      <c r="M1255" s="35">
        <v>100</v>
      </c>
      <c r="N1255" s="36" t="s">
        <v>3403</v>
      </c>
      <c r="O1255" s="69" t="str">
        <f>IFERROR(VLOOKUP(IF($L1255="―",$K1255,$L1255),法人一覧!$D$4:$E$333,2,FALSE),"―")</f>
        <v>―</v>
      </c>
    </row>
    <row r="1256" spans="1:22" ht="27" customHeight="1" x14ac:dyDescent="0.15">
      <c r="A1256" s="39">
        <f>IF($B$1200="","",COUNTA($B$1200:B1256))</f>
        <v>57</v>
      </c>
      <c r="B1256" s="27">
        <f t="shared" si="122"/>
        <v>1256</v>
      </c>
      <c r="C1256" s="27" t="str">
        <f t="shared" si="126"/>
        <v>（９）　介護老人保健施設　（介護保険法）</v>
      </c>
      <c r="D1256" s="27" t="str">
        <f t="shared" si="124"/>
        <v>長寿介護課</v>
      </c>
      <c r="E1256" s="27" t="str">
        <f t="shared" si="127"/>
        <v>介護老人保健施設</v>
      </c>
      <c r="F1256" s="25" t="s">
        <v>5877</v>
      </c>
      <c r="G1256" s="34" t="s">
        <v>5878</v>
      </c>
      <c r="H1256" s="25" t="s">
        <v>5879</v>
      </c>
      <c r="I1256" s="34" t="s">
        <v>5880</v>
      </c>
      <c r="J1256" s="34" t="s">
        <v>5881</v>
      </c>
      <c r="K1256" s="25" t="s">
        <v>5838</v>
      </c>
      <c r="L1256" s="25" t="s">
        <v>25</v>
      </c>
      <c r="M1256" s="35">
        <v>100</v>
      </c>
      <c r="N1256" s="36" t="s">
        <v>150</v>
      </c>
      <c r="O1256" s="69" t="str">
        <f>IFERROR(VLOOKUP(IF($L1256="―",$K1256,$L1256),法人一覧!$D$4:$E$333,2,FALSE),"―")</f>
        <v>―</v>
      </c>
    </row>
    <row r="1257" spans="1:22" ht="27" customHeight="1" x14ac:dyDescent="0.15">
      <c r="A1257" s="39">
        <f>IF($B$1200="","",COUNTA($B$1200:B1257))</f>
        <v>58</v>
      </c>
      <c r="B1257" s="27">
        <f t="shared" si="122"/>
        <v>1257</v>
      </c>
      <c r="C1257" s="27" t="str">
        <f t="shared" si="126"/>
        <v>（９）　介護老人保健施設　（介護保険法）</v>
      </c>
      <c r="D1257" s="27" t="str">
        <f t="shared" si="124"/>
        <v>長寿介護課</v>
      </c>
      <c r="E1257" s="27" t="str">
        <f t="shared" si="127"/>
        <v>介護老人保健施設</v>
      </c>
      <c r="F1257" s="25" t="s">
        <v>5882</v>
      </c>
      <c r="G1257" s="34" t="s">
        <v>2552</v>
      </c>
      <c r="H1257" s="25" t="s">
        <v>5883</v>
      </c>
      <c r="I1257" s="34" t="s">
        <v>5553</v>
      </c>
      <c r="J1257" s="34" t="s">
        <v>5554</v>
      </c>
      <c r="K1257" s="25" t="s">
        <v>5555</v>
      </c>
      <c r="L1257" s="25" t="s">
        <v>25</v>
      </c>
      <c r="M1257" s="35">
        <v>100</v>
      </c>
      <c r="N1257" s="36" t="s">
        <v>5884</v>
      </c>
      <c r="O1257" s="69" t="str">
        <f>IFERROR(VLOOKUP(IF($L1257="―",$K1257,$L1257),法人一覧!$D$4:$E$333,2,FALSE),"―")</f>
        <v>―</v>
      </c>
    </row>
    <row r="1258" spans="1:22" ht="27" customHeight="1" x14ac:dyDescent="0.15">
      <c r="A1258" s="39">
        <f>IF($B$1200="","",COUNTA($B$1200:B1258))</f>
        <v>59</v>
      </c>
      <c r="B1258" s="27">
        <f t="shared" si="122"/>
        <v>1258</v>
      </c>
      <c r="C1258" s="27" t="str">
        <f t="shared" si="126"/>
        <v>（９）　介護老人保健施設　（介護保険法）</v>
      </c>
      <c r="D1258" s="27" t="str">
        <f t="shared" si="124"/>
        <v>長寿介護課</v>
      </c>
      <c r="E1258" s="27" t="str">
        <f t="shared" si="127"/>
        <v>介護老人保健施設</v>
      </c>
      <c r="F1258" s="25" t="s">
        <v>5885</v>
      </c>
      <c r="G1258" s="34" t="s">
        <v>5886</v>
      </c>
      <c r="H1258" s="25" t="s">
        <v>5887</v>
      </c>
      <c r="I1258" s="34" t="s">
        <v>5888</v>
      </c>
      <c r="J1258" s="34" t="s">
        <v>5889</v>
      </c>
      <c r="K1258" s="25" t="s">
        <v>3599</v>
      </c>
      <c r="L1258" s="25" t="s">
        <v>25</v>
      </c>
      <c r="M1258" s="35">
        <v>100</v>
      </c>
      <c r="N1258" s="36" t="s">
        <v>3060</v>
      </c>
      <c r="O1258" s="69" t="str">
        <f>IFERROR(VLOOKUP(IF($L1258="―",$K1258,$L1258),法人一覧!$D$4:$E$333,2,FALSE),"―")</f>
        <v>1190005005033</v>
      </c>
    </row>
    <row r="1259" spans="1:22" ht="27" customHeight="1" x14ac:dyDescent="0.15">
      <c r="A1259" s="39">
        <f>IF($B$1200="","",COUNTA($B$1200:B1259))</f>
        <v>60</v>
      </c>
      <c r="B1259" s="27">
        <f t="shared" si="122"/>
        <v>1259</v>
      </c>
      <c r="C1259" s="27" t="str">
        <f t="shared" si="126"/>
        <v>（９）　介護老人保健施設　（介護保険法）</v>
      </c>
      <c r="D1259" s="27" t="str">
        <f t="shared" si="124"/>
        <v>長寿介護課</v>
      </c>
      <c r="E1259" s="27" t="str">
        <f t="shared" si="127"/>
        <v>介護老人保健施設</v>
      </c>
      <c r="F1259" s="25" t="s">
        <v>5890</v>
      </c>
      <c r="G1259" s="34" t="s">
        <v>5891</v>
      </c>
      <c r="H1259" s="25" t="s">
        <v>5892</v>
      </c>
      <c r="I1259" s="34" t="s">
        <v>5893</v>
      </c>
      <c r="J1259" s="34" t="s">
        <v>5894</v>
      </c>
      <c r="K1259" s="25" t="s">
        <v>5895</v>
      </c>
      <c r="L1259" s="25" t="s">
        <v>25</v>
      </c>
      <c r="M1259" s="35">
        <v>100</v>
      </c>
      <c r="N1259" s="36" t="s">
        <v>5896</v>
      </c>
      <c r="O1259" s="69" t="str">
        <f>IFERROR(VLOOKUP(IF($L1259="―",$K1259,$L1259),法人一覧!$D$4:$E$333,2,FALSE),"―")</f>
        <v>―</v>
      </c>
    </row>
    <row r="1260" spans="1:22" ht="27" customHeight="1" x14ac:dyDescent="0.15">
      <c r="A1260" s="39">
        <f>IF($B$1200="","",COUNTA($B$1200:B1260))</f>
        <v>61</v>
      </c>
      <c r="B1260" s="27">
        <f t="shared" si="122"/>
        <v>1260</v>
      </c>
      <c r="C1260" s="27" t="str">
        <f t="shared" si="126"/>
        <v>（９）　介護老人保健施設　（介護保険法）</v>
      </c>
      <c r="D1260" s="27" t="str">
        <f t="shared" si="124"/>
        <v>長寿介護課</v>
      </c>
      <c r="E1260" s="27" t="str">
        <f t="shared" si="127"/>
        <v>介護老人保健施設</v>
      </c>
      <c r="F1260" s="25" t="s">
        <v>5897</v>
      </c>
      <c r="G1260" s="34" t="s">
        <v>3625</v>
      </c>
      <c r="H1260" s="25" t="s">
        <v>5898</v>
      </c>
      <c r="I1260" s="34" t="s">
        <v>5899</v>
      </c>
      <c r="J1260" s="34" t="s">
        <v>5900</v>
      </c>
      <c r="K1260" s="25" t="s">
        <v>1262</v>
      </c>
      <c r="L1260" s="25" t="s">
        <v>25</v>
      </c>
      <c r="M1260" s="35">
        <v>100</v>
      </c>
      <c r="N1260" s="36" t="s">
        <v>5901</v>
      </c>
      <c r="O1260" s="69" t="str">
        <f>IFERROR(VLOOKUP(IF($L1260="―",$K1260,$L1260),法人一覧!$D$4:$E$333,2,FALSE),"―")</f>
        <v>6190005000129</v>
      </c>
    </row>
    <row r="1261" spans="1:22" ht="27" customHeight="1" x14ac:dyDescent="0.15">
      <c r="A1261" s="39">
        <f>IF($B$1200="","",COUNTA($B$1200:B1261))</f>
        <v>62</v>
      </c>
      <c r="B1261" s="27">
        <f t="shared" si="122"/>
        <v>1261</v>
      </c>
      <c r="C1261" s="27" t="str">
        <f t="shared" si="126"/>
        <v>（９）　介護老人保健施設　（介護保険法）</v>
      </c>
      <c r="D1261" s="27" t="str">
        <f t="shared" si="124"/>
        <v>長寿介護課</v>
      </c>
      <c r="E1261" s="27" t="str">
        <f t="shared" si="127"/>
        <v>介護老人保健施設</v>
      </c>
      <c r="F1261" s="25" t="s">
        <v>5902</v>
      </c>
      <c r="G1261" s="34" t="s">
        <v>1593</v>
      </c>
      <c r="H1261" s="25" t="s">
        <v>5903</v>
      </c>
      <c r="I1261" s="34" t="s">
        <v>5904</v>
      </c>
      <c r="J1261" s="34" t="s">
        <v>5905</v>
      </c>
      <c r="K1261" s="25" t="s">
        <v>5906</v>
      </c>
      <c r="L1261" s="25" t="s">
        <v>25</v>
      </c>
      <c r="M1261" s="35">
        <v>100</v>
      </c>
      <c r="N1261" s="93" t="s">
        <v>5907</v>
      </c>
      <c r="O1261" s="69" t="str">
        <f>IFERROR(VLOOKUP(IF($L1261="―",$K1261,$L1261),法人一覧!$D$4:$E$333,2,FALSE),"―")</f>
        <v>―</v>
      </c>
    </row>
    <row r="1262" spans="1:22" ht="27" customHeight="1" x14ac:dyDescent="0.15">
      <c r="A1262" s="39">
        <f>IF($B$1200="","",COUNTA($B$1200:B1262))</f>
        <v>63</v>
      </c>
      <c r="B1262" s="27">
        <f t="shared" si="122"/>
        <v>1262</v>
      </c>
      <c r="C1262" s="27" t="str">
        <f t="shared" si="126"/>
        <v>（９）　介護老人保健施設　（介護保険法）</v>
      </c>
      <c r="D1262" s="27" t="str">
        <f t="shared" si="124"/>
        <v>長寿介護課</v>
      </c>
      <c r="E1262" s="27" t="str">
        <f t="shared" si="127"/>
        <v>介護老人保健施設</v>
      </c>
      <c r="F1262" s="25" t="s">
        <v>5908</v>
      </c>
      <c r="G1262" s="34" t="s">
        <v>1593</v>
      </c>
      <c r="H1262" s="25" t="s">
        <v>5903</v>
      </c>
      <c r="I1262" s="34" t="s">
        <v>5904</v>
      </c>
      <c r="J1262" s="34" t="s">
        <v>5905</v>
      </c>
      <c r="K1262" s="25" t="s">
        <v>5906</v>
      </c>
      <c r="L1262" s="25" t="s">
        <v>25</v>
      </c>
      <c r="M1262" s="35">
        <v>50</v>
      </c>
      <c r="N1262" s="93" t="s">
        <v>5909</v>
      </c>
      <c r="O1262" s="69" t="str">
        <f>IFERROR(VLOOKUP(IF($L1262="―",$K1262,$L1262),法人一覧!$D$4:$E$333,2,FALSE),"―")</f>
        <v>―</v>
      </c>
    </row>
    <row r="1263" spans="1:22" ht="27" customHeight="1" x14ac:dyDescent="0.15">
      <c r="A1263" s="39">
        <f>IF($B$1200="","",COUNTA($B$1200:B1263))</f>
        <v>64</v>
      </c>
      <c r="B1263" s="27">
        <f t="shared" si="122"/>
        <v>1263</v>
      </c>
      <c r="C1263" s="27" t="str">
        <f t="shared" si="126"/>
        <v>（９）　介護老人保健施設　（介護保険法）</v>
      </c>
      <c r="D1263" s="27" t="str">
        <f t="shared" si="124"/>
        <v>長寿介護課</v>
      </c>
      <c r="E1263" s="27" t="str">
        <f t="shared" si="127"/>
        <v>介護老人保健施設</v>
      </c>
      <c r="F1263" s="25" t="s">
        <v>5910</v>
      </c>
      <c r="G1263" s="34" t="s">
        <v>5911</v>
      </c>
      <c r="H1263" s="25" t="s">
        <v>5912</v>
      </c>
      <c r="I1263" s="34" t="s">
        <v>5913</v>
      </c>
      <c r="J1263" s="34" t="s">
        <v>5914</v>
      </c>
      <c r="K1263" s="25" t="s">
        <v>5906</v>
      </c>
      <c r="L1263" s="25" t="s">
        <v>25</v>
      </c>
      <c r="M1263" s="35">
        <v>100</v>
      </c>
      <c r="N1263" s="36" t="s">
        <v>5915</v>
      </c>
      <c r="O1263" s="69" t="str">
        <f>IFERROR(VLOOKUP(IF($L1263="―",$K1263,$L1263),法人一覧!$D$4:$E$333,2,FALSE),"―")</f>
        <v>―</v>
      </c>
    </row>
    <row r="1264" spans="1:22" s="78" customFormat="1" ht="27" customHeight="1" x14ac:dyDescent="0.15">
      <c r="A1264" s="39">
        <f>IF($B$1200="","",COUNTA($B$1200:B1264))</f>
        <v>65</v>
      </c>
      <c r="B1264" s="27">
        <f t="shared" ref="B1264:B1274" si="128">IF(D1264="","",ROW())</f>
        <v>1264</v>
      </c>
      <c r="C1264" s="27" t="str">
        <f t="shared" ref="C1264:C1274" si="129">$F$1198</f>
        <v>（９）　介護老人保健施設　（介護保険法）</v>
      </c>
      <c r="D1264" s="27" t="str">
        <f t="shared" ref="D1264:D1274" si="130">$O$1198</f>
        <v>長寿介護課</v>
      </c>
      <c r="E1264" s="27" t="str">
        <f t="shared" ref="E1264:E1274" si="131">MID(category4_9,SEARCH("）",category4_9,1)+2,SEARCH("（",category4_9,SEARCH("）",category4_9,1)+2)-SEARCH("）",category4_9,1)-3)</f>
        <v>介護老人保健施設</v>
      </c>
      <c r="F1264" s="25" t="s">
        <v>5916</v>
      </c>
      <c r="G1264" s="34" t="s">
        <v>5917</v>
      </c>
      <c r="H1264" s="25" t="s">
        <v>5918</v>
      </c>
      <c r="I1264" s="34" t="s">
        <v>5919</v>
      </c>
      <c r="J1264" s="34" t="s">
        <v>5920</v>
      </c>
      <c r="K1264" s="25" t="s">
        <v>1624</v>
      </c>
      <c r="L1264" s="25" t="s">
        <v>25</v>
      </c>
      <c r="M1264" s="35">
        <v>100</v>
      </c>
      <c r="N1264" s="36" t="s">
        <v>195</v>
      </c>
      <c r="O1264" s="69" t="str">
        <f>IFERROR(VLOOKUP(IF($L1264="―",$K1264,$L1264),法人一覧!$D$4:$E$333,2,FALSE),"―")</f>
        <v>―</v>
      </c>
      <c r="P1264" s="63"/>
      <c r="Q1264" s="63"/>
      <c r="R1264" s="63"/>
      <c r="S1264" s="63"/>
      <c r="T1264" s="63"/>
      <c r="U1264" s="63"/>
      <c r="V1264" s="63"/>
    </row>
    <row r="1265" spans="1:15" ht="27" customHeight="1" x14ac:dyDescent="0.15">
      <c r="A1265" s="39">
        <f>IF($B$1200="","",COUNTA($B$1200:B1265))</f>
        <v>66</v>
      </c>
      <c r="B1265" s="27">
        <f t="shared" si="128"/>
        <v>1265</v>
      </c>
      <c r="C1265" s="27" t="str">
        <f t="shared" si="129"/>
        <v>（９）　介護老人保健施設　（介護保険法）</v>
      </c>
      <c r="D1265" s="27" t="str">
        <f t="shared" si="130"/>
        <v>長寿介護課</v>
      </c>
      <c r="E1265" s="27" t="str">
        <f t="shared" si="131"/>
        <v>介護老人保健施設</v>
      </c>
      <c r="F1265" s="25" t="s">
        <v>5921</v>
      </c>
      <c r="G1265" s="34" t="s">
        <v>458</v>
      </c>
      <c r="H1265" s="25" t="s">
        <v>5922</v>
      </c>
      <c r="I1265" s="34" t="s">
        <v>5923</v>
      </c>
      <c r="J1265" s="34" t="s">
        <v>5924</v>
      </c>
      <c r="K1265" s="25" t="s">
        <v>462</v>
      </c>
      <c r="L1265" s="25" t="s">
        <v>25</v>
      </c>
      <c r="M1265" s="35">
        <v>51</v>
      </c>
      <c r="N1265" s="36" t="s">
        <v>5925</v>
      </c>
      <c r="O1265" s="69" t="str">
        <f>IFERROR(VLOOKUP(IF($L1265="―",$K1265,$L1265),法人一覧!$D$4:$E$333,2,FALSE),"―")</f>
        <v>―</v>
      </c>
    </row>
    <row r="1266" spans="1:15" ht="27" customHeight="1" x14ac:dyDescent="0.15">
      <c r="A1266" s="39">
        <f>IF($B$1200="","",COUNTA($B$1200:B1266))</f>
        <v>67</v>
      </c>
      <c r="B1266" s="27">
        <f t="shared" si="128"/>
        <v>1266</v>
      </c>
      <c r="C1266" s="27" t="str">
        <f t="shared" si="129"/>
        <v>（９）　介護老人保健施設　（介護保険法）</v>
      </c>
      <c r="D1266" s="27" t="str">
        <f t="shared" si="130"/>
        <v>長寿介護課</v>
      </c>
      <c r="E1266" s="27" t="str">
        <f t="shared" si="131"/>
        <v>介護老人保健施設</v>
      </c>
      <c r="F1266" s="25" t="s">
        <v>5926</v>
      </c>
      <c r="G1266" s="34" t="s">
        <v>5927</v>
      </c>
      <c r="H1266" s="25" t="s">
        <v>5928</v>
      </c>
      <c r="I1266" s="34" t="s">
        <v>5929</v>
      </c>
      <c r="J1266" s="34" t="s">
        <v>5930</v>
      </c>
      <c r="K1266" s="25" t="s">
        <v>5931</v>
      </c>
      <c r="L1266" s="25" t="s">
        <v>25</v>
      </c>
      <c r="M1266" s="35">
        <v>100</v>
      </c>
      <c r="N1266" s="36" t="s">
        <v>5932</v>
      </c>
      <c r="O1266" s="69" t="str">
        <f>IFERROR(VLOOKUP(IF($L1266="―",$K1266,$L1266),法人一覧!$D$4:$E$333,2,FALSE),"―")</f>
        <v>8190005005027</v>
      </c>
    </row>
    <row r="1267" spans="1:15" ht="30" customHeight="1" x14ac:dyDescent="0.15">
      <c r="A1267" s="39">
        <f>IF($B$1200="","",COUNTA($B$1200:B1267))</f>
        <v>68</v>
      </c>
      <c r="B1267" s="27">
        <f t="shared" si="128"/>
        <v>1267</v>
      </c>
      <c r="C1267" s="27" t="str">
        <f t="shared" si="129"/>
        <v>（９）　介護老人保健施設　（介護保険法）</v>
      </c>
      <c r="D1267" s="27" t="str">
        <f t="shared" si="130"/>
        <v>長寿介護課</v>
      </c>
      <c r="E1267" s="27" t="str">
        <f t="shared" si="131"/>
        <v>介護老人保健施設</v>
      </c>
      <c r="F1267" s="25" t="s">
        <v>5933</v>
      </c>
      <c r="G1267" s="34" t="s">
        <v>1743</v>
      </c>
      <c r="H1267" s="25" t="s">
        <v>5934</v>
      </c>
      <c r="I1267" s="34" t="s">
        <v>5935</v>
      </c>
      <c r="J1267" s="34" t="s">
        <v>5936</v>
      </c>
      <c r="K1267" s="25" t="s">
        <v>5937</v>
      </c>
      <c r="L1267" s="25" t="s">
        <v>25</v>
      </c>
      <c r="M1267" s="35">
        <v>100</v>
      </c>
      <c r="N1267" s="36" t="s">
        <v>5938</v>
      </c>
      <c r="O1267" s="69" t="str">
        <f>IFERROR(VLOOKUP(IF($L1267="―",$K1267,$L1267),法人一覧!$D$4:$E$333,2,FALSE),"―")</f>
        <v>3190005007283</v>
      </c>
    </row>
    <row r="1268" spans="1:15" ht="27" customHeight="1" x14ac:dyDescent="0.15">
      <c r="A1268" s="39">
        <f>IF($B$1200="","",COUNTA($B$1200:B1268))</f>
        <v>69</v>
      </c>
      <c r="B1268" s="27">
        <f t="shared" si="128"/>
        <v>1268</v>
      </c>
      <c r="C1268" s="27" t="str">
        <f t="shared" si="129"/>
        <v>（９）　介護老人保健施設　（介護保険法）</v>
      </c>
      <c r="D1268" s="27" t="str">
        <f t="shared" si="130"/>
        <v>長寿介護課</v>
      </c>
      <c r="E1268" s="27" t="str">
        <f t="shared" si="131"/>
        <v>介護老人保健施設</v>
      </c>
      <c r="F1268" s="25" t="s">
        <v>5939</v>
      </c>
      <c r="G1268" s="34" t="s">
        <v>5940</v>
      </c>
      <c r="H1268" s="25" t="s">
        <v>5941</v>
      </c>
      <c r="I1268" s="34" t="s">
        <v>5942</v>
      </c>
      <c r="J1268" s="34" t="s">
        <v>5943</v>
      </c>
      <c r="K1268" s="25" t="s">
        <v>5944</v>
      </c>
      <c r="L1268" s="25" t="s">
        <v>25</v>
      </c>
      <c r="M1268" s="35">
        <v>60</v>
      </c>
      <c r="N1268" s="36" t="s">
        <v>5782</v>
      </c>
      <c r="O1268" s="69" t="str">
        <f>IFERROR(VLOOKUP(IF($L1268="―",$K1268,$L1268),法人一覧!$D$4:$E$333,2,FALSE),"―")</f>
        <v>―</v>
      </c>
    </row>
    <row r="1269" spans="1:15" ht="30" customHeight="1" x14ac:dyDescent="0.15">
      <c r="A1269" s="39">
        <f>IF($B$1200="","",COUNTA($B$1200:B1269))</f>
        <v>70</v>
      </c>
      <c r="B1269" s="27">
        <f t="shared" si="128"/>
        <v>1269</v>
      </c>
      <c r="C1269" s="27" t="str">
        <f t="shared" si="129"/>
        <v>（９）　介護老人保健施設　（介護保険法）</v>
      </c>
      <c r="D1269" s="27" t="str">
        <f t="shared" si="130"/>
        <v>長寿介護課</v>
      </c>
      <c r="E1269" s="27" t="str">
        <f t="shared" si="131"/>
        <v>介護老人保健施設</v>
      </c>
      <c r="F1269" s="25" t="s">
        <v>5945</v>
      </c>
      <c r="G1269" s="34" t="s">
        <v>5940</v>
      </c>
      <c r="H1269" s="25" t="s">
        <v>5941</v>
      </c>
      <c r="I1269" s="34" t="s">
        <v>5942</v>
      </c>
      <c r="J1269" s="34" t="s">
        <v>5943</v>
      </c>
      <c r="K1269" s="25" t="s">
        <v>5944</v>
      </c>
      <c r="L1269" s="25" t="s">
        <v>25</v>
      </c>
      <c r="M1269" s="35">
        <v>40</v>
      </c>
      <c r="N1269" s="36" t="s">
        <v>5782</v>
      </c>
      <c r="O1269" s="69" t="str">
        <f>IFERROR(VLOOKUP(IF($L1269="―",$K1269,$L1269),法人一覧!$D$4:$E$333,2,FALSE),"―")</f>
        <v>―</v>
      </c>
    </row>
    <row r="1270" spans="1:15" ht="30" customHeight="1" x14ac:dyDescent="0.15">
      <c r="A1270" s="39">
        <f>IF($B$1200="","",COUNTA($B$1200:B1270))</f>
        <v>71</v>
      </c>
      <c r="B1270" s="27">
        <f t="shared" si="128"/>
        <v>1270</v>
      </c>
      <c r="C1270" s="27" t="str">
        <f t="shared" si="129"/>
        <v>（９）　介護老人保健施設　（介護保険法）</v>
      </c>
      <c r="D1270" s="27" t="str">
        <f t="shared" si="130"/>
        <v>長寿介護課</v>
      </c>
      <c r="E1270" s="27" t="str">
        <f t="shared" si="131"/>
        <v>介護老人保健施設</v>
      </c>
      <c r="F1270" s="25" t="s">
        <v>5946</v>
      </c>
      <c r="G1270" s="34" t="s">
        <v>5947</v>
      </c>
      <c r="H1270" s="25" t="s">
        <v>5948</v>
      </c>
      <c r="I1270" s="34" t="s">
        <v>5949</v>
      </c>
      <c r="J1270" s="34" t="s">
        <v>5950</v>
      </c>
      <c r="K1270" s="25" t="s">
        <v>1727</v>
      </c>
      <c r="L1270" s="25" t="s">
        <v>25</v>
      </c>
      <c r="M1270" s="35">
        <v>29</v>
      </c>
      <c r="N1270" s="36" t="s">
        <v>5951</v>
      </c>
      <c r="O1270" s="69" t="str">
        <f>IFERROR(VLOOKUP(IF($L1270="―",$K1270,$L1270),法人一覧!$D$4:$E$333,2,FALSE),"―")</f>
        <v>―</v>
      </c>
    </row>
    <row r="1271" spans="1:15" ht="30" customHeight="1" x14ac:dyDescent="0.15">
      <c r="A1271" s="39">
        <f>IF($B$1200="","",COUNTA($B$1200:B1271))</f>
        <v>72</v>
      </c>
      <c r="B1271" s="27">
        <f t="shared" si="128"/>
        <v>1271</v>
      </c>
      <c r="C1271" s="27" t="str">
        <f t="shared" si="129"/>
        <v>（９）　介護老人保健施設　（介護保険法）</v>
      </c>
      <c r="D1271" s="27" t="str">
        <f t="shared" si="130"/>
        <v>長寿介護課</v>
      </c>
      <c r="E1271" s="27" t="str">
        <f t="shared" si="131"/>
        <v>介護老人保健施設</v>
      </c>
      <c r="F1271" s="25" t="s">
        <v>5952</v>
      </c>
      <c r="G1271" s="34" t="s">
        <v>1963</v>
      </c>
      <c r="H1271" s="25" t="s">
        <v>5953</v>
      </c>
      <c r="I1271" s="34" t="s">
        <v>5954</v>
      </c>
      <c r="J1271" s="34" t="s">
        <v>5955</v>
      </c>
      <c r="K1271" s="25" t="s">
        <v>5956</v>
      </c>
      <c r="L1271" s="25" t="s">
        <v>25</v>
      </c>
      <c r="M1271" s="35">
        <v>100</v>
      </c>
      <c r="N1271" s="36" t="s">
        <v>5957</v>
      </c>
      <c r="O1271" s="69" t="str">
        <f>IFERROR(VLOOKUP(IF($L1271="―",$K1271,$L1271),法人一覧!$D$4:$E$333,2,FALSE),"―")</f>
        <v>8190005003947</v>
      </c>
    </row>
    <row r="1272" spans="1:15" ht="27" customHeight="1" x14ac:dyDescent="0.15">
      <c r="A1272" s="39">
        <f>IF($B$1200="","",COUNTA($B$1200:B1272))</f>
        <v>73</v>
      </c>
      <c r="B1272" s="27">
        <f t="shared" si="128"/>
        <v>1272</v>
      </c>
      <c r="C1272" s="27" t="str">
        <f t="shared" si="129"/>
        <v>（９）　介護老人保健施設　（介護保険法）</v>
      </c>
      <c r="D1272" s="27" t="str">
        <f t="shared" si="130"/>
        <v>長寿介護課</v>
      </c>
      <c r="E1272" s="27" t="str">
        <f t="shared" si="131"/>
        <v>介護老人保健施設</v>
      </c>
      <c r="F1272" s="25" t="s">
        <v>5958</v>
      </c>
      <c r="G1272" s="34" t="s">
        <v>1933</v>
      </c>
      <c r="H1272" s="25" t="s">
        <v>5959</v>
      </c>
      <c r="I1272" s="34" t="s">
        <v>5960</v>
      </c>
      <c r="J1272" s="34" t="s">
        <v>5961</v>
      </c>
      <c r="K1272" s="25" t="s">
        <v>14826</v>
      </c>
      <c r="L1272" s="25" t="s">
        <v>25</v>
      </c>
      <c r="M1272" s="35">
        <v>60</v>
      </c>
      <c r="N1272" s="36" t="s">
        <v>5962</v>
      </c>
      <c r="O1272" s="69" t="str">
        <f>IFERROR(VLOOKUP(IF($L1272="―",$K1272,$L1272),法人一覧!$D$4:$E$333,2,FALSE),"―")</f>
        <v>―</v>
      </c>
    </row>
    <row r="1273" spans="1:15" ht="30" customHeight="1" x14ac:dyDescent="0.15">
      <c r="A1273" s="39">
        <f>IF($B$1200="","",COUNTA($B$1200:B1273))</f>
        <v>74</v>
      </c>
      <c r="B1273" s="27">
        <f t="shared" si="128"/>
        <v>1273</v>
      </c>
      <c r="C1273" s="27" t="str">
        <f t="shared" si="129"/>
        <v>（９）　介護老人保健施設　（介護保険法）</v>
      </c>
      <c r="D1273" s="27" t="str">
        <f t="shared" si="130"/>
        <v>長寿介護課</v>
      </c>
      <c r="E1273" s="27" t="str">
        <f t="shared" si="131"/>
        <v>介護老人保健施設</v>
      </c>
      <c r="F1273" s="25" t="s">
        <v>5963</v>
      </c>
      <c r="G1273" s="34" t="s">
        <v>5368</v>
      </c>
      <c r="H1273" s="25" t="s">
        <v>5964</v>
      </c>
      <c r="I1273" s="34" t="s">
        <v>5965</v>
      </c>
      <c r="J1273" s="34" t="s">
        <v>5966</v>
      </c>
      <c r="K1273" s="25" t="s">
        <v>5967</v>
      </c>
      <c r="L1273" s="25" t="s">
        <v>25</v>
      </c>
      <c r="M1273" s="35">
        <v>98</v>
      </c>
      <c r="N1273" s="93" t="s">
        <v>5968</v>
      </c>
      <c r="O1273" s="69" t="str">
        <f>IFERROR(VLOOKUP(IF($L1273="―",$K1273,$L1273),法人一覧!$D$4:$E$333,2,FALSE),"―")</f>
        <v>―</v>
      </c>
    </row>
    <row r="1274" spans="1:15" ht="30" customHeight="1" x14ac:dyDescent="0.15">
      <c r="A1274" s="39">
        <f>IF($B$1200="","",COUNTA($B$1200:B1274))</f>
        <v>75</v>
      </c>
      <c r="B1274" s="59">
        <f t="shared" si="128"/>
        <v>1274</v>
      </c>
      <c r="C1274" s="59" t="str">
        <f t="shared" si="129"/>
        <v>（９）　介護老人保健施設　（介護保険法）</v>
      </c>
      <c r="D1274" s="59" t="str">
        <f t="shared" si="130"/>
        <v>長寿介護課</v>
      </c>
      <c r="E1274" s="27" t="str">
        <f t="shared" si="131"/>
        <v>介護老人保健施設</v>
      </c>
      <c r="F1274" s="58" t="s">
        <v>5969</v>
      </c>
      <c r="G1274" s="60" t="s">
        <v>2738</v>
      </c>
      <c r="H1274" s="58" t="s">
        <v>5970</v>
      </c>
      <c r="I1274" s="60" t="s">
        <v>5971</v>
      </c>
      <c r="J1274" s="60" t="s">
        <v>5972</v>
      </c>
      <c r="K1274" s="58" t="s">
        <v>99</v>
      </c>
      <c r="L1274" s="58" t="s">
        <v>25</v>
      </c>
      <c r="M1274" s="57">
        <v>100</v>
      </c>
      <c r="N1274" s="51" t="s">
        <v>5973</v>
      </c>
      <c r="O1274" s="74" t="str">
        <f>IFERROR(VLOOKUP(IF($L1274="―",$K1274,$L1274),法人一覧!$D$4:$E$333,2,FALSE),"―")</f>
        <v>―</v>
      </c>
    </row>
    <row r="1275" spans="1:15" ht="30" customHeight="1" x14ac:dyDescent="0.15">
      <c r="N1275" s="128"/>
    </row>
    <row r="1276" spans="1:15" ht="27" customHeight="1" x14ac:dyDescent="0.15">
      <c r="F1276" s="379" t="s">
        <v>5974</v>
      </c>
      <c r="N1276" s="128"/>
      <c r="O1276" s="129" t="s">
        <v>2799</v>
      </c>
    </row>
    <row r="1277" spans="1:15" ht="30.6" customHeight="1" x14ac:dyDescent="0.15">
      <c r="A1277" s="77" t="s">
        <v>5</v>
      </c>
      <c r="B1277" s="66" t="s">
        <v>6</v>
      </c>
      <c r="C1277" s="66" t="s">
        <v>7</v>
      </c>
      <c r="D1277" s="66" t="s">
        <v>8</v>
      </c>
      <c r="E1277" s="66" t="s">
        <v>9</v>
      </c>
      <c r="F1277" s="67" t="s">
        <v>10</v>
      </c>
      <c r="G1277" s="66" t="s">
        <v>11</v>
      </c>
      <c r="H1277" s="67" t="s">
        <v>12</v>
      </c>
      <c r="I1277" s="66" t="s">
        <v>13</v>
      </c>
      <c r="J1277" s="66" t="s">
        <v>14</v>
      </c>
      <c r="K1277" s="67" t="s">
        <v>16100</v>
      </c>
      <c r="L1277" s="67" t="s">
        <v>13925</v>
      </c>
      <c r="M1277" s="68" t="s">
        <v>16</v>
      </c>
      <c r="N1277" s="130" t="s">
        <v>17</v>
      </c>
      <c r="O1277" s="66" t="s">
        <v>18</v>
      </c>
    </row>
    <row r="1278" spans="1:15" ht="30.6" customHeight="1" x14ac:dyDescent="0.15">
      <c r="A1278" s="39">
        <f>IF($B$1278="","",COUNTA($B$1278:B1278))</f>
        <v>1</v>
      </c>
      <c r="B1278" s="59">
        <f t="shared" ref="B1278:B1285" si="132">IF(D1278="","",ROW())</f>
        <v>1278</v>
      </c>
      <c r="C1278" s="27" t="str">
        <f t="shared" ref="C1278:C1285" si="133">$F$1276</f>
        <v>（１０）　介護医療院　（介護保険法）</v>
      </c>
      <c r="D1278" s="131" t="str">
        <f t="shared" ref="D1278:D1285" si="134">$O$1276</f>
        <v>長寿介護課</v>
      </c>
      <c r="E1278" s="27" t="str">
        <f t="shared" ref="E1278:E1285" si="135">MID(category4_10,SEARCH("）",category4_10,1)+2,SEARCH("（",category4_10,SEARCH("）",category4_10,1)+2)-SEARCH("）",category4_10,1)-3)</f>
        <v>介護医療院</v>
      </c>
      <c r="F1278" s="132" t="s">
        <v>5975</v>
      </c>
      <c r="G1278" s="134" t="s">
        <v>5617</v>
      </c>
      <c r="H1278" s="133" t="s">
        <v>5976</v>
      </c>
      <c r="I1278" s="134" t="s">
        <v>5977</v>
      </c>
      <c r="J1278" s="134" t="s">
        <v>5978</v>
      </c>
      <c r="K1278" s="132" t="s">
        <v>5979</v>
      </c>
      <c r="L1278" s="25" t="s">
        <v>25</v>
      </c>
      <c r="M1278" s="27">
        <v>96</v>
      </c>
      <c r="N1278" s="135" t="s">
        <v>5980</v>
      </c>
      <c r="O1278" s="74" t="str">
        <f>IFERROR(VLOOKUP(IF($L1278="―",$K1278,$L1278),法人一覧!$D$4:$E$333,2,FALSE),"―")</f>
        <v>―</v>
      </c>
    </row>
    <row r="1279" spans="1:15" ht="27" customHeight="1" x14ac:dyDescent="0.15">
      <c r="A1279" s="39">
        <f>IF($B$1278="","",COUNTA($B$1278:B1279))</f>
        <v>2</v>
      </c>
      <c r="B1279" s="27">
        <f t="shared" si="132"/>
        <v>1279</v>
      </c>
      <c r="C1279" s="27" t="str">
        <f t="shared" si="133"/>
        <v>（１０）　介護医療院　（介護保険法）</v>
      </c>
      <c r="D1279" s="131" t="str">
        <f t="shared" si="134"/>
        <v>長寿介護課</v>
      </c>
      <c r="E1279" s="27" t="str">
        <f t="shared" si="135"/>
        <v>介護医療院</v>
      </c>
      <c r="F1279" s="133" t="s">
        <v>5981</v>
      </c>
      <c r="G1279" s="136" t="s">
        <v>2498</v>
      </c>
      <c r="H1279" s="133" t="s">
        <v>5982</v>
      </c>
      <c r="I1279" s="136" t="s">
        <v>5983</v>
      </c>
      <c r="J1279" s="136" t="s">
        <v>5984</v>
      </c>
      <c r="K1279" s="133" t="s">
        <v>5985</v>
      </c>
      <c r="L1279" s="25" t="s">
        <v>25</v>
      </c>
      <c r="M1279" s="27">
        <v>48</v>
      </c>
      <c r="N1279" s="135" t="s">
        <v>5986</v>
      </c>
      <c r="O1279" s="69" t="str">
        <f>IFERROR(VLOOKUP(IF($L1279="―",$K1279,$L1279),法人一覧!$D$4:$E$333,2,FALSE),"―")</f>
        <v>―</v>
      </c>
    </row>
    <row r="1280" spans="1:15" ht="27" customHeight="1" x14ac:dyDescent="0.15">
      <c r="A1280" s="39">
        <f>IF($B$1278="","",COUNTA($B$1278:B1280))</f>
        <v>3</v>
      </c>
      <c r="B1280" s="27">
        <f t="shared" si="132"/>
        <v>1280</v>
      </c>
      <c r="C1280" s="27" t="str">
        <f t="shared" si="133"/>
        <v>（１０）　介護医療院　（介護保険法）</v>
      </c>
      <c r="D1280" s="131" t="str">
        <f t="shared" si="134"/>
        <v>長寿介護課</v>
      </c>
      <c r="E1280" s="27" t="str">
        <f t="shared" si="135"/>
        <v>介護医療院</v>
      </c>
      <c r="F1280" s="25" t="s">
        <v>5987</v>
      </c>
      <c r="G1280" s="212" t="s">
        <v>2498</v>
      </c>
      <c r="H1280" s="25" t="s">
        <v>5988</v>
      </c>
      <c r="I1280" s="98" t="s">
        <v>5989</v>
      </c>
      <c r="J1280" s="98" t="s">
        <v>5990</v>
      </c>
      <c r="K1280" s="25" t="s">
        <v>5991</v>
      </c>
      <c r="L1280" s="25" t="s">
        <v>25</v>
      </c>
      <c r="M1280" s="27">
        <v>20</v>
      </c>
      <c r="N1280" s="135">
        <v>44470</v>
      </c>
      <c r="O1280" s="69" t="str">
        <f>IFERROR(VLOOKUP(IF($L1280="―",$K1280,$L1280),法人一覧!$D$4:$E$333,2,FALSE),"―")</f>
        <v>―</v>
      </c>
    </row>
    <row r="1281" spans="1:16" ht="27" customHeight="1" x14ac:dyDescent="0.15">
      <c r="A1281" s="39">
        <f>IF($B$1278="","",COUNTA($B$1278:B1281))</f>
        <v>4</v>
      </c>
      <c r="B1281" s="27">
        <f t="shared" si="132"/>
        <v>1281</v>
      </c>
      <c r="C1281" s="27" t="str">
        <f t="shared" si="133"/>
        <v>（１０）　介護医療院　（介護保険法）</v>
      </c>
      <c r="D1281" s="131" t="str">
        <f t="shared" si="134"/>
        <v>長寿介護課</v>
      </c>
      <c r="E1281" s="27" t="str">
        <f t="shared" si="135"/>
        <v>介護医療院</v>
      </c>
      <c r="F1281" s="25" t="s">
        <v>5992</v>
      </c>
      <c r="G1281" s="212" t="s">
        <v>4748</v>
      </c>
      <c r="H1281" s="25" t="s">
        <v>5993</v>
      </c>
      <c r="I1281" s="98" t="s">
        <v>5994</v>
      </c>
      <c r="J1281" s="98" t="s">
        <v>5995</v>
      </c>
      <c r="K1281" s="25" t="s">
        <v>5996</v>
      </c>
      <c r="L1281" s="25" t="s">
        <v>25</v>
      </c>
      <c r="M1281" s="27">
        <v>27</v>
      </c>
      <c r="N1281" s="135">
        <v>45352</v>
      </c>
      <c r="O1281" s="69" t="str">
        <f>IFERROR(VLOOKUP(IF($L1281="―",$K1281,$L1281),法人一覧!$D$4:$E$333,2,FALSE),"―")</f>
        <v>―</v>
      </c>
    </row>
    <row r="1282" spans="1:16" ht="27" customHeight="1" x14ac:dyDescent="0.15">
      <c r="A1282" s="39">
        <f>IF($B$1278="","",COUNTA($B$1278:B1282))</f>
        <v>5</v>
      </c>
      <c r="B1282" s="27">
        <f t="shared" si="132"/>
        <v>1282</v>
      </c>
      <c r="C1282" s="27" t="str">
        <f t="shared" si="133"/>
        <v>（１０）　介護医療院　（介護保険法）</v>
      </c>
      <c r="D1282" s="131" t="str">
        <f t="shared" si="134"/>
        <v>長寿介護課</v>
      </c>
      <c r="E1282" s="27" t="str">
        <f t="shared" si="135"/>
        <v>介護医療院</v>
      </c>
      <c r="F1282" s="25" t="s">
        <v>5997</v>
      </c>
      <c r="G1282" s="212" t="s">
        <v>3440</v>
      </c>
      <c r="H1282" s="25" t="s">
        <v>5998</v>
      </c>
      <c r="I1282" s="98" t="s">
        <v>5999</v>
      </c>
      <c r="J1282" s="98" t="s">
        <v>6000</v>
      </c>
      <c r="K1282" s="25" t="s">
        <v>6001</v>
      </c>
      <c r="L1282" s="25" t="s">
        <v>25</v>
      </c>
      <c r="M1282" s="27">
        <v>18</v>
      </c>
      <c r="N1282" s="135">
        <v>45352</v>
      </c>
      <c r="O1282" s="97" t="str">
        <f>IFERROR(VLOOKUP(IF($L1282="―",$K1282,$L1282),法人一覧!$D$4:$E$333,2,FALSE),"―")</f>
        <v>―</v>
      </c>
    </row>
    <row r="1283" spans="1:16" ht="27" customHeight="1" x14ac:dyDescent="0.15">
      <c r="A1283" s="39">
        <f>IF($B$1278="","",COUNTA($B$1278:B1283))</f>
        <v>6</v>
      </c>
      <c r="B1283" s="27">
        <f t="shared" si="132"/>
        <v>1283</v>
      </c>
      <c r="C1283" s="27" t="str">
        <f t="shared" si="133"/>
        <v>（１０）　介護医療院　（介護保険法）</v>
      </c>
      <c r="D1283" s="131" t="str">
        <f t="shared" si="134"/>
        <v>長寿介護課</v>
      </c>
      <c r="E1283" s="27" t="str">
        <f t="shared" si="135"/>
        <v>介護医療院</v>
      </c>
      <c r="F1283" s="25" t="s">
        <v>6002</v>
      </c>
      <c r="G1283" s="212" t="s">
        <v>5891</v>
      </c>
      <c r="H1283" s="25" t="s">
        <v>6003</v>
      </c>
      <c r="I1283" s="98" t="s">
        <v>6004</v>
      </c>
      <c r="J1283" s="98" t="s">
        <v>6005</v>
      </c>
      <c r="K1283" s="25" t="s">
        <v>6006</v>
      </c>
      <c r="L1283" s="25" t="s">
        <v>25</v>
      </c>
      <c r="M1283" s="27">
        <v>60</v>
      </c>
      <c r="N1283" s="135">
        <v>43952</v>
      </c>
      <c r="O1283" s="69" t="str">
        <f>IFERROR(VLOOKUP(IF($L1283="―",$K1283,$L1283),法人一覧!$D$4:$E$333,2,FALSE),"―")</f>
        <v>―</v>
      </c>
    </row>
    <row r="1284" spans="1:16" ht="27" customHeight="1" x14ac:dyDescent="0.15">
      <c r="A1284" s="39">
        <f>IF($B$1278="","",COUNTA($B$1278:B1284))</f>
        <v>7</v>
      </c>
      <c r="B1284" s="27">
        <f t="shared" si="132"/>
        <v>1284</v>
      </c>
      <c r="C1284" s="27" t="str">
        <f t="shared" si="133"/>
        <v>（１０）　介護医療院　（介護保険法）</v>
      </c>
      <c r="D1284" s="131" t="str">
        <f t="shared" si="134"/>
        <v>長寿介護課</v>
      </c>
      <c r="E1284" s="27" t="str">
        <f t="shared" si="135"/>
        <v>介護医療院</v>
      </c>
      <c r="F1284" s="25" t="s">
        <v>6007</v>
      </c>
      <c r="G1284" s="212" t="s">
        <v>2711</v>
      </c>
      <c r="H1284" s="25" t="s">
        <v>6008</v>
      </c>
      <c r="I1284" s="98" t="s">
        <v>6009</v>
      </c>
      <c r="J1284" s="98" t="s">
        <v>6010</v>
      </c>
      <c r="K1284" s="25" t="s">
        <v>6011</v>
      </c>
      <c r="L1284" s="25" t="s">
        <v>25</v>
      </c>
      <c r="M1284" s="27">
        <v>40</v>
      </c>
      <c r="N1284" s="135">
        <v>43922</v>
      </c>
      <c r="O1284" s="137" t="str">
        <f>IFERROR(VLOOKUP(IF($L1284="―",$K1284,$L1284),法人一覧!$D$4:$E$333,2,FALSE),"―")</f>
        <v>―</v>
      </c>
    </row>
    <row r="1285" spans="1:16" ht="27" customHeight="1" x14ac:dyDescent="0.15">
      <c r="A1285" s="39">
        <f>IF($B$1278="","",COUNTA($B$1278:B1285))</f>
        <v>8</v>
      </c>
      <c r="B1285" s="59">
        <f t="shared" si="132"/>
        <v>1285</v>
      </c>
      <c r="C1285" s="59" t="str">
        <f t="shared" si="133"/>
        <v>（１０）　介護医療院　（介護保険法）</v>
      </c>
      <c r="D1285" s="138" t="str">
        <f t="shared" si="134"/>
        <v>長寿介護課</v>
      </c>
      <c r="E1285" s="27" t="str">
        <f t="shared" si="135"/>
        <v>介護医療院</v>
      </c>
      <c r="F1285" s="58" t="s">
        <v>6012</v>
      </c>
      <c r="G1285" s="243" t="s">
        <v>1963</v>
      </c>
      <c r="H1285" s="58" t="s">
        <v>6013</v>
      </c>
      <c r="I1285" s="139" t="s">
        <v>6014</v>
      </c>
      <c r="J1285" s="139" t="s">
        <v>6015</v>
      </c>
      <c r="K1285" s="58" t="s">
        <v>6016</v>
      </c>
      <c r="L1285" s="58" t="s">
        <v>25</v>
      </c>
      <c r="M1285" s="59">
        <v>60</v>
      </c>
      <c r="N1285" s="140">
        <v>44440</v>
      </c>
      <c r="O1285" s="141" t="str">
        <f>IFERROR(VLOOKUP(IF($L1285="―",$K1285,$L1285),法人一覧!$D$4:$E$333,2,FALSE),"―")</f>
        <v>―</v>
      </c>
    </row>
    <row r="1286" spans="1:16" ht="27" customHeight="1" x14ac:dyDescent="0.15">
      <c r="N1286" s="128"/>
      <c r="P1286" s="142"/>
    </row>
    <row r="1287" spans="1:16" ht="27" customHeight="1" x14ac:dyDescent="0.15">
      <c r="F1287" s="395" t="s">
        <v>6017</v>
      </c>
      <c r="O1287" s="56" t="s">
        <v>2799</v>
      </c>
    </row>
    <row r="1288" spans="1:16" ht="27" customHeight="1" x14ac:dyDescent="0.15">
      <c r="A1288" s="77" t="s">
        <v>5</v>
      </c>
      <c r="B1288" s="66" t="s">
        <v>6</v>
      </c>
      <c r="C1288" s="66" t="s">
        <v>7</v>
      </c>
      <c r="D1288" s="66" t="s">
        <v>8</v>
      </c>
      <c r="E1288" s="66" t="s">
        <v>9</v>
      </c>
      <c r="F1288" s="67" t="s">
        <v>10</v>
      </c>
      <c r="G1288" s="66" t="s">
        <v>11</v>
      </c>
      <c r="H1288" s="67" t="s">
        <v>12</v>
      </c>
      <c r="I1288" s="66" t="s">
        <v>13</v>
      </c>
      <c r="J1288" s="66" t="s">
        <v>14</v>
      </c>
      <c r="K1288" s="67" t="s">
        <v>16100</v>
      </c>
      <c r="L1288" s="68" t="s">
        <v>13925</v>
      </c>
      <c r="M1288" s="68" t="s">
        <v>16</v>
      </c>
      <c r="N1288" s="130" t="s">
        <v>17</v>
      </c>
      <c r="O1288" s="66" t="s">
        <v>18</v>
      </c>
    </row>
    <row r="1289" spans="1:16" ht="30" customHeight="1" x14ac:dyDescent="0.15">
      <c r="A1289" s="39">
        <f>IF($B$1289="","",COUNTA($B$1289:B1289))</f>
        <v>1</v>
      </c>
      <c r="B1289" s="59">
        <f t="shared" ref="B1289:B1355" si="136">IF(D1289="","",ROW())</f>
        <v>1289</v>
      </c>
      <c r="C1289" s="53" t="str">
        <f t="shared" ref="C1289:C1355" si="137">$F$1287</f>
        <v>（１１）　訪問看護ステーション　（介護保険法）</v>
      </c>
      <c r="D1289" s="131" t="str">
        <f t="shared" ref="D1289:D1355" si="138">$O$1287</f>
        <v>長寿介護課</v>
      </c>
      <c r="E1289" s="27" t="str">
        <f t="shared" ref="E1289:E1355" si="139">MID(category4_11,SEARCH("）",category4_11,1)+2,SEARCH("（",category4_11,SEARCH("）",category4_11,1)+2)-SEARCH("）",category4_11,1)-3)</f>
        <v>訪問看護ステーション</v>
      </c>
      <c r="F1289" s="25" t="s">
        <v>6018</v>
      </c>
      <c r="G1289" s="103" t="s">
        <v>6019</v>
      </c>
      <c r="H1289" s="25" t="s">
        <v>6020</v>
      </c>
      <c r="I1289" s="34" t="s">
        <v>6021</v>
      </c>
      <c r="J1289" s="34" t="s">
        <v>6022</v>
      </c>
      <c r="K1289" s="25" t="s">
        <v>6023</v>
      </c>
      <c r="L1289" s="35" t="s">
        <v>25</v>
      </c>
      <c r="M1289" s="93"/>
      <c r="N1289" s="93" t="s">
        <v>3013</v>
      </c>
      <c r="O1289" s="27" t="str">
        <f>IFERROR(VLOOKUP(IF($L1289="―",$K1289,$L1289),[3]法人一覧!$D$4:$E$326,2,FALSE),"―")</f>
        <v>―</v>
      </c>
    </row>
    <row r="1290" spans="1:16" ht="30" customHeight="1" x14ac:dyDescent="0.15">
      <c r="A1290" s="39">
        <f>IF($B$1289="","",COUNTA($B$1289:B1290))</f>
        <v>2</v>
      </c>
      <c r="B1290" s="53">
        <f t="shared" si="136"/>
        <v>1290</v>
      </c>
      <c r="C1290" s="53" t="str">
        <f t="shared" si="137"/>
        <v>（１１）　訪問看護ステーション　（介護保険法）</v>
      </c>
      <c r="D1290" s="131" t="str">
        <f t="shared" si="138"/>
        <v>長寿介護課</v>
      </c>
      <c r="E1290" s="27" t="str">
        <f t="shared" si="139"/>
        <v>訪問看護ステーション</v>
      </c>
      <c r="F1290" s="25" t="s">
        <v>6024</v>
      </c>
      <c r="G1290" s="34" t="s">
        <v>6025</v>
      </c>
      <c r="H1290" s="25" t="s">
        <v>6026</v>
      </c>
      <c r="I1290" s="34" t="s">
        <v>6027</v>
      </c>
      <c r="J1290" s="34" t="s">
        <v>6027</v>
      </c>
      <c r="K1290" s="25" t="s">
        <v>6028</v>
      </c>
      <c r="L1290" s="314" t="s">
        <v>4291</v>
      </c>
      <c r="M1290" s="93"/>
      <c r="N1290" s="93" t="s">
        <v>3013</v>
      </c>
      <c r="O1290" s="27" t="str">
        <f>IFERROR(VLOOKUP(IF($L1290="―",$K1290,$L1290),[3]法人一覧!$D$4:$E$326,2,FALSE),"―")</f>
        <v>―</v>
      </c>
    </row>
    <row r="1291" spans="1:16" ht="30" customHeight="1" x14ac:dyDescent="0.15">
      <c r="A1291" s="39">
        <f>IF($B$1289="","",COUNTA($B$1289:B1291))</f>
        <v>3</v>
      </c>
      <c r="B1291" s="53">
        <f t="shared" si="136"/>
        <v>1291</v>
      </c>
      <c r="C1291" s="53" t="str">
        <f t="shared" si="137"/>
        <v>（１１）　訪問看護ステーション　（介護保険法）</v>
      </c>
      <c r="D1291" s="131" t="str">
        <f t="shared" si="138"/>
        <v>長寿介護課</v>
      </c>
      <c r="E1291" s="27" t="str">
        <f t="shared" si="139"/>
        <v>訪問看護ステーション</v>
      </c>
      <c r="F1291" s="25" t="s">
        <v>6029</v>
      </c>
      <c r="G1291" s="34" t="s">
        <v>4272</v>
      </c>
      <c r="H1291" s="25" t="s">
        <v>6030</v>
      </c>
      <c r="I1291" s="34" t="s">
        <v>6031</v>
      </c>
      <c r="J1291" s="34" t="s">
        <v>6032</v>
      </c>
      <c r="K1291" s="25" t="s">
        <v>6033</v>
      </c>
      <c r="L1291" s="35" t="s">
        <v>25</v>
      </c>
      <c r="M1291" s="93"/>
      <c r="N1291" s="93" t="s">
        <v>3013</v>
      </c>
      <c r="O1291" s="27" t="str">
        <f>IFERROR(VLOOKUP(IF($L1291="―",$K1291,$L1291),[3]法人一覧!$D$4:$E$326,2,FALSE),"―")</f>
        <v>―</v>
      </c>
    </row>
    <row r="1292" spans="1:16" ht="30" customHeight="1" x14ac:dyDescent="0.15">
      <c r="A1292" s="39">
        <f>IF($B$1289="","",COUNTA($B$1289:B1292))</f>
        <v>4</v>
      </c>
      <c r="B1292" s="53">
        <f t="shared" si="136"/>
        <v>1292</v>
      </c>
      <c r="C1292" s="53" t="str">
        <f t="shared" si="137"/>
        <v>（１１）　訪問看護ステーション　（介護保険法）</v>
      </c>
      <c r="D1292" s="131" t="str">
        <f t="shared" si="138"/>
        <v>長寿介護課</v>
      </c>
      <c r="E1292" s="27" t="str">
        <f t="shared" si="139"/>
        <v>訪問看護ステーション</v>
      </c>
      <c r="F1292" s="104" t="s">
        <v>6034</v>
      </c>
      <c r="G1292" s="103" t="s">
        <v>6035</v>
      </c>
      <c r="H1292" s="104" t="s">
        <v>6036</v>
      </c>
      <c r="I1292" s="103" t="s">
        <v>6037</v>
      </c>
      <c r="J1292" s="134" t="s">
        <v>6038</v>
      </c>
      <c r="K1292" s="104" t="s">
        <v>6039</v>
      </c>
      <c r="L1292" s="105" t="s">
        <v>25</v>
      </c>
      <c r="M1292" s="144"/>
      <c r="N1292" s="144">
        <v>41183</v>
      </c>
      <c r="O1292" s="27" t="str">
        <f>IFERROR(VLOOKUP(IF($L1292="―",$K1292,$L1292),[3]法人一覧!$D$4:$E$326,2,FALSE),"―")</f>
        <v>―</v>
      </c>
    </row>
    <row r="1293" spans="1:16" ht="27" customHeight="1" x14ac:dyDescent="0.15">
      <c r="A1293" s="39">
        <f>IF($B$1289="","",COUNTA($B$1289:B1293))</f>
        <v>5</v>
      </c>
      <c r="B1293" s="53">
        <f t="shared" si="136"/>
        <v>1293</v>
      </c>
      <c r="C1293" s="53" t="str">
        <f t="shared" si="137"/>
        <v>（１１）　訪問看護ステーション　（介護保険法）</v>
      </c>
      <c r="D1293" s="131" t="str">
        <f t="shared" si="138"/>
        <v>長寿介護課</v>
      </c>
      <c r="E1293" s="27" t="str">
        <f t="shared" si="139"/>
        <v>訪問看護ステーション</v>
      </c>
      <c r="F1293" s="104" t="s">
        <v>6040</v>
      </c>
      <c r="G1293" s="103" t="s">
        <v>6041</v>
      </c>
      <c r="H1293" s="104" t="s">
        <v>6042</v>
      </c>
      <c r="I1293" s="103" t="s">
        <v>6043</v>
      </c>
      <c r="J1293" s="103" t="s">
        <v>6044</v>
      </c>
      <c r="K1293" s="104" t="s">
        <v>6045</v>
      </c>
      <c r="L1293" s="105" t="s">
        <v>25</v>
      </c>
      <c r="M1293" s="144"/>
      <c r="N1293" s="144">
        <v>41730</v>
      </c>
      <c r="O1293" s="27" t="str">
        <f>IFERROR(VLOOKUP(IF($L1293="―",$K1293,$L1293),[3]法人一覧!$D$4:$E$326,2,FALSE),"―")</f>
        <v>―</v>
      </c>
    </row>
    <row r="1294" spans="1:16" ht="30" customHeight="1" x14ac:dyDescent="0.15">
      <c r="A1294" s="39">
        <f>IF($B$1289="","",COUNTA($B$1289:B1294))</f>
        <v>6</v>
      </c>
      <c r="B1294" s="53">
        <f t="shared" si="136"/>
        <v>1294</v>
      </c>
      <c r="C1294" s="53" t="str">
        <f t="shared" si="137"/>
        <v>（１１）　訪問看護ステーション　（介護保険法）</v>
      </c>
      <c r="D1294" s="131" t="str">
        <f t="shared" si="138"/>
        <v>長寿介護課</v>
      </c>
      <c r="E1294" s="27" t="str">
        <f t="shared" si="139"/>
        <v>訪問看護ステーション</v>
      </c>
      <c r="F1294" s="104" t="s">
        <v>6046</v>
      </c>
      <c r="G1294" s="103" t="s">
        <v>6047</v>
      </c>
      <c r="H1294" s="104" t="s">
        <v>6048</v>
      </c>
      <c r="I1294" s="103" t="s">
        <v>6049</v>
      </c>
      <c r="J1294" s="103" t="s">
        <v>6050</v>
      </c>
      <c r="K1294" s="104" t="s">
        <v>16002</v>
      </c>
      <c r="L1294" s="105" t="s">
        <v>1954</v>
      </c>
      <c r="M1294" s="144"/>
      <c r="N1294" s="144">
        <v>42064</v>
      </c>
      <c r="O1294" s="27" t="str">
        <f>IFERROR(VLOOKUP(IF($L1294="―",$K1294,$L1294),[3]法人一覧!$D$4:$E$326,2,FALSE),"―")</f>
        <v>―</v>
      </c>
    </row>
    <row r="1295" spans="1:16" ht="30" customHeight="1" x14ac:dyDescent="0.15">
      <c r="A1295" s="39">
        <f>IF($B$1289="","",COUNTA($B$1289:B1295))</f>
        <v>7</v>
      </c>
      <c r="B1295" s="53">
        <f t="shared" si="136"/>
        <v>1295</v>
      </c>
      <c r="C1295" s="53" t="str">
        <f t="shared" si="137"/>
        <v>（１１）　訪問看護ステーション　（介護保険法）</v>
      </c>
      <c r="D1295" s="131" t="str">
        <f t="shared" si="138"/>
        <v>長寿介護課</v>
      </c>
      <c r="E1295" s="27" t="str">
        <f t="shared" si="139"/>
        <v>訪問看護ステーション</v>
      </c>
      <c r="F1295" s="104" t="s">
        <v>6051</v>
      </c>
      <c r="G1295" s="103" t="s">
        <v>2060</v>
      </c>
      <c r="H1295" s="104" t="s">
        <v>6052</v>
      </c>
      <c r="I1295" s="103" t="s">
        <v>6053</v>
      </c>
      <c r="J1295" s="103" t="s">
        <v>6054</v>
      </c>
      <c r="K1295" s="104" t="s">
        <v>16003</v>
      </c>
      <c r="L1295" s="105" t="s">
        <v>25</v>
      </c>
      <c r="M1295" s="144"/>
      <c r="N1295" s="144">
        <v>42156</v>
      </c>
      <c r="O1295" s="27" t="str">
        <f>IFERROR(VLOOKUP(IF($L1295="―",$K1295,$L1295),[3]法人一覧!$D$4:$E$326,2,FALSE),"―")</f>
        <v>―</v>
      </c>
    </row>
    <row r="1296" spans="1:16" ht="30" customHeight="1" x14ac:dyDescent="0.15">
      <c r="A1296" s="39">
        <f>IF($B$1289="","",COUNTA($B$1289:B1296))</f>
        <v>8</v>
      </c>
      <c r="B1296" s="53">
        <f t="shared" si="136"/>
        <v>1296</v>
      </c>
      <c r="C1296" s="53" t="str">
        <f t="shared" si="137"/>
        <v>（１１）　訪問看護ステーション　（介護保険法）</v>
      </c>
      <c r="D1296" s="131" t="str">
        <f t="shared" si="138"/>
        <v>長寿介護課</v>
      </c>
      <c r="E1296" s="27" t="str">
        <f t="shared" si="139"/>
        <v>訪問看護ステーション</v>
      </c>
      <c r="F1296" s="104" t="s">
        <v>6055</v>
      </c>
      <c r="G1296" s="103" t="s">
        <v>6056</v>
      </c>
      <c r="H1296" s="104" t="s">
        <v>6057</v>
      </c>
      <c r="I1296" s="103" t="s">
        <v>6058</v>
      </c>
      <c r="J1296" s="103" t="s">
        <v>6059</v>
      </c>
      <c r="K1296" s="104" t="s">
        <v>6060</v>
      </c>
      <c r="L1296" s="105" t="s">
        <v>25</v>
      </c>
      <c r="M1296" s="144"/>
      <c r="N1296" s="144">
        <v>42370</v>
      </c>
      <c r="O1296" s="27" t="str">
        <f>IFERROR(VLOOKUP(IF($L1296="―",$K1296,$L1296),[3]法人一覧!$D$4:$E$326,2,FALSE),"―")</f>
        <v>―</v>
      </c>
    </row>
    <row r="1297" spans="1:15" ht="30" customHeight="1" x14ac:dyDescent="0.15">
      <c r="A1297" s="39">
        <f>IF($B$1289="","",COUNTA($B$1289:B1297))</f>
        <v>9</v>
      </c>
      <c r="B1297" s="53">
        <f t="shared" si="136"/>
        <v>1297</v>
      </c>
      <c r="C1297" s="53" t="str">
        <f t="shared" si="137"/>
        <v>（１１）　訪問看護ステーション　（介護保険法）</v>
      </c>
      <c r="D1297" s="131" t="str">
        <f t="shared" si="138"/>
        <v>長寿介護課</v>
      </c>
      <c r="E1297" s="27" t="str">
        <f t="shared" si="139"/>
        <v>訪問看護ステーション</v>
      </c>
      <c r="F1297" s="104" t="s">
        <v>6061</v>
      </c>
      <c r="G1297" s="103" t="s">
        <v>608</v>
      </c>
      <c r="H1297" s="104" t="s">
        <v>6062</v>
      </c>
      <c r="I1297" s="103" t="s">
        <v>6063</v>
      </c>
      <c r="J1297" s="103" t="s">
        <v>6064</v>
      </c>
      <c r="K1297" s="104" t="s">
        <v>6065</v>
      </c>
      <c r="L1297" s="105" t="s">
        <v>25</v>
      </c>
      <c r="M1297" s="93"/>
      <c r="N1297" s="93">
        <v>42522</v>
      </c>
      <c r="O1297" s="27" t="str">
        <f>IFERROR(VLOOKUP(IF($L1297="―",$K1297,$L1297),[3]法人一覧!$D$4:$E$326,2,FALSE),"―")</f>
        <v>―</v>
      </c>
    </row>
    <row r="1298" spans="1:15" ht="30" customHeight="1" x14ac:dyDescent="0.15">
      <c r="A1298" s="39">
        <f>IF($B$1289="","",COUNTA($B$1289:B1298))</f>
        <v>10</v>
      </c>
      <c r="B1298" s="53">
        <f t="shared" si="136"/>
        <v>1298</v>
      </c>
      <c r="C1298" s="53" t="str">
        <f t="shared" si="137"/>
        <v>（１１）　訪問看護ステーション　（介護保険法）</v>
      </c>
      <c r="D1298" s="131" t="str">
        <f t="shared" si="138"/>
        <v>長寿介護課</v>
      </c>
      <c r="E1298" s="27" t="str">
        <f t="shared" si="139"/>
        <v>訪問看護ステーション</v>
      </c>
      <c r="F1298" s="104" t="s">
        <v>6066</v>
      </c>
      <c r="G1298" s="103" t="s">
        <v>6067</v>
      </c>
      <c r="H1298" s="104" t="s">
        <v>6068</v>
      </c>
      <c r="I1298" s="103" t="s">
        <v>6069</v>
      </c>
      <c r="J1298" s="103" t="s">
        <v>6070</v>
      </c>
      <c r="K1298" s="132" t="s">
        <v>4276</v>
      </c>
      <c r="L1298" s="105" t="s">
        <v>25</v>
      </c>
      <c r="M1298" s="144"/>
      <c r="N1298" s="144">
        <v>42552</v>
      </c>
      <c r="O1298" s="27" t="str">
        <f>IFERROR(VLOOKUP(IF($L1298="―",$K1298,$L1298),[3]法人一覧!$D$4:$E$326,2,FALSE),"―")</f>
        <v>―</v>
      </c>
    </row>
    <row r="1299" spans="1:15" ht="30" customHeight="1" x14ac:dyDescent="0.15">
      <c r="A1299" s="39">
        <f>IF($B$1289="","",COUNTA($B$1289:B1299))</f>
        <v>11</v>
      </c>
      <c r="B1299" s="53">
        <f t="shared" si="136"/>
        <v>1299</v>
      </c>
      <c r="C1299" s="53" t="str">
        <f t="shared" si="137"/>
        <v>（１１）　訪問看護ステーション　（介護保険法）</v>
      </c>
      <c r="D1299" s="131" t="str">
        <f t="shared" si="138"/>
        <v>長寿介護課</v>
      </c>
      <c r="E1299" s="27" t="str">
        <f t="shared" si="139"/>
        <v>訪問看護ステーション</v>
      </c>
      <c r="F1299" s="104" t="s">
        <v>6071</v>
      </c>
      <c r="G1299" s="103" t="s">
        <v>5599</v>
      </c>
      <c r="H1299" s="104" t="s">
        <v>6072</v>
      </c>
      <c r="I1299" s="103" t="s">
        <v>6073</v>
      </c>
      <c r="J1299" s="103" t="s">
        <v>5602</v>
      </c>
      <c r="K1299" s="104" t="s">
        <v>5979</v>
      </c>
      <c r="L1299" s="105" t="s">
        <v>25</v>
      </c>
      <c r="M1299" s="93"/>
      <c r="N1299" s="93">
        <v>42644</v>
      </c>
      <c r="O1299" s="27" t="str">
        <f>IFERROR(VLOOKUP(IF($L1299="―",$K1299,$L1299),[3]法人一覧!$D$4:$E$326,2,FALSE),"―")</f>
        <v>―</v>
      </c>
    </row>
    <row r="1300" spans="1:15" ht="30" customHeight="1" x14ac:dyDescent="0.15">
      <c r="A1300" s="39">
        <f>IF($B$1289="","",COUNTA($B$1289:B1300))</f>
        <v>12</v>
      </c>
      <c r="B1300" s="53">
        <f t="shared" si="136"/>
        <v>1300</v>
      </c>
      <c r="C1300" s="53" t="str">
        <f t="shared" si="137"/>
        <v>（１１）　訪問看護ステーション　（介護保険法）</v>
      </c>
      <c r="D1300" s="131" t="str">
        <f t="shared" si="138"/>
        <v>長寿介護課</v>
      </c>
      <c r="E1300" s="27" t="str">
        <f t="shared" si="139"/>
        <v>訪問看護ステーション</v>
      </c>
      <c r="F1300" s="104" t="s">
        <v>6074</v>
      </c>
      <c r="G1300" s="103" t="s">
        <v>619</v>
      </c>
      <c r="H1300" s="133" t="s">
        <v>6075</v>
      </c>
      <c r="I1300" s="134" t="s">
        <v>6076</v>
      </c>
      <c r="J1300" s="134" t="s">
        <v>6077</v>
      </c>
      <c r="K1300" s="104" t="s">
        <v>6078</v>
      </c>
      <c r="L1300" s="105" t="s">
        <v>1954</v>
      </c>
      <c r="M1300" s="144"/>
      <c r="N1300" s="144">
        <v>43221</v>
      </c>
      <c r="O1300" s="27" t="str">
        <f>IFERROR(VLOOKUP(IF($L1300="―",$K1300,$L1300),[3]法人一覧!$D$4:$E$326,2,FALSE),"―")</f>
        <v>―</v>
      </c>
    </row>
    <row r="1301" spans="1:15" ht="27" customHeight="1" x14ac:dyDescent="0.15">
      <c r="A1301" s="39">
        <f>IF($B$1289="","",COUNTA($B$1289:B1301))</f>
        <v>13</v>
      </c>
      <c r="B1301" s="53">
        <f t="shared" si="136"/>
        <v>1301</v>
      </c>
      <c r="C1301" s="53" t="str">
        <f t="shared" si="137"/>
        <v>（１１）　訪問看護ステーション　（介護保険法）</v>
      </c>
      <c r="D1301" s="131" t="str">
        <f t="shared" si="138"/>
        <v>長寿介護課</v>
      </c>
      <c r="E1301" s="27" t="str">
        <f t="shared" si="139"/>
        <v>訪問看護ステーション</v>
      </c>
      <c r="F1301" s="104" t="s">
        <v>6079</v>
      </c>
      <c r="G1301" s="103" t="s">
        <v>6080</v>
      </c>
      <c r="H1301" s="104" t="s">
        <v>6081</v>
      </c>
      <c r="I1301" s="103" t="s">
        <v>6082</v>
      </c>
      <c r="J1301" s="103" t="s">
        <v>6083</v>
      </c>
      <c r="K1301" s="104" t="s">
        <v>6084</v>
      </c>
      <c r="L1301" s="105" t="s">
        <v>1954</v>
      </c>
      <c r="M1301" s="93"/>
      <c r="N1301" s="93">
        <v>43252</v>
      </c>
      <c r="O1301" s="27" t="str">
        <f>IFERROR(VLOOKUP(IF($L1301="―",$K1301,$L1301),[3]法人一覧!$D$4:$E$326,2,FALSE),"―")</f>
        <v>―</v>
      </c>
    </row>
    <row r="1302" spans="1:15" ht="27" customHeight="1" x14ac:dyDescent="0.15">
      <c r="A1302" s="39">
        <f>IF($B$1289="","",COUNTA($B$1289:B1302))</f>
        <v>14</v>
      </c>
      <c r="B1302" s="53">
        <f t="shared" si="136"/>
        <v>1302</v>
      </c>
      <c r="C1302" s="53" t="str">
        <f t="shared" si="137"/>
        <v>（１１）　訪問看護ステーション　（介護保険法）</v>
      </c>
      <c r="D1302" s="131" t="str">
        <f t="shared" si="138"/>
        <v>長寿介護課</v>
      </c>
      <c r="E1302" s="27" t="str">
        <f t="shared" si="139"/>
        <v>訪問看護ステーション</v>
      </c>
      <c r="F1302" s="104" t="s">
        <v>6085</v>
      </c>
      <c r="G1302" s="103" t="s">
        <v>651</v>
      </c>
      <c r="H1302" s="104" t="s">
        <v>6086</v>
      </c>
      <c r="I1302" s="103" t="s">
        <v>6087</v>
      </c>
      <c r="J1302" s="103" t="s">
        <v>6088</v>
      </c>
      <c r="K1302" s="104" t="s">
        <v>6089</v>
      </c>
      <c r="L1302" s="105" t="s">
        <v>1954</v>
      </c>
      <c r="M1302" s="93"/>
      <c r="N1302" s="93">
        <v>43374</v>
      </c>
      <c r="O1302" s="27" t="str">
        <f>IFERROR(VLOOKUP(IF($L1302="―",$K1302,$L1302),[3]法人一覧!$D$4:$E$326,2,FALSE),"―")</f>
        <v>―</v>
      </c>
    </row>
    <row r="1303" spans="1:15" ht="30" customHeight="1" x14ac:dyDescent="0.15">
      <c r="A1303" s="39">
        <f>IF($B$1289="","",COUNTA($B$1289:B1303))</f>
        <v>15</v>
      </c>
      <c r="B1303" s="53">
        <f t="shared" si="136"/>
        <v>1303</v>
      </c>
      <c r="C1303" s="53" t="str">
        <f t="shared" si="137"/>
        <v>（１１）　訪問看護ステーション　（介護保険法）</v>
      </c>
      <c r="D1303" s="131" t="str">
        <f t="shared" si="138"/>
        <v>長寿介護課</v>
      </c>
      <c r="E1303" s="27" t="str">
        <f t="shared" si="139"/>
        <v>訪問看護ステーション</v>
      </c>
      <c r="F1303" s="104" t="s">
        <v>6090</v>
      </c>
      <c r="G1303" s="103" t="s">
        <v>6091</v>
      </c>
      <c r="H1303" s="104" t="s">
        <v>6092</v>
      </c>
      <c r="I1303" s="103" t="s">
        <v>6093</v>
      </c>
      <c r="J1303" s="103" t="s">
        <v>6094</v>
      </c>
      <c r="K1303" s="104" t="s">
        <v>6095</v>
      </c>
      <c r="L1303" s="105" t="s">
        <v>25</v>
      </c>
      <c r="M1303" s="93"/>
      <c r="N1303" s="93">
        <v>43922</v>
      </c>
      <c r="O1303" s="27" t="str">
        <f>IFERROR(VLOOKUP(IF($L1303="―",$K1303,$L1303),[3]法人一覧!$D$4:$E$326,2,FALSE),"―")</f>
        <v>―</v>
      </c>
    </row>
    <row r="1304" spans="1:15" ht="30" customHeight="1" x14ac:dyDescent="0.15">
      <c r="A1304" s="39">
        <f>IF($B$1289="","",COUNTA($B$1289:B1304))</f>
        <v>16</v>
      </c>
      <c r="B1304" s="53">
        <f t="shared" si="136"/>
        <v>1304</v>
      </c>
      <c r="C1304" s="53" t="str">
        <f t="shared" si="137"/>
        <v>（１１）　訪問看護ステーション　（介護保険法）</v>
      </c>
      <c r="D1304" s="131" t="str">
        <f t="shared" si="138"/>
        <v>長寿介護課</v>
      </c>
      <c r="E1304" s="27" t="str">
        <f t="shared" si="139"/>
        <v>訪問看護ステーション</v>
      </c>
      <c r="F1304" s="133" t="s">
        <v>6096</v>
      </c>
      <c r="G1304" s="226" t="s">
        <v>646</v>
      </c>
      <c r="H1304" s="133" t="s">
        <v>6097</v>
      </c>
      <c r="I1304" s="226" t="s">
        <v>6098</v>
      </c>
      <c r="J1304" s="226" t="s">
        <v>6099</v>
      </c>
      <c r="K1304" s="329" t="s">
        <v>6100</v>
      </c>
      <c r="L1304" s="105" t="s">
        <v>4291</v>
      </c>
      <c r="M1304" s="93"/>
      <c r="N1304" s="93">
        <v>44105</v>
      </c>
      <c r="O1304" s="27" t="str">
        <f>IFERROR(VLOOKUP(IF($L1304="―",$K1304,$L1304),[3]法人一覧!$D$4:$E$326,2,FALSE),"―")</f>
        <v>―</v>
      </c>
    </row>
    <row r="1305" spans="1:15" ht="30" customHeight="1" x14ac:dyDescent="0.15">
      <c r="A1305" s="39">
        <f>IF($B$1289="","",COUNTA($B$1289:B1305))</f>
        <v>17</v>
      </c>
      <c r="B1305" s="53">
        <f t="shared" si="136"/>
        <v>1305</v>
      </c>
      <c r="C1305" s="53" t="str">
        <f t="shared" si="137"/>
        <v>（１１）　訪問看護ステーション　（介護保険法）</v>
      </c>
      <c r="D1305" s="131" t="str">
        <f t="shared" si="138"/>
        <v>長寿介護課</v>
      </c>
      <c r="E1305" s="27" t="str">
        <f t="shared" si="139"/>
        <v>訪問看護ステーション</v>
      </c>
      <c r="F1305" s="136" t="s">
        <v>6101</v>
      </c>
      <c r="G1305" s="136" t="s">
        <v>6102</v>
      </c>
      <c r="H1305" s="136" t="s">
        <v>6103</v>
      </c>
      <c r="I1305" s="136" t="s">
        <v>6104</v>
      </c>
      <c r="J1305" s="136" t="s">
        <v>6105</v>
      </c>
      <c r="K1305" s="329" t="s">
        <v>6106</v>
      </c>
      <c r="L1305" s="35" t="s">
        <v>25</v>
      </c>
      <c r="M1305" s="144"/>
      <c r="N1305" s="144" t="s">
        <v>6107</v>
      </c>
      <c r="O1305" s="27" t="str">
        <f>IFERROR(VLOOKUP(IF($L1305="―",$K1305,$L1305),[3]法人一覧!$D$4:$E$326,2,FALSE),"―")</f>
        <v>―</v>
      </c>
    </row>
    <row r="1306" spans="1:15" ht="30" customHeight="1" x14ac:dyDescent="0.15">
      <c r="A1306" s="39">
        <f>IF($B$1289="","",COUNTA($B$1289:B1306))</f>
        <v>18</v>
      </c>
      <c r="B1306" s="53">
        <f t="shared" si="136"/>
        <v>1306</v>
      </c>
      <c r="C1306" s="53" t="str">
        <f t="shared" si="137"/>
        <v>（１１）　訪問看護ステーション　（介護保険法）</v>
      </c>
      <c r="D1306" s="131" t="str">
        <f t="shared" si="138"/>
        <v>長寿介護課</v>
      </c>
      <c r="E1306" s="27" t="str">
        <f t="shared" si="139"/>
        <v>訪問看護ステーション</v>
      </c>
      <c r="F1306" s="136" t="s">
        <v>6108</v>
      </c>
      <c r="G1306" s="136" t="s">
        <v>6109</v>
      </c>
      <c r="H1306" s="136" t="s">
        <v>6110</v>
      </c>
      <c r="I1306" s="136" t="s">
        <v>4311</v>
      </c>
      <c r="J1306" s="136" t="s">
        <v>4312</v>
      </c>
      <c r="K1306" s="329" t="s">
        <v>6111</v>
      </c>
      <c r="L1306" s="35" t="s">
        <v>25</v>
      </c>
      <c r="M1306" s="144"/>
      <c r="N1306" s="144" t="s">
        <v>6112</v>
      </c>
      <c r="O1306" s="27" t="str">
        <f>IFERROR(VLOOKUP(IF($L1306="―",$K1306,$L1306),[3]法人一覧!$D$4:$E$326,2,FALSE),"―")</f>
        <v>―</v>
      </c>
    </row>
    <row r="1307" spans="1:15" ht="30" customHeight="1" x14ac:dyDescent="0.15">
      <c r="A1307" s="39">
        <f>IF($B$1289="","",COUNTA($B$1289:B1307))</f>
        <v>19</v>
      </c>
      <c r="B1307" s="53">
        <f t="shared" si="136"/>
        <v>1307</v>
      </c>
      <c r="C1307" s="53" t="str">
        <f t="shared" si="137"/>
        <v>（１１）　訪問看護ステーション　（介護保険法）</v>
      </c>
      <c r="D1307" s="131" t="str">
        <f t="shared" si="138"/>
        <v>長寿介護課</v>
      </c>
      <c r="E1307" s="27" t="str">
        <f t="shared" si="139"/>
        <v>訪問看護ステーション</v>
      </c>
      <c r="F1307" s="136" t="s">
        <v>6113</v>
      </c>
      <c r="G1307" s="136" t="s">
        <v>651</v>
      </c>
      <c r="H1307" s="136" t="s">
        <v>6114</v>
      </c>
      <c r="I1307" s="136" t="s">
        <v>6115</v>
      </c>
      <c r="J1307" s="136" t="s">
        <v>6116</v>
      </c>
      <c r="K1307" s="329" t="s">
        <v>6117</v>
      </c>
      <c r="L1307" s="35" t="s">
        <v>25</v>
      </c>
      <c r="M1307" s="144"/>
      <c r="N1307" s="144" t="s">
        <v>6118</v>
      </c>
      <c r="O1307" s="27" t="str">
        <f>IFERROR(VLOOKUP(IF($L1307="―",$K1307,$L1307),[3]法人一覧!$D$4:$E$326,2,FALSE),"―")</f>
        <v>―</v>
      </c>
    </row>
    <row r="1308" spans="1:15" ht="30" customHeight="1" x14ac:dyDescent="0.15">
      <c r="A1308" s="39">
        <f>IF($B$1289="","",COUNTA($B$1289:B1308))</f>
        <v>20</v>
      </c>
      <c r="B1308" s="53">
        <f t="shared" si="136"/>
        <v>1308</v>
      </c>
      <c r="C1308" s="53" t="str">
        <f t="shared" si="137"/>
        <v>（１１）　訪問看護ステーション　（介護保険法）</v>
      </c>
      <c r="D1308" s="131" t="str">
        <f t="shared" si="138"/>
        <v>長寿介護課</v>
      </c>
      <c r="E1308" s="27" t="str">
        <f t="shared" si="139"/>
        <v>訪問看護ステーション</v>
      </c>
      <c r="F1308" s="25" t="s">
        <v>6119</v>
      </c>
      <c r="G1308" s="34" t="s">
        <v>6120</v>
      </c>
      <c r="H1308" s="104" t="s">
        <v>6121</v>
      </c>
      <c r="I1308" s="34" t="s">
        <v>6122</v>
      </c>
      <c r="J1308" s="34" t="s">
        <v>6123</v>
      </c>
      <c r="K1308" s="25" t="s">
        <v>6124</v>
      </c>
      <c r="L1308" s="105" t="s">
        <v>25</v>
      </c>
      <c r="M1308" s="37"/>
      <c r="N1308" s="37">
        <v>45139</v>
      </c>
      <c r="O1308" s="27" t="str">
        <f>IFERROR(VLOOKUP(IF($L1308="―",$K1308,$L1308),[3]法人一覧!$D$4:$E$326,2,FALSE),"―")</f>
        <v>―</v>
      </c>
    </row>
    <row r="1309" spans="1:15" ht="30" customHeight="1" x14ac:dyDescent="0.15">
      <c r="A1309" s="39">
        <f>IF($B$1289="","",COUNTA($B$1289:B1309))</f>
        <v>21</v>
      </c>
      <c r="B1309" s="53">
        <f t="shared" si="136"/>
        <v>1309</v>
      </c>
      <c r="C1309" s="53" t="str">
        <f t="shared" si="137"/>
        <v>（１１）　訪問看護ステーション　（介護保険法）</v>
      </c>
      <c r="D1309" s="131" t="str">
        <f t="shared" si="138"/>
        <v>長寿介護課</v>
      </c>
      <c r="E1309" s="27" t="str">
        <f t="shared" si="139"/>
        <v>訪問看護ステーション</v>
      </c>
      <c r="F1309" s="25" t="s">
        <v>6125</v>
      </c>
      <c r="G1309" s="34" t="s">
        <v>6126</v>
      </c>
      <c r="H1309" s="104" t="s">
        <v>6127</v>
      </c>
      <c r="I1309" s="34" t="s">
        <v>6128</v>
      </c>
      <c r="J1309" s="34" t="s">
        <v>6129</v>
      </c>
      <c r="K1309" s="25" t="s">
        <v>6130</v>
      </c>
      <c r="L1309" s="105" t="s">
        <v>25</v>
      </c>
      <c r="M1309" s="37"/>
      <c r="N1309" s="37">
        <v>45139</v>
      </c>
      <c r="O1309" s="27" t="str">
        <f>IFERROR(VLOOKUP(IF($L1309="―",$K1309,$L1309),[3]法人一覧!$D$4:$E$326,2,FALSE),"―")</f>
        <v>―</v>
      </c>
    </row>
    <row r="1310" spans="1:15" ht="30" customHeight="1" x14ac:dyDescent="0.15">
      <c r="A1310" s="39">
        <f>IF($B$1289="","",COUNTA($B$1289:B1310))</f>
        <v>22</v>
      </c>
      <c r="B1310" s="53">
        <f t="shared" si="136"/>
        <v>1310</v>
      </c>
      <c r="C1310" s="53" t="str">
        <f t="shared" si="137"/>
        <v>（１１）　訪問看護ステーション　（介護保険法）</v>
      </c>
      <c r="D1310" s="131" t="str">
        <f t="shared" si="138"/>
        <v>長寿介護課</v>
      </c>
      <c r="E1310" s="27" t="str">
        <f t="shared" si="139"/>
        <v>訪問看護ステーション</v>
      </c>
      <c r="F1310" s="25" t="s">
        <v>6131</v>
      </c>
      <c r="G1310" s="34" t="s">
        <v>6132</v>
      </c>
      <c r="H1310" s="104" t="s">
        <v>6133</v>
      </c>
      <c r="I1310" s="34" t="s">
        <v>6134</v>
      </c>
      <c r="J1310" s="34" t="s">
        <v>6135</v>
      </c>
      <c r="K1310" s="25" t="s">
        <v>6136</v>
      </c>
      <c r="L1310" s="105" t="s">
        <v>25</v>
      </c>
      <c r="M1310" s="37"/>
      <c r="N1310" s="37">
        <v>45139</v>
      </c>
      <c r="O1310" s="27" t="str">
        <f>IFERROR(VLOOKUP(IF($L1310="―",$K1310,$L1310),[3]法人一覧!$D$4:$E$326,2,FALSE),"―")</f>
        <v>―</v>
      </c>
    </row>
    <row r="1311" spans="1:15" ht="30" customHeight="1" x14ac:dyDescent="0.15">
      <c r="A1311" s="39">
        <f>IF($B$1289="","",COUNTA($B$1289:B1311))</f>
        <v>23</v>
      </c>
      <c r="B1311" s="53">
        <f t="shared" si="136"/>
        <v>1311</v>
      </c>
      <c r="C1311" s="53" t="str">
        <f t="shared" si="137"/>
        <v>（１１）　訪問看護ステーション　（介護保険法）</v>
      </c>
      <c r="D1311" s="131" t="str">
        <f t="shared" si="138"/>
        <v>長寿介護課</v>
      </c>
      <c r="E1311" s="27" t="str">
        <f t="shared" si="139"/>
        <v>訪問看護ステーション</v>
      </c>
      <c r="F1311" s="25" t="s">
        <v>6137</v>
      </c>
      <c r="G1311" s="98" t="s">
        <v>6138</v>
      </c>
      <c r="H1311" s="27" t="s">
        <v>6139</v>
      </c>
      <c r="I1311" s="34" t="s">
        <v>16101</v>
      </c>
      <c r="J1311" s="98"/>
      <c r="K1311" s="25" t="s">
        <v>6140</v>
      </c>
      <c r="L1311" s="105" t="s">
        <v>25</v>
      </c>
      <c r="M1311" s="144"/>
      <c r="N1311" s="144">
        <v>45474</v>
      </c>
      <c r="O1311" s="27" t="str">
        <f>IFERROR(VLOOKUP(IF($L1311="―",$K1311,$L1311),[3]法人一覧!$D$4:$E$326,2,FALSE),"―")</f>
        <v>―</v>
      </c>
    </row>
    <row r="1312" spans="1:15" ht="30" customHeight="1" x14ac:dyDescent="0.15">
      <c r="A1312" s="39">
        <f>IF($B$1289="","",COUNTA($B$1289:B1312))</f>
        <v>24</v>
      </c>
      <c r="B1312" s="53">
        <f t="shared" si="136"/>
        <v>1312</v>
      </c>
      <c r="C1312" s="53" t="str">
        <f t="shared" si="137"/>
        <v>（１１）　訪問看護ステーション　（介護保険法）</v>
      </c>
      <c r="D1312" s="131" t="str">
        <f t="shared" si="138"/>
        <v>長寿介護課</v>
      </c>
      <c r="E1312" s="27" t="str">
        <f t="shared" si="139"/>
        <v>訪問看護ステーション</v>
      </c>
      <c r="F1312" s="25" t="s">
        <v>6141</v>
      </c>
      <c r="G1312" s="98" t="s">
        <v>4240</v>
      </c>
      <c r="H1312" s="27" t="s">
        <v>6142</v>
      </c>
      <c r="I1312" s="34" t="s">
        <v>6143</v>
      </c>
      <c r="J1312" s="98" t="s">
        <v>6144</v>
      </c>
      <c r="K1312" s="25" t="s">
        <v>6145</v>
      </c>
      <c r="L1312" s="105" t="s">
        <v>25</v>
      </c>
      <c r="M1312" s="144"/>
      <c r="N1312" s="144">
        <v>45536</v>
      </c>
      <c r="O1312" s="27" t="str">
        <f>IFERROR(VLOOKUP(IF($L1312="―",$K1312,$L1312),[3]法人一覧!$D$4:$E$326,2,FALSE),"―")</f>
        <v>―</v>
      </c>
    </row>
    <row r="1313" spans="1:15" ht="30" customHeight="1" x14ac:dyDescent="0.15">
      <c r="A1313" s="39">
        <f>IF($B$1289="","",COUNTA($B$1289:B1313))</f>
        <v>25</v>
      </c>
      <c r="B1313" s="53">
        <f t="shared" si="136"/>
        <v>1313</v>
      </c>
      <c r="C1313" s="53" t="str">
        <f t="shared" si="137"/>
        <v>（１１）　訪問看護ステーション　（介護保険法）</v>
      </c>
      <c r="D1313" s="131" t="str">
        <f t="shared" si="138"/>
        <v>長寿介護課</v>
      </c>
      <c r="E1313" s="27" t="str">
        <f t="shared" si="139"/>
        <v>訪問看護ステーション</v>
      </c>
      <c r="F1313" s="25" t="s">
        <v>6146</v>
      </c>
      <c r="G1313" s="98" t="s">
        <v>5617</v>
      </c>
      <c r="H1313" s="27" t="s">
        <v>6147</v>
      </c>
      <c r="I1313" s="34" t="s">
        <v>6148</v>
      </c>
      <c r="J1313" s="98" t="s">
        <v>6149</v>
      </c>
      <c r="K1313" s="25" t="s">
        <v>6150</v>
      </c>
      <c r="L1313" s="105" t="s">
        <v>25</v>
      </c>
      <c r="M1313" s="144"/>
      <c r="N1313" s="144">
        <v>45566</v>
      </c>
      <c r="O1313" s="27" t="str">
        <f>IFERROR(VLOOKUP(IF($L1313="―",$K1313,$L1313),[3]法人一覧!$D$4:$E$326,2,FALSE),"―")</f>
        <v>―</v>
      </c>
    </row>
    <row r="1314" spans="1:15" ht="30" customHeight="1" x14ac:dyDescent="0.15">
      <c r="A1314" s="39">
        <f>IF($B$1289="","",COUNTA($B$1289:B1314))</f>
        <v>26</v>
      </c>
      <c r="B1314" s="53">
        <f t="shared" si="136"/>
        <v>1314</v>
      </c>
      <c r="C1314" s="53" t="str">
        <f t="shared" si="137"/>
        <v>（１１）　訪問看護ステーション　（介護保険法）</v>
      </c>
      <c r="D1314" s="131" t="str">
        <f t="shared" si="138"/>
        <v>長寿介護課</v>
      </c>
      <c r="E1314" s="27" t="str">
        <f t="shared" si="139"/>
        <v>訪問看護ステーション</v>
      </c>
      <c r="F1314" s="25" t="s">
        <v>6151</v>
      </c>
      <c r="G1314" s="98" t="s">
        <v>6152</v>
      </c>
      <c r="H1314" s="27" t="s">
        <v>6153</v>
      </c>
      <c r="I1314" s="34" t="s">
        <v>6154</v>
      </c>
      <c r="J1314" s="98" t="s">
        <v>6155</v>
      </c>
      <c r="K1314" s="25" t="s">
        <v>6156</v>
      </c>
      <c r="L1314" s="105" t="s">
        <v>25</v>
      </c>
      <c r="M1314" s="144"/>
      <c r="N1314" s="144">
        <v>45689</v>
      </c>
      <c r="O1314" s="27" t="str">
        <f>IFERROR(VLOOKUP(IF($L1314="―",$K1314,$L1314),[3]法人一覧!$D$4:$E$326,2,FALSE),"―")</f>
        <v>―</v>
      </c>
    </row>
    <row r="1315" spans="1:15" ht="30" customHeight="1" x14ac:dyDescent="0.15">
      <c r="A1315" s="39">
        <f>IF($B$1289="","",COUNTA($B$1289:B1315))</f>
        <v>27</v>
      </c>
      <c r="B1315" s="53">
        <f t="shared" si="136"/>
        <v>1315</v>
      </c>
      <c r="C1315" s="53" t="str">
        <f t="shared" si="137"/>
        <v>（１１）　訪問看護ステーション　（介護保険法）</v>
      </c>
      <c r="D1315" s="131" t="str">
        <f t="shared" si="138"/>
        <v>長寿介護課</v>
      </c>
      <c r="E1315" s="27" t="str">
        <f t="shared" si="139"/>
        <v>訪問看護ステーション</v>
      </c>
      <c r="F1315" s="25" t="s">
        <v>6157</v>
      </c>
      <c r="G1315" s="98" t="s">
        <v>6158</v>
      </c>
      <c r="H1315" s="27" t="s">
        <v>6159</v>
      </c>
      <c r="I1315" s="34" t="s">
        <v>6160</v>
      </c>
      <c r="J1315" s="98" t="s">
        <v>6161</v>
      </c>
      <c r="K1315" s="25" t="s">
        <v>6162</v>
      </c>
      <c r="L1315" s="105" t="s">
        <v>25</v>
      </c>
      <c r="M1315" s="144"/>
      <c r="N1315" s="144">
        <v>45689</v>
      </c>
      <c r="O1315" s="27" t="str">
        <f>IFERROR(VLOOKUP(IF($L1315="―",$K1315,$L1315),[3]法人一覧!$D$4:$E$326,2,FALSE),"―")</f>
        <v>―</v>
      </c>
    </row>
    <row r="1316" spans="1:15" ht="30" customHeight="1" x14ac:dyDescent="0.15">
      <c r="A1316" s="39">
        <f>IF($B$1289="","",COUNTA($B$1289:B1316))</f>
        <v>28</v>
      </c>
      <c r="B1316" s="53">
        <f t="shared" si="136"/>
        <v>1316</v>
      </c>
      <c r="C1316" s="53" t="str">
        <f t="shared" si="137"/>
        <v>（１１）　訪問看護ステーション　（介護保険法）</v>
      </c>
      <c r="D1316" s="131" t="str">
        <f t="shared" si="138"/>
        <v>長寿介護課</v>
      </c>
      <c r="E1316" s="27" t="str">
        <f t="shared" si="139"/>
        <v>訪問看護ステーション</v>
      </c>
      <c r="F1316" s="25" t="s">
        <v>6163</v>
      </c>
      <c r="G1316" s="98" t="s">
        <v>294</v>
      </c>
      <c r="H1316" s="27" t="s">
        <v>6164</v>
      </c>
      <c r="I1316" s="34" t="s">
        <v>6165</v>
      </c>
      <c r="J1316" s="98" t="s">
        <v>6166</v>
      </c>
      <c r="K1316" s="25" t="s">
        <v>6167</v>
      </c>
      <c r="L1316" s="105" t="s">
        <v>25</v>
      </c>
      <c r="M1316" s="144"/>
      <c r="N1316" s="144">
        <v>45748</v>
      </c>
      <c r="O1316" s="27" t="str">
        <f>IFERROR(VLOOKUP(IF($L1316="―",$K1316,$L1316),[3]法人一覧!$D$4:$E$326,2,FALSE),"―")</f>
        <v>―</v>
      </c>
    </row>
    <row r="1317" spans="1:15" ht="30" customHeight="1" x14ac:dyDescent="0.15">
      <c r="A1317" s="145">
        <f>IF($B$1289="","",COUNTA($B$1289:B1317))</f>
        <v>29</v>
      </c>
      <c r="B1317" s="146">
        <f>IF(D1317="","",ROW())</f>
        <v>1317</v>
      </c>
      <c r="C1317" s="53" t="str">
        <f>$F$1287</f>
        <v>（１１）　訪問看護ステーション　（介護保険法）</v>
      </c>
      <c r="D1317" s="131" t="str">
        <f>$O$1287</f>
        <v>長寿介護課</v>
      </c>
      <c r="E1317" s="53" t="str">
        <f>MID(category4_11,SEARCH("）",category4_11,1)+2,SEARCH("（",category4_11,SEARCH("）",category4_11,1)+2)-SEARCH("）",category4_11,1)-3)</f>
        <v>訪問看護ステーション</v>
      </c>
      <c r="F1317" s="25" t="s">
        <v>15901</v>
      </c>
      <c r="G1317" s="98" t="s">
        <v>2933</v>
      </c>
      <c r="H1317" s="104" t="s">
        <v>15902</v>
      </c>
      <c r="I1317" s="34" t="s">
        <v>15903</v>
      </c>
      <c r="J1317" s="34" t="s">
        <v>15904</v>
      </c>
      <c r="K1317" s="25" t="s">
        <v>15833</v>
      </c>
      <c r="L1317" s="105"/>
      <c r="M1317" s="144"/>
      <c r="N1317" s="144">
        <v>45809</v>
      </c>
      <c r="O1317" s="27" t="str">
        <f>IFERROR(VLOOKUP(IF($L1317="―",$K1317,$L1317),[3]法人一覧!$D$4:$E$326,2,FALSE),"―")</f>
        <v>―</v>
      </c>
    </row>
    <row r="1318" spans="1:15" ht="30" customHeight="1" x14ac:dyDescent="0.15">
      <c r="A1318" s="145">
        <f>IF($B$1289="","",COUNTA($B$1289:B1318))</f>
        <v>30</v>
      </c>
      <c r="B1318" s="146">
        <f>IF(D1318="","",ROW())</f>
        <v>1318</v>
      </c>
      <c r="C1318" s="53" t="str">
        <f>$F$1287</f>
        <v>（１１）　訪問看護ステーション　（介護保険法）</v>
      </c>
      <c r="D1318" s="131" t="str">
        <f>$O$1287</f>
        <v>長寿介護課</v>
      </c>
      <c r="E1318" s="53" t="str">
        <f>MID(category4_11,SEARCH("）",category4_11,1)+2,SEARCH("（",category4_11,SEARCH("）",category4_11,1)+2)-SEARCH("）",category4_11,1)-3)</f>
        <v>訪問看護ステーション</v>
      </c>
      <c r="F1318" s="25" t="s">
        <v>15905</v>
      </c>
      <c r="G1318" s="98" t="s">
        <v>294</v>
      </c>
      <c r="H1318" s="104" t="s">
        <v>15906</v>
      </c>
      <c r="I1318" s="34" t="s">
        <v>15836</v>
      </c>
      <c r="J1318" s="34" t="s">
        <v>15837</v>
      </c>
      <c r="K1318" s="25" t="s">
        <v>6429</v>
      </c>
      <c r="L1318" s="105"/>
      <c r="M1318" s="144"/>
      <c r="N1318" s="144">
        <v>46113</v>
      </c>
      <c r="O1318" s="27" t="str">
        <f>IFERROR(VLOOKUP(IF($L1318="―",$K1318,$L1318),[3]法人一覧!$D$4:$E$326,2,FALSE),"―")</f>
        <v>―</v>
      </c>
    </row>
    <row r="1319" spans="1:15" ht="30" customHeight="1" x14ac:dyDescent="0.15">
      <c r="A1319" s="39">
        <f>IF($B$1289="","",COUNTA($B$1289:B1319))</f>
        <v>31</v>
      </c>
      <c r="B1319" s="53">
        <f t="shared" si="136"/>
        <v>1319</v>
      </c>
      <c r="C1319" s="53" t="str">
        <f t="shared" si="137"/>
        <v>（１１）　訪問看護ステーション　（介護保険法）</v>
      </c>
      <c r="D1319" s="131" t="str">
        <f t="shared" si="138"/>
        <v>長寿介護課</v>
      </c>
      <c r="E1319" s="27" t="str">
        <f t="shared" si="139"/>
        <v>訪問看護ステーション</v>
      </c>
      <c r="F1319" s="25" t="s">
        <v>6168</v>
      </c>
      <c r="G1319" s="34" t="s">
        <v>2977</v>
      </c>
      <c r="H1319" s="25" t="s">
        <v>6169</v>
      </c>
      <c r="I1319" s="34" t="s">
        <v>6170</v>
      </c>
      <c r="J1319" s="34" t="s">
        <v>6171</v>
      </c>
      <c r="K1319" s="25" t="s">
        <v>6039</v>
      </c>
      <c r="L1319" s="35" t="s">
        <v>25</v>
      </c>
      <c r="M1319" s="144"/>
      <c r="N1319" s="144" t="s">
        <v>150</v>
      </c>
      <c r="O1319" s="27" t="str">
        <f>IFERROR(VLOOKUP(IF($L1319="―",$K1319,$L1319),[3]法人一覧!$D$4:$E$326,2,FALSE),"―")</f>
        <v>―</v>
      </c>
    </row>
    <row r="1320" spans="1:15" ht="30" customHeight="1" x14ac:dyDescent="0.15">
      <c r="A1320" s="39">
        <f>IF($B$1289="","",COUNTA($B$1289:B1320))</f>
        <v>32</v>
      </c>
      <c r="B1320" s="53">
        <f t="shared" si="136"/>
        <v>1320</v>
      </c>
      <c r="C1320" s="53" t="str">
        <f t="shared" si="137"/>
        <v>（１１）　訪問看護ステーション　（介護保険法）</v>
      </c>
      <c r="D1320" s="131" t="str">
        <f t="shared" si="138"/>
        <v>長寿介護課</v>
      </c>
      <c r="E1320" s="27" t="str">
        <f t="shared" si="139"/>
        <v>訪問看護ステーション</v>
      </c>
      <c r="F1320" s="25" t="s">
        <v>6172</v>
      </c>
      <c r="G1320" s="34" t="s">
        <v>2977</v>
      </c>
      <c r="H1320" s="25" t="s">
        <v>6173</v>
      </c>
      <c r="I1320" s="34" t="s">
        <v>6174</v>
      </c>
      <c r="J1320" s="34" t="s">
        <v>6175</v>
      </c>
      <c r="K1320" s="25" t="s">
        <v>55</v>
      </c>
      <c r="L1320" s="35" t="s">
        <v>25</v>
      </c>
      <c r="M1320" s="93"/>
      <c r="N1320" s="93" t="s">
        <v>3013</v>
      </c>
      <c r="O1320" s="27" t="str">
        <f>IFERROR(VLOOKUP(IF($L1320="―",$K1320,$L1320),[3]法人一覧!$D$4:$E$326,2,FALSE),"―")</f>
        <v>―</v>
      </c>
    </row>
    <row r="1321" spans="1:15" ht="30" customHeight="1" x14ac:dyDescent="0.15">
      <c r="A1321" s="39">
        <f>IF($B$1289="","",COUNTA($B$1289:B1321))</f>
        <v>33</v>
      </c>
      <c r="B1321" s="53">
        <f t="shared" si="136"/>
        <v>1321</v>
      </c>
      <c r="C1321" s="53" t="str">
        <f t="shared" si="137"/>
        <v>（１１）　訪問看護ステーション　（介護保険法）</v>
      </c>
      <c r="D1321" s="131" t="str">
        <f t="shared" si="138"/>
        <v>長寿介護課</v>
      </c>
      <c r="E1321" s="27" t="str">
        <f t="shared" si="139"/>
        <v>訪問看護ステーション</v>
      </c>
      <c r="F1321" s="104" t="s">
        <v>6176</v>
      </c>
      <c r="G1321" s="103" t="s">
        <v>6177</v>
      </c>
      <c r="H1321" s="104" t="s">
        <v>6178</v>
      </c>
      <c r="I1321" s="103" t="s">
        <v>6179</v>
      </c>
      <c r="J1321" s="103" t="s">
        <v>6180</v>
      </c>
      <c r="K1321" s="104" t="s">
        <v>16004</v>
      </c>
      <c r="L1321" s="105" t="s">
        <v>25</v>
      </c>
      <c r="M1321" s="144"/>
      <c r="N1321" s="144">
        <v>41730</v>
      </c>
      <c r="O1321" s="27" t="str">
        <f>IFERROR(VLOOKUP(IF($L1321="―",$K1321,$L1321),[3]法人一覧!$D$4:$E$326,2,FALSE),"―")</f>
        <v>―</v>
      </c>
    </row>
    <row r="1322" spans="1:15" ht="30" customHeight="1" x14ac:dyDescent="0.15">
      <c r="A1322" s="39">
        <f>IF($B$1289="","",COUNTA($B$1289:B1322))</f>
        <v>34</v>
      </c>
      <c r="B1322" s="53">
        <f t="shared" si="136"/>
        <v>1322</v>
      </c>
      <c r="C1322" s="53" t="str">
        <f t="shared" si="137"/>
        <v>（１１）　訪問看護ステーション　（介護保険法）</v>
      </c>
      <c r="D1322" s="131" t="str">
        <f t="shared" si="138"/>
        <v>長寿介護課</v>
      </c>
      <c r="E1322" s="27" t="str">
        <f t="shared" si="139"/>
        <v>訪問看護ステーション</v>
      </c>
      <c r="F1322" s="25" t="s">
        <v>6181</v>
      </c>
      <c r="G1322" s="103" t="s">
        <v>6182</v>
      </c>
      <c r="H1322" s="104" t="s">
        <v>6183</v>
      </c>
      <c r="I1322" s="34" t="s">
        <v>6184</v>
      </c>
      <c r="J1322" s="34" t="s">
        <v>6185</v>
      </c>
      <c r="K1322" s="25" t="s">
        <v>16005</v>
      </c>
      <c r="L1322" s="35" t="s">
        <v>25</v>
      </c>
      <c r="M1322" s="135"/>
      <c r="N1322" s="135">
        <v>42278</v>
      </c>
      <c r="O1322" s="27" t="str">
        <f>IFERROR(VLOOKUP(IF($L1322="―",$K1322,$L1322),[3]法人一覧!$D$4:$E$326,2,FALSE),"―")</f>
        <v>―</v>
      </c>
    </row>
    <row r="1323" spans="1:15" ht="30" customHeight="1" x14ac:dyDescent="0.15">
      <c r="A1323" s="39">
        <f>IF($B$1289="","",COUNTA($B$1289:B1323))</f>
        <v>35</v>
      </c>
      <c r="B1323" s="53">
        <f t="shared" si="136"/>
        <v>1323</v>
      </c>
      <c r="C1323" s="53" t="str">
        <f t="shared" si="137"/>
        <v>（１１）　訪問看護ステーション　（介護保険法）</v>
      </c>
      <c r="D1323" s="131" t="str">
        <f t="shared" si="138"/>
        <v>長寿介護課</v>
      </c>
      <c r="E1323" s="27" t="str">
        <f t="shared" si="139"/>
        <v>訪問看護ステーション</v>
      </c>
      <c r="F1323" s="104" t="s">
        <v>6186</v>
      </c>
      <c r="G1323" s="103" t="s">
        <v>832</v>
      </c>
      <c r="H1323" s="104" t="s">
        <v>6187</v>
      </c>
      <c r="I1323" s="103" t="s">
        <v>6188</v>
      </c>
      <c r="J1323" s="103" t="s">
        <v>6189</v>
      </c>
      <c r="K1323" s="104" t="s">
        <v>6190</v>
      </c>
      <c r="L1323" s="105" t="s">
        <v>25</v>
      </c>
      <c r="M1323" s="93"/>
      <c r="N1323" s="93">
        <v>42644</v>
      </c>
      <c r="O1323" s="27" t="str">
        <f>IFERROR(VLOOKUP(IF($L1323="―",$K1323,$L1323),[3]法人一覧!$D$4:$E$326,2,FALSE),"―")</f>
        <v>―</v>
      </c>
    </row>
    <row r="1324" spans="1:15" ht="30" customHeight="1" x14ac:dyDescent="0.15">
      <c r="A1324" s="39">
        <f>IF($B$1289="","",COUNTA($B$1289:B1324))</f>
        <v>36</v>
      </c>
      <c r="B1324" s="53">
        <f t="shared" si="136"/>
        <v>1324</v>
      </c>
      <c r="C1324" s="53" t="str">
        <f t="shared" si="137"/>
        <v>（１１）　訪問看護ステーション　（介護保険法）</v>
      </c>
      <c r="D1324" s="131" t="str">
        <f t="shared" si="138"/>
        <v>長寿介護課</v>
      </c>
      <c r="E1324" s="27" t="str">
        <f t="shared" si="139"/>
        <v>訪問看護ステーション</v>
      </c>
      <c r="F1324" s="104" t="s">
        <v>6191</v>
      </c>
      <c r="G1324" s="103" t="s">
        <v>6192</v>
      </c>
      <c r="H1324" s="104" t="s">
        <v>6193</v>
      </c>
      <c r="I1324" s="103" t="s">
        <v>4382</v>
      </c>
      <c r="J1324" s="103" t="s">
        <v>4383</v>
      </c>
      <c r="K1324" s="104" t="s">
        <v>6194</v>
      </c>
      <c r="L1324" s="105" t="s">
        <v>25</v>
      </c>
      <c r="M1324" s="93"/>
      <c r="N1324" s="93">
        <v>42826</v>
      </c>
      <c r="O1324" s="27" t="str">
        <f>IFERROR(VLOOKUP(IF($L1324="―",$K1324,$L1324),[3]法人一覧!$D$4:$E$326,2,FALSE),"―")</f>
        <v>―</v>
      </c>
    </row>
    <row r="1325" spans="1:15" ht="30" customHeight="1" x14ac:dyDescent="0.15">
      <c r="A1325" s="39">
        <f>IF($B$1289="","",COUNTA($B$1289:B1325))</f>
        <v>37</v>
      </c>
      <c r="B1325" s="53">
        <f t="shared" si="136"/>
        <v>1325</v>
      </c>
      <c r="C1325" s="53" t="str">
        <f t="shared" si="137"/>
        <v>（１１）　訪問看護ステーション　（介護保険法）</v>
      </c>
      <c r="D1325" s="131" t="str">
        <f t="shared" si="138"/>
        <v>長寿介護課</v>
      </c>
      <c r="E1325" s="27" t="str">
        <f t="shared" si="139"/>
        <v>訪問看護ステーション</v>
      </c>
      <c r="F1325" s="25" t="s">
        <v>6195</v>
      </c>
      <c r="G1325" s="34" t="s">
        <v>6196</v>
      </c>
      <c r="H1325" s="104" t="s">
        <v>6197</v>
      </c>
      <c r="I1325" s="34" t="s">
        <v>6198</v>
      </c>
      <c r="J1325" s="34" t="s">
        <v>6199</v>
      </c>
      <c r="K1325" s="25" t="s">
        <v>6100</v>
      </c>
      <c r="L1325" s="105" t="s">
        <v>25</v>
      </c>
      <c r="M1325" s="37"/>
      <c r="N1325" s="37">
        <v>45108</v>
      </c>
      <c r="O1325" s="27" t="str">
        <f>IFERROR(VLOOKUP(IF($L1325="―",$K1325,$L1325),[3]法人一覧!$D$4:$E$326,2,FALSE),"―")</f>
        <v>―</v>
      </c>
    </row>
    <row r="1326" spans="1:15" ht="30" customHeight="1" x14ac:dyDescent="0.15">
      <c r="A1326" s="145">
        <f>IF($B$1289="","",COUNTA($B$1289:B1326))</f>
        <v>38</v>
      </c>
      <c r="B1326" s="146">
        <f>IF(D1326="","",ROW())</f>
        <v>1326</v>
      </c>
      <c r="C1326" s="53" t="str">
        <f>$F$1287</f>
        <v>（１１）　訪問看護ステーション　（介護保険法）</v>
      </c>
      <c r="D1326" s="131" t="str">
        <f>$O$1287</f>
        <v>長寿介護課</v>
      </c>
      <c r="E1326" s="53" t="str">
        <f>MID(category4_11,SEARCH("）",category4_11,1)+2,SEARCH("（",category4_11,SEARCH("）",category4_11,1)+2)-SEARCH("）",category4_11,1)-3)</f>
        <v>訪問看護ステーション</v>
      </c>
      <c r="F1326" s="25" t="s">
        <v>15907</v>
      </c>
      <c r="G1326" s="34" t="s">
        <v>6182</v>
      </c>
      <c r="H1326" s="104" t="s">
        <v>15908</v>
      </c>
      <c r="I1326" s="34" t="s">
        <v>16102</v>
      </c>
      <c r="J1326" s="34"/>
      <c r="K1326" s="25" t="s">
        <v>15909</v>
      </c>
      <c r="L1326" s="105"/>
      <c r="M1326" s="37"/>
      <c r="N1326" s="37">
        <v>46083</v>
      </c>
      <c r="O1326" s="27" t="str">
        <f>IFERROR(VLOOKUP(IF($L1326="―",$K1326,$L1326),[3]法人一覧!$D$4:$E$326,2,FALSE),"―")</f>
        <v>―</v>
      </c>
    </row>
    <row r="1327" spans="1:15" ht="30" customHeight="1" x14ac:dyDescent="0.15">
      <c r="A1327" s="39">
        <f>IF($B$1289="","",COUNTA($B$1289:B1327))</f>
        <v>39</v>
      </c>
      <c r="B1327" s="53">
        <f t="shared" si="136"/>
        <v>1327</v>
      </c>
      <c r="C1327" s="53" t="str">
        <f t="shared" si="137"/>
        <v>（１１）　訪問看護ステーション　（介護保険法）</v>
      </c>
      <c r="D1327" s="131" t="str">
        <f t="shared" si="138"/>
        <v>長寿介護課</v>
      </c>
      <c r="E1327" s="27" t="str">
        <f t="shared" si="139"/>
        <v>訪問看護ステーション</v>
      </c>
      <c r="F1327" s="25" t="s">
        <v>6200</v>
      </c>
      <c r="G1327" s="34" t="s">
        <v>6201</v>
      </c>
      <c r="H1327" s="25" t="s">
        <v>6202</v>
      </c>
      <c r="I1327" s="34" t="s">
        <v>6203</v>
      </c>
      <c r="J1327" s="34" t="s">
        <v>6204</v>
      </c>
      <c r="K1327" s="25" t="s">
        <v>6205</v>
      </c>
      <c r="L1327" s="35" t="s">
        <v>25</v>
      </c>
      <c r="M1327" s="93"/>
      <c r="N1327" s="93" t="s">
        <v>3013</v>
      </c>
      <c r="O1327" s="27" t="str">
        <f>IFERROR(VLOOKUP(IF($L1327="―",$K1327,$L1327),[3]法人一覧!$D$4:$E$326,2,FALSE),"―")</f>
        <v>―</v>
      </c>
    </row>
    <row r="1328" spans="1:15" ht="30" customHeight="1" x14ac:dyDescent="0.15">
      <c r="A1328" s="39">
        <f>IF($B$1289="","",COUNTA($B$1289:B1328))</f>
        <v>40</v>
      </c>
      <c r="B1328" s="53">
        <f t="shared" si="136"/>
        <v>1328</v>
      </c>
      <c r="C1328" s="53" t="str">
        <f t="shared" si="137"/>
        <v>（１１）　訪問看護ステーション　（介護保険法）</v>
      </c>
      <c r="D1328" s="131" t="str">
        <f t="shared" si="138"/>
        <v>長寿介護課</v>
      </c>
      <c r="E1328" s="27" t="str">
        <f t="shared" si="139"/>
        <v>訪問看護ステーション</v>
      </c>
      <c r="F1328" s="25" t="s">
        <v>6206</v>
      </c>
      <c r="G1328" s="34" t="s">
        <v>6207</v>
      </c>
      <c r="H1328" s="25" t="s">
        <v>6208</v>
      </c>
      <c r="I1328" s="34" t="s">
        <v>6209</v>
      </c>
      <c r="J1328" s="34" t="s">
        <v>6210</v>
      </c>
      <c r="K1328" s="25" t="s">
        <v>5649</v>
      </c>
      <c r="L1328" s="35" t="s">
        <v>25</v>
      </c>
      <c r="M1328" s="93"/>
      <c r="N1328" s="93" t="s">
        <v>3013</v>
      </c>
      <c r="O1328" s="27" t="str">
        <f>IFERROR(VLOOKUP(IF($L1328="―",$K1328,$L1328),[3]法人一覧!$D$4:$E$326,2,FALSE),"―")</f>
        <v>―</v>
      </c>
    </row>
    <row r="1329" spans="1:15" ht="30" customHeight="1" x14ac:dyDescent="0.15">
      <c r="A1329" s="39">
        <f>IF($B$1289="","",COUNTA($B$1289:B1329))</f>
        <v>41</v>
      </c>
      <c r="B1329" s="53">
        <f t="shared" si="136"/>
        <v>1329</v>
      </c>
      <c r="C1329" s="53" t="str">
        <f t="shared" si="137"/>
        <v>（１１）　訪問看護ステーション　（介護保険法）</v>
      </c>
      <c r="D1329" s="131" t="str">
        <f t="shared" si="138"/>
        <v>長寿介護課</v>
      </c>
      <c r="E1329" s="27" t="str">
        <f t="shared" si="139"/>
        <v>訪問看護ステーション</v>
      </c>
      <c r="F1329" s="25" t="s">
        <v>6211</v>
      </c>
      <c r="G1329" s="34" t="s">
        <v>3078</v>
      </c>
      <c r="H1329" s="25" t="s">
        <v>6212</v>
      </c>
      <c r="I1329" s="34" t="s">
        <v>6213</v>
      </c>
      <c r="J1329" s="34" t="s">
        <v>5671</v>
      </c>
      <c r="K1329" s="25" t="s">
        <v>5672</v>
      </c>
      <c r="L1329" s="35" t="s">
        <v>25</v>
      </c>
      <c r="M1329" s="93"/>
      <c r="N1329" s="93" t="s">
        <v>3013</v>
      </c>
      <c r="O1329" s="27" t="str">
        <f>IFERROR(VLOOKUP(IF($L1329="―",$K1329,$L1329),[3]法人一覧!$D$4:$E$326,2,FALSE),"―")</f>
        <v>―</v>
      </c>
    </row>
    <row r="1330" spans="1:15" ht="30" customHeight="1" x14ac:dyDescent="0.15">
      <c r="A1330" s="39">
        <f>IF($B$1289="","",COUNTA($B$1289:B1330))</f>
        <v>42</v>
      </c>
      <c r="B1330" s="53">
        <f t="shared" si="136"/>
        <v>1330</v>
      </c>
      <c r="C1330" s="53" t="str">
        <f t="shared" si="137"/>
        <v>（１１）　訪問看護ステーション　（介護保険法）</v>
      </c>
      <c r="D1330" s="131" t="str">
        <f t="shared" si="138"/>
        <v>長寿介護課</v>
      </c>
      <c r="E1330" s="27" t="str">
        <f t="shared" si="139"/>
        <v>訪問看護ステーション</v>
      </c>
      <c r="F1330" s="104" t="s">
        <v>6214</v>
      </c>
      <c r="G1330" s="103" t="s">
        <v>2260</v>
      </c>
      <c r="H1330" s="104" t="s">
        <v>6215</v>
      </c>
      <c r="I1330" s="134" t="s">
        <v>6216</v>
      </c>
      <c r="J1330" s="134" t="s">
        <v>6217</v>
      </c>
      <c r="K1330" s="104" t="s">
        <v>6218</v>
      </c>
      <c r="L1330" s="105" t="s">
        <v>25</v>
      </c>
      <c r="M1330" s="144"/>
      <c r="N1330" s="144" t="s">
        <v>6219</v>
      </c>
      <c r="O1330" s="27" t="str">
        <f>IFERROR(VLOOKUP(IF($L1330="―",$K1330,$L1330),[3]法人一覧!$D$4:$E$326,2,FALSE),"―")</f>
        <v>―</v>
      </c>
    </row>
    <row r="1331" spans="1:15" ht="30" customHeight="1" x14ac:dyDescent="0.15">
      <c r="A1331" s="39">
        <f>IF($B$1289="","",COUNTA($B$1289:B1331))</f>
        <v>43</v>
      </c>
      <c r="B1331" s="53">
        <f t="shared" si="136"/>
        <v>1331</v>
      </c>
      <c r="C1331" s="53" t="str">
        <f t="shared" si="137"/>
        <v>（１１）　訪問看護ステーション　（介護保険法）</v>
      </c>
      <c r="D1331" s="131" t="str">
        <f t="shared" si="138"/>
        <v>長寿介護課</v>
      </c>
      <c r="E1331" s="27" t="str">
        <f t="shared" si="139"/>
        <v>訪問看護ステーション</v>
      </c>
      <c r="F1331" s="104" t="s">
        <v>6220</v>
      </c>
      <c r="G1331" s="103" t="s">
        <v>6221</v>
      </c>
      <c r="H1331" s="104" t="s">
        <v>6222</v>
      </c>
      <c r="I1331" s="103" t="s">
        <v>6223</v>
      </c>
      <c r="J1331" s="103" t="s">
        <v>6224</v>
      </c>
      <c r="K1331" s="104" t="s">
        <v>6225</v>
      </c>
      <c r="L1331" s="105" t="s">
        <v>25</v>
      </c>
      <c r="M1331" s="144"/>
      <c r="N1331" s="144" t="s">
        <v>6226</v>
      </c>
      <c r="O1331" s="27" t="str">
        <f>IFERROR(VLOOKUP(IF($L1331="―",$K1331,$L1331),[3]法人一覧!$D$4:$E$326,2,FALSE),"―")</f>
        <v>―</v>
      </c>
    </row>
    <row r="1332" spans="1:15" ht="30" customHeight="1" x14ac:dyDescent="0.15">
      <c r="A1332" s="39">
        <f>IF($B$1289="","",COUNTA($B$1289:B1332))</f>
        <v>44</v>
      </c>
      <c r="B1332" s="53">
        <f t="shared" si="136"/>
        <v>1332</v>
      </c>
      <c r="C1332" s="53" t="str">
        <f t="shared" si="137"/>
        <v>（１１）　訪問看護ステーション　（介護保険法）</v>
      </c>
      <c r="D1332" s="131" t="str">
        <f t="shared" si="138"/>
        <v>長寿介護課</v>
      </c>
      <c r="E1332" s="27" t="str">
        <f t="shared" si="139"/>
        <v>訪問看護ステーション</v>
      </c>
      <c r="F1332" s="104" t="s">
        <v>6227</v>
      </c>
      <c r="G1332" s="103" t="s">
        <v>6228</v>
      </c>
      <c r="H1332" s="104" t="s">
        <v>6229</v>
      </c>
      <c r="I1332" s="103" t="s">
        <v>6230</v>
      </c>
      <c r="J1332" s="103" t="s">
        <v>6231</v>
      </c>
      <c r="K1332" s="132" t="s">
        <v>6232</v>
      </c>
      <c r="L1332" s="105" t="s">
        <v>25</v>
      </c>
      <c r="M1332" s="144"/>
      <c r="N1332" s="144" t="s">
        <v>150</v>
      </c>
      <c r="O1332" s="27" t="str">
        <f>IFERROR(VLOOKUP(IF($L1332="―",$K1332,$L1332),[3]法人一覧!$D$4:$E$326,2,FALSE),"―")</f>
        <v>―</v>
      </c>
    </row>
    <row r="1333" spans="1:15" ht="30" customHeight="1" x14ac:dyDescent="0.15">
      <c r="A1333" s="39">
        <f>IF($B$1289="","",COUNTA($B$1289:B1333))</f>
        <v>45</v>
      </c>
      <c r="B1333" s="53">
        <f t="shared" si="136"/>
        <v>1333</v>
      </c>
      <c r="C1333" s="53" t="str">
        <f t="shared" si="137"/>
        <v>（１１）　訪問看護ステーション　（介護保険法）</v>
      </c>
      <c r="D1333" s="131" t="str">
        <f t="shared" si="138"/>
        <v>長寿介護課</v>
      </c>
      <c r="E1333" s="27" t="str">
        <f t="shared" si="139"/>
        <v>訪問看護ステーション</v>
      </c>
      <c r="F1333" s="104" t="s">
        <v>6233</v>
      </c>
      <c r="G1333" s="103" t="s">
        <v>2229</v>
      </c>
      <c r="H1333" s="104" t="s">
        <v>6234</v>
      </c>
      <c r="I1333" s="103" t="s">
        <v>4450</v>
      </c>
      <c r="J1333" s="103" t="s">
        <v>4451</v>
      </c>
      <c r="K1333" s="104" t="s">
        <v>6235</v>
      </c>
      <c r="L1333" s="105" t="s">
        <v>25</v>
      </c>
      <c r="M1333" s="144"/>
      <c r="N1333" s="144" t="s">
        <v>6236</v>
      </c>
      <c r="O1333" s="27" t="str">
        <f>IFERROR(VLOOKUP(IF($L1333="―",$K1333,$L1333),[3]法人一覧!$D$4:$E$326,2,FALSE),"―")</f>
        <v>―</v>
      </c>
    </row>
    <row r="1334" spans="1:15" ht="30" customHeight="1" x14ac:dyDescent="0.15">
      <c r="A1334" s="39">
        <f>IF($B$1289="","",COUNTA($B$1289:B1334))</f>
        <v>46</v>
      </c>
      <c r="B1334" s="53">
        <f t="shared" si="136"/>
        <v>1334</v>
      </c>
      <c r="C1334" s="53" t="str">
        <f t="shared" si="137"/>
        <v>（１１）　訪問看護ステーション　（介護保険法）</v>
      </c>
      <c r="D1334" s="131" t="str">
        <f t="shared" si="138"/>
        <v>長寿介護課</v>
      </c>
      <c r="E1334" s="27" t="str">
        <f t="shared" si="139"/>
        <v>訪問看護ステーション</v>
      </c>
      <c r="F1334" s="104" t="s">
        <v>6237</v>
      </c>
      <c r="G1334" s="103" t="s">
        <v>2225</v>
      </c>
      <c r="H1334" s="104" t="s">
        <v>6238</v>
      </c>
      <c r="I1334" s="103" t="s">
        <v>6239</v>
      </c>
      <c r="J1334" s="134" t="s">
        <v>6240</v>
      </c>
      <c r="K1334" s="104" t="s">
        <v>6039</v>
      </c>
      <c r="L1334" s="105" t="s">
        <v>25</v>
      </c>
      <c r="M1334" s="144"/>
      <c r="N1334" s="144" t="s">
        <v>6241</v>
      </c>
      <c r="O1334" s="27" t="str">
        <f>IFERROR(VLOOKUP(IF($L1334="―",$K1334,$L1334),[3]法人一覧!$D$4:$E$326,2,FALSE),"―")</f>
        <v>―</v>
      </c>
    </row>
    <row r="1335" spans="1:15" ht="30" customHeight="1" x14ac:dyDescent="0.15">
      <c r="A1335" s="39">
        <f>IF($B$1289="","",COUNTA($B$1289:B1335))</f>
        <v>47</v>
      </c>
      <c r="B1335" s="53">
        <f t="shared" si="136"/>
        <v>1335</v>
      </c>
      <c r="C1335" s="53" t="str">
        <f t="shared" si="137"/>
        <v>（１１）　訪問看護ステーション　（介護保険法）</v>
      </c>
      <c r="D1335" s="131" t="str">
        <f t="shared" si="138"/>
        <v>長寿介護課</v>
      </c>
      <c r="E1335" s="27" t="str">
        <f t="shared" si="139"/>
        <v>訪問看護ステーション</v>
      </c>
      <c r="F1335" s="104" t="s">
        <v>6242</v>
      </c>
      <c r="G1335" s="103" t="s">
        <v>3113</v>
      </c>
      <c r="H1335" s="104" t="s">
        <v>6243</v>
      </c>
      <c r="I1335" s="103" t="s">
        <v>6244</v>
      </c>
      <c r="J1335" s="103" t="s">
        <v>6245</v>
      </c>
      <c r="K1335" s="104" t="s">
        <v>6857</v>
      </c>
      <c r="L1335" s="105" t="s">
        <v>25</v>
      </c>
      <c r="M1335" s="144"/>
      <c r="N1335" s="144" t="s">
        <v>6246</v>
      </c>
      <c r="O1335" s="27" t="str">
        <f>IFERROR(VLOOKUP(IF($L1335="―",$K1335,$L1335),[3]法人一覧!$D$4:$E$326,2,FALSE),"―")</f>
        <v>―</v>
      </c>
    </row>
    <row r="1336" spans="1:15" ht="30" customHeight="1" x14ac:dyDescent="0.15">
      <c r="A1336" s="39">
        <f>IF($B$1289="","",COUNTA($B$1289:B1336))</f>
        <v>48</v>
      </c>
      <c r="B1336" s="53">
        <f t="shared" si="136"/>
        <v>1336</v>
      </c>
      <c r="C1336" s="53" t="str">
        <f t="shared" si="137"/>
        <v>（１１）　訪問看護ステーション　（介護保険法）</v>
      </c>
      <c r="D1336" s="131" t="str">
        <f t="shared" si="138"/>
        <v>長寿介護課</v>
      </c>
      <c r="E1336" s="27" t="str">
        <f t="shared" si="139"/>
        <v>訪問看護ステーション</v>
      </c>
      <c r="F1336" s="104" t="s">
        <v>6247</v>
      </c>
      <c r="G1336" s="103" t="s">
        <v>2204</v>
      </c>
      <c r="H1336" s="104" t="s">
        <v>6248</v>
      </c>
      <c r="I1336" s="134" t="s">
        <v>6249</v>
      </c>
      <c r="J1336" s="134" t="s">
        <v>6250</v>
      </c>
      <c r="K1336" s="104" t="s">
        <v>6251</v>
      </c>
      <c r="L1336" s="105" t="s">
        <v>25</v>
      </c>
      <c r="M1336" s="144"/>
      <c r="N1336" s="144" t="s">
        <v>6252</v>
      </c>
      <c r="O1336" s="27" t="str">
        <f>IFERROR(VLOOKUP(IF($L1336="―",$K1336,$L1336),[3]法人一覧!$D$4:$E$326,2,FALSE),"―")</f>
        <v>―</v>
      </c>
    </row>
    <row r="1337" spans="1:15" ht="30" customHeight="1" x14ac:dyDescent="0.15">
      <c r="A1337" s="39">
        <f>IF($B$1289="","",COUNTA($B$1289:B1337))</f>
        <v>49</v>
      </c>
      <c r="B1337" s="53">
        <f t="shared" si="136"/>
        <v>1337</v>
      </c>
      <c r="C1337" s="53" t="str">
        <f t="shared" si="137"/>
        <v>（１１）　訪問看護ステーション　（介護保険法）</v>
      </c>
      <c r="D1337" s="131" t="str">
        <f t="shared" si="138"/>
        <v>長寿介護課</v>
      </c>
      <c r="E1337" s="27" t="str">
        <f t="shared" si="139"/>
        <v>訪問看護ステーション</v>
      </c>
      <c r="F1337" s="25" t="s">
        <v>6253</v>
      </c>
      <c r="G1337" s="34" t="s">
        <v>2260</v>
      </c>
      <c r="H1337" s="25" t="s">
        <v>6254</v>
      </c>
      <c r="I1337" s="34" t="s">
        <v>6255</v>
      </c>
      <c r="J1337" s="34" t="s">
        <v>6256</v>
      </c>
      <c r="K1337" s="25" t="s">
        <v>5514</v>
      </c>
      <c r="L1337" s="35" t="s">
        <v>25</v>
      </c>
      <c r="M1337" s="93"/>
      <c r="N1337" s="93" t="s">
        <v>2550</v>
      </c>
      <c r="O1337" s="27" t="str">
        <f>IFERROR(VLOOKUP(IF($L1337="―",$K1337,$L1337),[3]法人一覧!$D$4:$E$326,2,FALSE),"―")</f>
        <v>―</v>
      </c>
    </row>
    <row r="1338" spans="1:15" ht="30" customHeight="1" x14ac:dyDescent="0.15">
      <c r="A1338" s="39">
        <f>IF($B$1289="","",COUNTA($B$1289:B1338))</f>
        <v>50</v>
      </c>
      <c r="B1338" s="53">
        <f t="shared" si="136"/>
        <v>1338</v>
      </c>
      <c r="C1338" s="53" t="str">
        <f t="shared" si="137"/>
        <v>（１１）　訪問看護ステーション　（介護保険法）</v>
      </c>
      <c r="D1338" s="131" t="str">
        <f t="shared" si="138"/>
        <v>長寿介護課</v>
      </c>
      <c r="E1338" s="27" t="str">
        <f t="shared" si="139"/>
        <v>訪問看護ステーション</v>
      </c>
      <c r="F1338" s="25" t="s">
        <v>6257</v>
      </c>
      <c r="G1338" s="103" t="s">
        <v>6258</v>
      </c>
      <c r="H1338" s="25" t="s">
        <v>6259</v>
      </c>
      <c r="I1338" s="34" t="s">
        <v>6260</v>
      </c>
      <c r="J1338" s="34" t="s">
        <v>6261</v>
      </c>
      <c r="K1338" s="25" t="s">
        <v>16006</v>
      </c>
      <c r="L1338" s="35" t="s">
        <v>25</v>
      </c>
      <c r="M1338" s="93"/>
      <c r="N1338" s="93">
        <v>41061</v>
      </c>
      <c r="O1338" s="27" t="str">
        <f>IFERROR(VLOOKUP(IF($L1338="―",$K1338,$L1338),[3]法人一覧!$D$4:$E$326,2,FALSE),"―")</f>
        <v>―</v>
      </c>
    </row>
    <row r="1339" spans="1:15" ht="30" customHeight="1" x14ac:dyDescent="0.15">
      <c r="A1339" s="39">
        <f>IF($B$1289="","",COUNTA($B$1289:B1339))</f>
        <v>51</v>
      </c>
      <c r="B1339" s="53">
        <f t="shared" si="136"/>
        <v>1339</v>
      </c>
      <c r="C1339" s="53" t="str">
        <f t="shared" si="137"/>
        <v>（１１）　訪問看護ステーション　（介護保険法）</v>
      </c>
      <c r="D1339" s="131" t="str">
        <f t="shared" si="138"/>
        <v>長寿介護課</v>
      </c>
      <c r="E1339" s="27" t="str">
        <f t="shared" si="139"/>
        <v>訪問看護ステーション</v>
      </c>
      <c r="F1339" s="25" t="s">
        <v>6262</v>
      </c>
      <c r="G1339" s="103" t="s">
        <v>6263</v>
      </c>
      <c r="H1339" s="25" t="s">
        <v>6264</v>
      </c>
      <c r="I1339" s="34" t="s">
        <v>6265</v>
      </c>
      <c r="J1339" s="34" t="s">
        <v>6266</v>
      </c>
      <c r="K1339" s="25" t="s">
        <v>16007</v>
      </c>
      <c r="L1339" s="314" t="s">
        <v>4291</v>
      </c>
      <c r="M1339" s="93"/>
      <c r="N1339" s="93">
        <v>41306</v>
      </c>
      <c r="O1339" s="27" t="str">
        <f>IFERROR(VLOOKUP(IF($L1339="―",$K1339,$L1339),[3]法人一覧!$D$4:$E$326,2,FALSE),"―")</f>
        <v>―</v>
      </c>
    </row>
    <row r="1340" spans="1:15" ht="30" customHeight="1" x14ac:dyDescent="0.15">
      <c r="A1340" s="39">
        <f>IF($B$1289="","",COUNTA($B$1289:B1340))</f>
        <v>52</v>
      </c>
      <c r="B1340" s="53">
        <f t="shared" si="136"/>
        <v>1340</v>
      </c>
      <c r="C1340" s="53" t="str">
        <f t="shared" si="137"/>
        <v>（１１）　訪問看護ステーション　（介護保険法）</v>
      </c>
      <c r="D1340" s="131" t="str">
        <f t="shared" si="138"/>
        <v>長寿介護課</v>
      </c>
      <c r="E1340" s="27" t="str">
        <f t="shared" si="139"/>
        <v>訪問看護ステーション</v>
      </c>
      <c r="F1340" s="104" t="s">
        <v>6267</v>
      </c>
      <c r="G1340" s="103" t="s">
        <v>6268</v>
      </c>
      <c r="H1340" s="104" t="s">
        <v>6269</v>
      </c>
      <c r="I1340" s="103" t="s">
        <v>6270</v>
      </c>
      <c r="J1340" s="103" t="s">
        <v>6271</v>
      </c>
      <c r="K1340" s="104" t="s">
        <v>16008</v>
      </c>
      <c r="L1340" s="105" t="s">
        <v>25</v>
      </c>
      <c r="M1340" s="144"/>
      <c r="N1340" s="144">
        <v>40848</v>
      </c>
      <c r="O1340" s="27" t="str">
        <f>IFERROR(VLOOKUP(IF($L1340="―",$K1340,$L1340),[3]法人一覧!$D$4:$E$326,2,FALSE),"―")</f>
        <v>―</v>
      </c>
    </row>
    <row r="1341" spans="1:15" ht="45" customHeight="1" x14ac:dyDescent="0.15">
      <c r="A1341" s="39">
        <f>IF($B$1289="","",COUNTA($B$1289:B1341))</f>
        <v>53</v>
      </c>
      <c r="B1341" s="53">
        <f t="shared" si="136"/>
        <v>1341</v>
      </c>
      <c r="C1341" s="53" t="str">
        <f t="shared" si="137"/>
        <v>（１１）　訪問看護ステーション　（介護保険法）</v>
      </c>
      <c r="D1341" s="131" t="str">
        <f t="shared" si="138"/>
        <v>長寿介護課</v>
      </c>
      <c r="E1341" s="27" t="str">
        <f t="shared" si="139"/>
        <v>訪問看護ステーション</v>
      </c>
      <c r="F1341" s="104" t="s">
        <v>6272</v>
      </c>
      <c r="G1341" s="103" t="s">
        <v>6273</v>
      </c>
      <c r="H1341" s="104" t="s">
        <v>5657</v>
      </c>
      <c r="I1341" s="103" t="s">
        <v>6274</v>
      </c>
      <c r="J1341" s="103" t="s">
        <v>6275</v>
      </c>
      <c r="K1341" s="104" t="s">
        <v>6276</v>
      </c>
      <c r="L1341" s="105" t="s">
        <v>25</v>
      </c>
      <c r="M1341" s="144"/>
      <c r="N1341" s="144">
        <v>40909</v>
      </c>
      <c r="O1341" s="27" t="str">
        <f>IFERROR(VLOOKUP(IF($L1341="―",$K1341,$L1341),[3]法人一覧!$D$4:$E$326,2,FALSE),"―")</f>
        <v>―</v>
      </c>
    </row>
    <row r="1342" spans="1:15" ht="30" customHeight="1" x14ac:dyDescent="0.15">
      <c r="A1342" s="39">
        <f>IF($B$1289="","",COUNTA($B$1289:B1342))</f>
        <v>54</v>
      </c>
      <c r="B1342" s="53">
        <f t="shared" si="136"/>
        <v>1342</v>
      </c>
      <c r="C1342" s="53" t="str">
        <f t="shared" si="137"/>
        <v>（１１）　訪問看護ステーション　（介護保険法）</v>
      </c>
      <c r="D1342" s="131" t="str">
        <f t="shared" si="138"/>
        <v>長寿介護課</v>
      </c>
      <c r="E1342" s="27" t="str">
        <f t="shared" si="139"/>
        <v>訪問看護ステーション</v>
      </c>
      <c r="F1342" s="104" t="s">
        <v>6277</v>
      </c>
      <c r="G1342" s="103" t="s">
        <v>6278</v>
      </c>
      <c r="H1342" s="104" t="s">
        <v>6279</v>
      </c>
      <c r="I1342" s="103" t="s">
        <v>6280</v>
      </c>
      <c r="J1342" s="103" t="s">
        <v>6281</v>
      </c>
      <c r="K1342" s="104" t="s">
        <v>16009</v>
      </c>
      <c r="L1342" s="105" t="s">
        <v>25</v>
      </c>
      <c r="M1342" s="144"/>
      <c r="N1342" s="144">
        <v>41640</v>
      </c>
      <c r="O1342" s="27" t="str">
        <f>IFERROR(VLOOKUP(IF($L1342="―",$K1342,$L1342),[3]法人一覧!$D$4:$E$326,2,FALSE),"―")</f>
        <v>―</v>
      </c>
    </row>
    <row r="1343" spans="1:15" ht="30" customHeight="1" x14ac:dyDescent="0.15">
      <c r="A1343" s="39">
        <f>IF($B$1289="","",COUNTA($B$1289:B1343))</f>
        <v>55</v>
      </c>
      <c r="B1343" s="53">
        <f t="shared" si="136"/>
        <v>1343</v>
      </c>
      <c r="C1343" s="53" t="str">
        <f t="shared" si="137"/>
        <v>（１１）　訪問看護ステーション　（介護保険法）</v>
      </c>
      <c r="D1343" s="131" t="str">
        <f t="shared" si="138"/>
        <v>長寿介護課</v>
      </c>
      <c r="E1343" s="27" t="str">
        <f t="shared" si="139"/>
        <v>訪問看護ステーション</v>
      </c>
      <c r="F1343" s="104" t="s">
        <v>6282</v>
      </c>
      <c r="G1343" s="103" t="s">
        <v>6283</v>
      </c>
      <c r="H1343" s="104" t="s">
        <v>6284</v>
      </c>
      <c r="I1343" s="103" t="s">
        <v>6285</v>
      </c>
      <c r="J1343" s="103" t="s">
        <v>6286</v>
      </c>
      <c r="K1343" s="104" t="s">
        <v>6287</v>
      </c>
      <c r="L1343" s="105" t="s">
        <v>25</v>
      </c>
      <c r="M1343" s="144"/>
      <c r="N1343" s="144">
        <v>41821</v>
      </c>
      <c r="O1343" s="27" t="str">
        <f>IFERROR(VLOOKUP(IF($L1343="―",$K1343,$L1343),[3]法人一覧!$D$4:$E$326,2,FALSE),"―")</f>
        <v>―</v>
      </c>
    </row>
    <row r="1344" spans="1:15" ht="30" customHeight="1" x14ac:dyDescent="0.15">
      <c r="A1344" s="39">
        <f>IF($B$1289="","",COUNTA($B$1289:B1344))</f>
        <v>56</v>
      </c>
      <c r="B1344" s="53">
        <f t="shared" si="136"/>
        <v>1344</v>
      </c>
      <c r="C1344" s="53" t="str">
        <f t="shared" si="137"/>
        <v>（１１）　訪問看護ステーション　（介護保険法）</v>
      </c>
      <c r="D1344" s="131" t="str">
        <f t="shared" si="138"/>
        <v>長寿介護課</v>
      </c>
      <c r="E1344" s="27" t="str">
        <f t="shared" si="139"/>
        <v>訪問看護ステーション</v>
      </c>
      <c r="F1344" s="104" t="s">
        <v>6288</v>
      </c>
      <c r="G1344" s="103" t="s">
        <v>723</v>
      </c>
      <c r="H1344" s="104" t="s">
        <v>6289</v>
      </c>
      <c r="I1344" s="103" t="s">
        <v>6290</v>
      </c>
      <c r="J1344" s="103" t="s">
        <v>6291</v>
      </c>
      <c r="K1344" s="104" t="s">
        <v>16010</v>
      </c>
      <c r="L1344" s="105" t="s">
        <v>25</v>
      </c>
      <c r="M1344" s="144"/>
      <c r="N1344" s="144">
        <v>42125</v>
      </c>
      <c r="O1344" s="27" t="str">
        <f>IFERROR(VLOOKUP(IF($L1344="―",$K1344,$L1344),[3]法人一覧!$D$4:$E$326,2,FALSE),"―")</f>
        <v>―</v>
      </c>
    </row>
    <row r="1345" spans="1:15" ht="30" customHeight="1" x14ac:dyDescent="0.15">
      <c r="A1345" s="39">
        <f>IF($B$1289="","",COUNTA($B$1289:B1345))</f>
        <v>57</v>
      </c>
      <c r="B1345" s="53">
        <f t="shared" si="136"/>
        <v>1345</v>
      </c>
      <c r="C1345" s="53" t="str">
        <f t="shared" si="137"/>
        <v>（１１）　訪問看護ステーション　（介護保険法）</v>
      </c>
      <c r="D1345" s="131" t="str">
        <f t="shared" si="138"/>
        <v>長寿介護課</v>
      </c>
      <c r="E1345" s="27" t="str">
        <f t="shared" si="139"/>
        <v>訪問看護ステーション</v>
      </c>
      <c r="F1345" s="104" t="s">
        <v>6292</v>
      </c>
      <c r="G1345" s="103" t="s">
        <v>6293</v>
      </c>
      <c r="H1345" s="104" t="s">
        <v>6294</v>
      </c>
      <c r="I1345" s="103" t="s">
        <v>6295</v>
      </c>
      <c r="J1345" s="103" t="s">
        <v>6296</v>
      </c>
      <c r="K1345" s="104" t="s">
        <v>16011</v>
      </c>
      <c r="L1345" s="105" t="s">
        <v>25</v>
      </c>
      <c r="M1345" s="144"/>
      <c r="N1345" s="144">
        <v>42461</v>
      </c>
      <c r="O1345" s="27" t="str">
        <f>IFERROR(VLOOKUP(IF($L1345="―",$K1345,$L1345),[3]法人一覧!$D$4:$E$326,2,FALSE),"―")</f>
        <v>―</v>
      </c>
    </row>
    <row r="1346" spans="1:15" ht="30" customHeight="1" x14ac:dyDescent="0.15">
      <c r="A1346" s="39">
        <f>IF($B$1289="","",COUNTA($B$1289:B1346))</f>
        <v>58</v>
      </c>
      <c r="B1346" s="53">
        <f t="shared" si="136"/>
        <v>1346</v>
      </c>
      <c r="C1346" s="53" t="str">
        <f t="shared" si="137"/>
        <v>（１１）　訪問看護ステーション　（介護保険法）</v>
      </c>
      <c r="D1346" s="131" t="str">
        <f t="shared" si="138"/>
        <v>長寿介護課</v>
      </c>
      <c r="E1346" s="27" t="str">
        <f t="shared" si="139"/>
        <v>訪問看護ステーション</v>
      </c>
      <c r="F1346" s="104" t="s">
        <v>6297</v>
      </c>
      <c r="G1346" s="103" t="s">
        <v>6298</v>
      </c>
      <c r="H1346" s="104" t="s">
        <v>6299</v>
      </c>
      <c r="I1346" s="103" t="s">
        <v>6300</v>
      </c>
      <c r="J1346" s="103" t="s">
        <v>6301</v>
      </c>
      <c r="K1346" s="104" t="s">
        <v>6124</v>
      </c>
      <c r="L1346" s="105" t="s">
        <v>25</v>
      </c>
      <c r="M1346" s="93"/>
      <c r="N1346" s="93">
        <v>42614</v>
      </c>
      <c r="O1346" s="27" t="str">
        <f>IFERROR(VLOOKUP(IF($L1346="―",$K1346,$L1346),[3]法人一覧!$D$4:$E$326,2,FALSE),"―")</f>
        <v>―</v>
      </c>
    </row>
    <row r="1347" spans="1:15" ht="30" customHeight="1" x14ac:dyDescent="0.15">
      <c r="A1347" s="39">
        <f>IF($B$1289="","",COUNTA($B$1289:B1347))</f>
        <v>59</v>
      </c>
      <c r="B1347" s="53">
        <f t="shared" si="136"/>
        <v>1347</v>
      </c>
      <c r="C1347" s="53" t="str">
        <f t="shared" si="137"/>
        <v>（１１）　訪問看護ステーション　（介護保険法）</v>
      </c>
      <c r="D1347" s="131" t="str">
        <f t="shared" si="138"/>
        <v>長寿介護課</v>
      </c>
      <c r="E1347" s="27" t="str">
        <f t="shared" si="139"/>
        <v>訪問看護ステーション</v>
      </c>
      <c r="F1347" s="104" t="s">
        <v>6302</v>
      </c>
      <c r="G1347" s="103" t="s">
        <v>5459</v>
      </c>
      <c r="H1347" s="104" t="s">
        <v>6303</v>
      </c>
      <c r="I1347" s="103" t="s">
        <v>6304</v>
      </c>
      <c r="J1347" s="103" t="s">
        <v>6304</v>
      </c>
      <c r="K1347" s="104" t="s">
        <v>6305</v>
      </c>
      <c r="L1347" s="105" t="s">
        <v>25</v>
      </c>
      <c r="M1347" s="93"/>
      <c r="N1347" s="93">
        <v>42644</v>
      </c>
      <c r="O1347" s="27" t="str">
        <f>IFERROR(VLOOKUP(IF($L1347="―",$K1347,$L1347),[3]法人一覧!$D$4:$E$326,2,FALSE),"―")</f>
        <v>―</v>
      </c>
    </row>
    <row r="1348" spans="1:15" ht="30" customHeight="1" x14ac:dyDescent="0.15">
      <c r="A1348" s="39">
        <f>IF($B$1289="","",COUNTA($B$1289:B1348))</f>
        <v>60</v>
      </c>
      <c r="B1348" s="53">
        <f t="shared" si="136"/>
        <v>1348</v>
      </c>
      <c r="C1348" s="53" t="str">
        <f t="shared" si="137"/>
        <v>（１１）　訪問看護ステーション　（介護保険法）</v>
      </c>
      <c r="D1348" s="131" t="str">
        <f t="shared" si="138"/>
        <v>長寿介護課</v>
      </c>
      <c r="E1348" s="27" t="str">
        <f t="shared" si="139"/>
        <v>訪問看護ステーション</v>
      </c>
      <c r="F1348" s="104" t="s">
        <v>6306</v>
      </c>
      <c r="G1348" s="103" t="s">
        <v>6307</v>
      </c>
      <c r="H1348" s="104" t="s">
        <v>6308</v>
      </c>
      <c r="I1348" s="134" t="s">
        <v>6309</v>
      </c>
      <c r="J1348" s="134" t="s">
        <v>6310</v>
      </c>
      <c r="K1348" s="104" t="s">
        <v>6311</v>
      </c>
      <c r="L1348" s="105" t="s">
        <v>25</v>
      </c>
      <c r="M1348" s="144"/>
      <c r="N1348" s="144">
        <v>42675</v>
      </c>
      <c r="O1348" s="27" t="str">
        <f>IFERROR(VLOOKUP(IF($L1348="―",$K1348,$L1348),[3]法人一覧!$D$4:$E$326,2,FALSE),"―")</f>
        <v>―</v>
      </c>
    </row>
    <row r="1349" spans="1:15" ht="30" customHeight="1" x14ac:dyDescent="0.15">
      <c r="A1349" s="39">
        <f>IF($B$1289="","",COUNTA($B$1289:B1349))</f>
        <v>61</v>
      </c>
      <c r="B1349" s="53">
        <f t="shared" si="136"/>
        <v>1349</v>
      </c>
      <c r="C1349" s="53" t="str">
        <f t="shared" si="137"/>
        <v>（１１）　訪問看護ステーション　（介護保険法）</v>
      </c>
      <c r="D1349" s="131" t="str">
        <f t="shared" si="138"/>
        <v>長寿介護課</v>
      </c>
      <c r="E1349" s="27" t="str">
        <f t="shared" si="139"/>
        <v>訪問看護ステーション</v>
      </c>
      <c r="F1349" s="104" t="s">
        <v>6312</v>
      </c>
      <c r="G1349" s="103" t="s">
        <v>6313</v>
      </c>
      <c r="H1349" s="104" t="s">
        <v>6314</v>
      </c>
      <c r="I1349" s="103" t="s">
        <v>6315</v>
      </c>
      <c r="J1349" s="103" t="s">
        <v>6316</v>
      </c>
      <c r="K1349" s="104" t="s">
        <v>6317</v>
      </c>
      <c r="L1349" s="105" t="s">
        <v>25</v>
      </c>
      <c r="M1349" s="93"/>
      <c r="N1349" s="93">
        <v>42856</v>
      </c>
      <c r="O1349" s="27" t="str">
        <f>IFERROR(VLOOKUP(IF($L1349="―",$K1349,$L1349),[3]法人一覧!$D$4:$E$326,2,FALSE),"―")</f>
        <v>―</v>
      </c>
    </row>
    <row r="1350" spans="1:15" ht="30" customHeight="1" x14ac:dyDescent="0.15">
      <c r="A1350" s="39">
        <f>IF($B$1289="","",COUNTA($B$1289:B1350))</f>
        <v>62</v>
      </c>
      <c r="B1350" s="53">
        <f t="shared" si="136"/>
        <v>1350</v>
      </c>
      <c r="C1350" s="53" t="str">
        <f t="shared" si="137"/>
        <v>（１１）　訪問看護ステーション　（介護保険法）</v>
      </c>
      <c r="D1350" s="131" t="str">
        <f t="shared" si="138"/>
        <v>長寿介護課</v>
      </c>
      <c r="E1350" s="27" t="str">
        <f t="shared" si="139"/>
        <v>訪問看護ステーション</v>
      </c>
      <c r="F1350" s="104" t="s">
        <v>6318</v>
      </c>
      <c r="G1350" s="103" t="s">
        <v>6319</v>
      </c>
      <c r="H1350" s="104" t="s">
        <v>6320</v>
      </c>
      <c r="I1350" s="103" t="s">
        <v>6321</v>
      </c>
      <c r="J1350" s="103" t="s">
        <v>6322</v>
      </c>
      <c r="K1350" s="104" t="s">
        <v>6323</v>
      </c>
      <c r="L1350" s="105" t="s">
        <v>25</v>
      </c>
      <c r="M1350" s="93"/>
      <c r="N1350" s="93">
        <v>43374</v>
      </c>
      <c r="O1350" s="27" t="str">
        <f>IFERROR(VLOOKUP(IF($L1350="―",$K1350,$L1350),[3]法人一覧!$D$4:$E$326,2,FALSE),"―")</f>
        <v>―</v>
      </c>
    </row>
    <row r="1351" spans="1:15" ht="30" customHeight="1" x14ac:dyDescent="0.15">
      <c r="A1351" s="39">
        <f>IF($B$1289="","",COUNTA($B$1289:B1351))</f>
        <v>63</v>
      </c>
      <c r="B1351" s="53">
        <f t="shared" si="136"/>
        <v>1351</v>
      </c>
      <c r="C1351" s="53" t="str">
        <f t="shared" si="137"/>
        <v>（１１）　訪問看護ステーション　（介護保険法）</v>
      </c>
      <c r="D1351" s="131" t="str">
        <f t="shared" si="138"/>
        <v>長寿介護課</v>
      </c>
      <c r="E1351" s="27" t="str">
        <f t="shared" si="139"/>
        <v>訪問看護ステーション</v>
      </c>
      <c r="F1351" s="104" t="s">
        <v>6324</v>
      </c>
      <c r="G1351" s="103" t="s">
        <v>6325</v>
      </c>
      <c r="H1351" s="104" t="s">
        <v>6326</v>
      </c>
      <c r="I1351" s="103" t="s">
        <v>6327</v>
      </c>
      <c r="J1351" s="103" t="s">
        <v>6328</v>
      </c>
      <c r="K1351" s="104" t="s">
        <v>6329</v>
      </c>
      <c r="L1351" s="105" t="s">
        <v>25</v>
      </c>
      <c r="M1351" s="93"/>
      <c r="N1351" s="93">
        <v>43678</v>
      </c>
      <c r="O1351" s="27" t="str">
        <f>IFERROR(VLOOKUP(IF($L1351="―",$K1351,$L1351),[3]法人一覧!$D$4:$E$326,2,FALSE),"―")</f>
        <v>―</v>
      </c>
    </row>
    <row r="1352" spans="1:15" ht="30" customHeight="1" x14ac:dyDescent="0.15">
      <c r="A1352" s="39">
        <f>IF($B$1289="","",COUNTA($B$1289:B1352))</f>
        <v>64</v>
      </c>
      <c r="B1352" s="53">
        <f t="shared" si="136"/>
        <v>1352</v>
      </c>
      <c r="C1352" s="53" t="str">
        <f t="shared" si="137"/>
        <v>（１１）　訪問看護ステーション　（介護保険法）</v>
      </c>
      <c r="D1352" s="131" t="str">
        <f t="shared" si="138"/>
        <v>長寿介護課</v>
      </c>
      <c r="E1352" s="27" t="str">
        <f t="shared" si="139"/>
        <v>訪問看護ステーション</v>
      </c>
      <c r="F1352" s="104" t="s">
        <v>6330</v>
      </c>
      <c r="G1352" s="103" t="s">
        <v>6293</v>
      </c>
      <c r="H1352" s="104" t="s">
        <v>6331</v>
      </c>
      <c r="I1352" s="103" t="s">
        <v>6332</v>
      </c>
      <c r="J1352" s="103" t="s">
        <v>6333</v>
      </c>
      <c r="K1352" s="104" t="s">
        <v>6334</v>
      </c>
      <c r="L1352" s="105" t="s">
        <v>25</v>
      </c>
      <c r="M1352" s="93"/>
      <c r="N1352" s="93">
        <v>43709</v>
      </c>
      <c r="O1352" s="27" t="str">
        <f>IFERROR(VLOOKUP(IF($L1352="―",$K1352,$L1352),[3]法人一覧!$D$4:$E$326,2,FALSE),"―")</f>
        <v>―</v>
      </c>
    </row>
    <row r="1353" spans="1:15" ht="30" customHeight="1" x14ac:dyDescent="0.15">
      <c r="A1353" s="39">
        <f>IF($B$1289="","",COUNTA($B$1289:B1353))</f>
        <v>65</v>
      </c>
      <c r="B1353" s="53">
        <f t="shared" si="136"/>
        <v>1353</v>
      </c>
      <c r="C1353" s="53" t="str">
        <f t="shared" si="137"/>
        <v>（１１）　訪問看護ステーション　（介護保険法）</v>
      </c>
      <c r="D1353" s="131" t="str">
        <f t="shared" si="138"/>
        <v>長寿介護課</v>
      </c>
      <c r="E1353" s="27" t="str">
        <f t="shared" si="139"/>
        <v>訪問看護ステーション</v>
      </c>
      <c r="F1353" s="133" t="s">
        <v>6335</v>
      </c>
      <c r="G1353" s="226" t="s">
        <v>6228</v>
      </c>
      <c r="H1353" s="133" t="s">
        <v>6336</v>
      </c>
      <c r="I1353" s="226" t="s">
        <v>6337</v>
      </c>
      <c r="J1353" s="226" t="s">
        <v>6338</v>
      </c>
      <c r="K1353" s="329" t="s">
        <v>6100</v>
      </c>
      <c r="L1353" s="105" t="s">
        <v>25</v>
      </c>
      <c r="M1353" s="93"/>
      <c r="N1353" s="93">
        <v>44105</v>
      </c>
      <c r="O1353" s="27" t="str">
        <f>IFERROR(VLOOKUP(IF($L1353="―",$K1353,$L1353),[3]法人一覧!$D$4:$E$326,2,FALSE),"―")</f>
        <v>―</v>
      </c>
    </row>
    <row r="1354" spans="1:15" ht="30" customHeight="1" x14ac:dyDescent="0.15">
      <c r="A1354" s="39">
        <f>IF($B$1289="","",COUNTA($B$1289:B1354))</f>
        <v>66</v>
      </c>
      <c r="B1354" s="53">
        <f t="shared" si="136"/>
        <v>1354</v>
      </c>
      <c r="C1354" s="53" t="str">
        <f t="shared" si="137"/>
        <v>（１１）　訪問看護ステーション　（介護保険法）</v>
      </c>
      <c r="D1354" s="131" t="str">
        <f t="shared" si="138"/>
        <v>長寿介護課</v>
      </c>
      <c r="E1354" s="27" t="str">
        <f t="shared" si="139"/>
        <v>訪問看護ステーション</v>
      </c>
      <c r="F1354" s="133" t="s">
        <v>6339</v>
      </c>
      <c r="G1354" s="226" t="s">
        <v>6340</v>
      </c>
      <c r="H1354" s="133" t="s">
        <v>6341</v>
      </c>
      <c r="I1354" s="226" t="s">
        <v>6342</v>
      </c>
      <c r="J1354" s="226" t="s">
        <v>6343</v>
      </c>
      <c r="K1354" s="329" t="s">
        <v>6344</v>
      </c>
      <c r="L1354" s="105" t="s">
        <v>25</v>
      </c>
      <c r="M1354" s="93"/>
      <c r="N1354" s="93">
        <v>44136</v>
      </c>
      <c r="O1354" s="27" t="str">
        <f>IFERROR(VLOOKUP(IF($L1354="―",$K1354,$L1354),[3]法人一覧!$D$4:$E$326,2,FALSE),"―")</f>
        <v>―</v>
      </c>
    </row>
    <row r="1355" spans="1:15" ht="30" customHeight="1" x14ac:dyDescent="0.15">
      <c r="A1355" s="39">
        <f>IF($B$1289="","",COUNTA($B$1289:B1355))</f>
        <v>67</v>
      </c>
      <c r="B1355" s="53">
        <f t="shared" si="136"/>
        <v>1355</v>
      </c>
      <c r="C1355" s="53" t="str">
        <f t="shared" si="137"/>
        <v>（１１）　訪問看護ステーション　（介護保険法）</v>
      </c>
      <c r="D1355" s="131" t="str">
        <f t="shared" si="138"/>
        <v>長寿介護課</v>
      </c>
      <c r="E1355" s="27" t="str">
        <f t="shared" si="139"/>
        <v>訪問看護ステーション</v>
      </c>
      <c r="F1355" s="133" t="s">
        <v>6345</v>
      </c>
      <c r="G1355" s="226" t="s">
        <v>6346</v>
      </c>
      <c r="H1355" s="133" t="s">
        <v>6347</v>
      </c>
      <c r="I1355" s="226" t="s">
        <v>6348</v>
      </c>
      <c r="J1355" s="226" t="s">
        <v>6349</v>
      </c>
      <c r="K1355" s="329" t="s">
        <v>6350</v>
      </c>
      <c r="L1355" s="105" t="s">
        <v>25</v>
      </c>
      <c r="M1355" s="93"/>
      <c r="N1355" s="93">
        <v>44197</v>
      </c>
      <c r="O1355" s="27" t="str">
        <f>IFERROR(VLOOKUP(IF($L1355="―",$K1355,$L1355),[3]法人一覧!$D$4:$E$326,2,FALSE),"―")</f>
        <v>―</v>
      </c>
    </row>
    <row r="1356" spans="1:15" ht="30" customHeight="1" x14ac:dyDescent="0.15">
      <c r="A1356" s="39">
        <f>IF($B$1289="","",COUNTA($B$1289:B1356))</f>
        <v>68</v>
      </c>
      <c r="B1356" s="53">
        <f t="shared" ref="B1356:B1426" si="140">IF(D1356="","",ROW())</f>
        <v>1356</v>
      </c>
      <c r="C1356" s="53" t="str">
        <f t="shared" ref="C1356:C1426" si="141">$F$1287</f>
        <v>（１１）　訪問看護ステーション　（介護保険法）</v>
      </c>
      <c r="D1356" s="131" t="str">
        <f t="shared" ref="D1356:D1426" si="142">$O$1287</f>
        <v>長寿介護課</v>
      </c>
      <c r="E1356" s="27" t="str">
        <f t="shared" ref="E1356:E1426" si="143">MID(category4_11,SEARCH("）",category4_11,1)+2,SEARCH("（",category4_11,SEARCH("）",category4_11,1)+2)-SEARCH("）",category4_11,1)-3)</f>
        <v>訪問看護ステーション</v>
      </c>
      <c r="F1356" s="330" t="s">
        <v>6351</v>
      </c>
      <c r="G1356" s="331" t="s">
        <v>6352</v>
      </c>
      <c r="H1356" s="330" t="s">
        <v>6353</v>
      </c>
      <c r="I1356" s="134" t="s">
        <v>6354</v>
      </c>
      <c r="J1356" s="134" t="s">
        <v>6355</v>
      </c>
      <c r="K1356" s="332" t="s">
        <v>6356</v>
      </c>
      <c r="L1356" s="105" t="s">
        <v>25</v>
      </c>
      <c r="M1356" s="144"/>
      <c r="N1356" s="144">
        <v>44287</v>
      </c>
      <c r="O1356" s="27" t="str">
        <f>IFERROR(VLOOKUP(IF($L1356="―",$K1356,$L1356),[3]法人一覧!$D$4:$E$326,2,FALSE),"―")</f>
        <v>―</v>
      </c>
    </row>
    <row r="1357" spans="1:15" ht="30" customHeight="1" x14ac:dyDescent="0.15">
      <c r="A1357" s="39">
        <f>IF($B$1289="","",COUNTA($B$1289:B1357))</f>
        <v>69</v>
      </c>
      <c r="B1357" s="53">
        <f t="shared" si="140"/>
        <v>1357</v>
      </c>
      <c r="C1357" s="53" t="str">
        <f t="shared" si="141"/>
        <v>（１１）　訪問看護ステーション　（介護保険法）</v>
      </c>
      <c r="D1357" s="131" t="str">
        <f t="shared" si="142"/>
        <v>長寿介護課</v>
      </c>
      <c r="E1357" s="27" t="str">
        <f t="shared" si="143"/>
        <v>訪問看護ステーション</v>
      </c>
      <c r="F1357" s="132" t="s">
        <v>6357</v>
      </c>
      <c r="G1357" s="134" t="s">
        <v>744</v>
      </c>
      <c r="H1357" s="133" t="s">
        <v>6358</v>
      </c>
      <c r="I1357" s="134" t="s">
        <v>6359</v>
      </c>
      <c r="J1357" s="134" t="s">
        <v>6359</v>
      </c>
      <c r="K1357" s="132" t="s">
        <v>6360</v>
      </c>
      <c r="L1357" s="105" t="s">
        <v>4291</v>
      </c>
      <c r="M1357" s="135"/>
      <c r="N1357" s="135">
        <v>44378</v>
      </c>
      <c r="O1357" s="27" t="str">
        <f>IFERROR(VLOOKUP(IF($L1357="―",$K1357,$L1357),[3]法人一覧!$D$4:$E$326,2,FALSE),"―")</f>
        <v>―</v>
      </c>
    </row>
    <row r="1358" spans="1:15" ht="30" customHeight="1" x14ac:dyDescent="0.15">
      <c r="A1358" s="39">
        <f>IF($B$1289="","",COUNTA($B$1289:B1358))</f>
        <v>70</v>
      </c>
      <c r="B1358" s="53">
        <f t="shared" si="140"/>
        <v>1358</v>
      </c>
      <c r="C1358" s="53" t="str">
        <f t="shared" si="141"/>
        <v>（１１）　訪問看護ステーション　（介護保険法）</v>
      </c>
      <c r="D1358" s="131" t="str">
        <f t="shared" si="142"/>
        <v>長寿介護課</v>
      </c>
      <c r="E1358" s="27" t="str">
        <f t="shared" si="143"/>
        <v>訪問看護ステーション</v>
      </c>
      <c r="F1358" s="132" t="s">
        <v>6361</v>
      </c>
      <c r="G1358" s="134" t="s">
        <v>718</v>
      </c>
      <c r="H1358" s="133" t="s">
        <v>6362</v>
      </c>
      <c r="I1358" s="134" t="s">
        <v>6363</v>
      </c>
      <c r="J1358" s="134" t="s">
        <v>6364</v>
      </c>
      <c r="K1358" s="132" t="s">
        <v>6365</v>
      </c>
      <c r="L1358" s="105" t="s">
        <v>25</v>
      </c>
      <c r="M1358" s="135"/>
      <c r="N1358" s="135">
        <v>44409</v>
      </c>
      <c r="O1358" s="27" t="str">
        <f>IFERROR(VLOOKUP(IF($L1358="―",$K1358,$L1358),[3]法人一覧!$D$4:$E$326,2,FALSE),"―")</f>
        <v>―</v>
      </c>
    </row>
    <row r="1359" spans="1:15" ht="30" customHeight="1" x14ac:dyDescent="0.15">
      <c r="A1359" s="39">
        <f>IF($B$1289="","",COUNTA($B$1289:B1359))</f>
        <v>71</v>
      </c>
      <c r="B1359" s="53">
        <f t="shared" si="140"/>
        <v>1359</v>
      </c>
      <c r="C1359" s="53" t="str">
        <f t="shared" si="141"/>
        <v>（１１）　訪問看護ステーション　（介護保険法）</v>
      </c>
      <c r="D1359" s="131" t="str">
        <f t="shared" si="142"/>
        <v>長寿介護課</v>
      </c>
      <c r="E1359" s="27" t="str">
        <f t="shared" si="143"/>
        <v>訪問看護ステーション</v>
      </c>
      <c r="F1359" s="132" t="s">
        <v>6366</v>
      </c>
      <c r="G1359" s="134" t="s">
        <v>4401</v>
      </c>
      <c r="H1359" s="133" t="s">
        <v>6367</v>
      </c>
      <c r="I1359" s="134" t="s">
        <v>6368</v>
      </c>
      <c r="J1359" s="134" t="s">
        <v>6369</v>
      </c>
      <c r="K1359" s="132" t="s">
        <v>6370</v>
      </c>
      <c r="L1359" s="105" t="s">
        <v>25</v>
      </c>
      <c r="M1359" s="135"/>
      <c r="N1359" s="135">
        <v>44501</v>
      </c>
      <c r="O1359" s="27" t="str">
        <f>IFERROR(VLOOKUP(IF($L1359="―",$K1359,$L1359),[3]法人一覧!$D$4:$E$326,2,FALSE),"―")</f>
        <v>―</v>
      </c>
    </row>
    <row r="1360" spans="1:15" ht="30" customHeight="1" x14ac:dyDescent="0.15">
      <c r="A1360" s="39">
        <f>IF($B$1289="","",COUNTA($B$1289:B1360))</f>
        <v>72</v>
      </c>
      <c r="B1360" s="53">
        <f t="shared" si="140"/>
        <v>1360</v>
      </c>
      <c r="C1360" s="53" t="str">
        <f t="shared" si="141"/>
        <v>（１１）　訪問看護ステーション　（介護保険法）</v>
      </c>
      <c r="D1360" s="131" t="str">
        <f t="shared" si="142"/>
        <v>長寿介護課</v>
      </c>
      <c r="E1360" s="27" t="str">
        <f t="shared" si="143"/>
        <v>訪問看護ステーション</v>
      </c>
      <c r="F1360" s="132" t="s">
        <v>6371</v>
      </c>
      <c r="G1360" s="134" t="s">
        <v>723</v>
      </c>
      <c r="H1360" s="133" t="s">
        <v>6372</v>
      </c>
      <c r="I1360" s="134" t="s">
        <v>6373</v>
      </c>
      <c r="J1360" s="134" t="s">
        <v>6374</v>
      </c>
      <c r="K1360" s="132" t="s">
        <v>6375</v>
      </c>
      <c r="L1360" s="105" t="s">
        <v>25</v>
      </c>
      <c r="M1360" s="135"/>
      <c r="N1360" s="135">
        <v>44562</v>
      </c>
      <c r="O1360" s="27" t="str">
        <f>IFERROR(VLOOKUP(IF($L1360="―",$K1360,$L1360),[3]法人一覧!$D$4:$E$326,2,FALSE),"―")</f>
        <v>―</v>
      </c>
    </row>
    <row r="1361" spans="1:15" ht="30" customHeight="1" x14ac:dyDescent="0.15">
      <c r="A1361" s="39">
        <f>IF($B$1289="","",COUNTA($B$1289:B1361))</f>
        <v>73</v>
      </c>
      <c r="B1361" s="53">
        <f t="shared" si="140"/>
        <v>1361</v>
      </c>
      <c r="C1361" s="53" t="str">
        <f t="shared" si="141"/>
        <v>（１１）　訪問看護ステーション　（介護保険法）</v>
      </c>
      <c r="D1361" s="131" t="str">
        <f t="shared" si="142"/>
        <v>長寿介護課</v>
      </c>
      <c r="E1361" s="27" t="str">
        <f t="shared" si="143"/>
        <v>訪問看護ステーション</v>
      </c>
      <c r="F1361" s="132" t="s">
        <v>6376</v>
      </c>
      <c r="G1361" s="134" t="s">
        <v>2271</v>
      </c>
      <c r="H1361" s="133" t="s">
        <v>6377</v>
      </c>
      <c r="I1361" s="134" t="s">
        <v>6378</v>
      </c>
      <c r="J1361" s="134"/>
      <c r="K1361" s="132" t="s">
        <v>6379</v>
      </c>
      <c r="L1361" s="105" t="s">
        <v>25</v>
      </c>
      <c r="M1361" s="135"/>
      <c r="N1361" s="135">
        <v>44621</v>
      </c>
      <c r="O1361" s="27" t="str">
        <f>IFERROR(VLOOKUP(IF($L1361="―",$K1361,$L1361),[3]法人一覧!$D$4:$E$326,2,FALSE),"―")</f>
        <v>―</v>
      </c>
    </row>
    <row r="1362" spans="1:15" ht="30" customHeight="1" x14ac:dyDescent="0.15">
      <c r="A1362" s="39">
        <f>IF($B$1289="","",COUNTA($B$1289:B1362))</f>
        <v>74</v>
      </c>
      <c r="B1362" s="53">
        <f t="shared" si="140"/>
        <v>1362</v>
      </c>
      <c r="C1362" s="53" t="str">
        <f t="shared" si="141"/>
        <v>（１１）　訪問看護ステーション　（介護保険法）</v>
      </c>
      <c r="D1362" s="131" t="str">
        <f t="shared" si="142"/>
        <v>長寿介護課</v>
      </c>
      <c r="E1362" s="27" t="str">
        <f t="shared" si="143"/>
        <v>訪問看護ステーション</v>
      </c>
      <c r="F1362" s="132" t="s">
        <v>6380</v>
      </c>
      <c r="G1362" s="134" t="s">
        <v>704</v>
      </c>
      <c r="H1362" s="133" t="s">
        <v>6381</v>
      </c>
      <c r="I1362" s="134" t="s">
        <v>6382</v>
      </c>
      <c r="J1362" s="134" t="s">
        <v>6383</v>
      </c>
      <c r="K1362" s="132" t="s">
        <v>6384</v>
      </c>
      <c r="L1362" s="105" t="s">
        <v>25</v>
      </c>
      <c r="M1362" s="135"/>
      <c r="N1362" s="135">
        <v>44621</v>
      </c>
      <c r="O1362" s="27" t="str">
        <f>IFERROR(VLOOKUP(IF($L1362="―",$K1362,$L1362),[3]法人一覧!$D$4:$E$326,2,FALSE),"―")</f>
        <v>―</v>
      </c>
    </row>
    <row r="1363" spans="1:15" ht="30" customHeight="1" x14ac:dyDescent="0.15">
      <c r="A1363" s="39">
        <f>IF($B$1289="","",COUNTA($B$1289:B1363))</f>
        <v>75</v>
      </c>
      <c r="B1363" s="53">
        <f t="shared" si="140"/>
        <v>1363</v>
      </c>
      <c r="C1363" s="53" t="str">
        <f t="shared" si="141"/>
        <v>（１１）　訪問看護ステーション　（介護保険法）</v>
      </c>
      <c r="D1363" s="131" t="str">
        <f t="shared" si="142"/>
        <v>長寿介護課</v>
      </c>
      <c r="E1363" s="27" t="str">
        <f t="shared" si="143"/>
        <v>訪問看護ステーション</v>
      </c>
      <c r="F1363" s="136" t="s">
        <v>6385</v>
      </c>
      <c r="G1363" s="136" t="s">
        <v>6386</v>
      </c>
      <c r="H1363" s="136" t="s">
        <v>6387</v>
      </c>
      <c r="I1363" s="136" t="s">
        <v>6388</v>
      </c>
      <c r="J1363" s="136" t="s">
        <v>6389</v>
      </c>
      <c r="K1363" s="136" t="s">
        <v>6390</v>
      </c>
      <c r="L1363" s="105" t="s">
        <v>25</v>
      </c>
      <c r="M1363" s="135"/>
      <c r="N1363" s="135">
        <v>44713</v>
      </c>
      <c r="O1363" s="27" t="str">
        <f>IFERROR(VLOOKUP(IF($L1363="―",$K1363,$L1363),[3]法人一覧!$D$4:$E$326,2,FALSE),"―")</f>
        <v>―</v>
      </c>
    </row>
    <row r="1364" spans="1:15" ht="30" customHeight="1" x14ac:dyDescent="0.15">
      <c r="A1364" s="39">
        <f>IF($B$1289="","",COUNTA($B$1289:B1364))</f>
        <v>76</v>
      </c>
      <c r="B1364" s="53">
        <f t="shared" si="140"/>
        <v>1364</v>
      </c>
      <c r="C1364" s="53" t="str">
        <f t="shared" si="141"/>
        <v>（１１）　訪問看護ステーション　（介護保険法）</v>
      </c>
      <c r="D1364" s="131" t="str">
        <f t="shared" si="142"/>
        <v>長寿介護課</v>
      </c>
      <c r="E1364" s="27" t="str">
        <f t="shared" si="143"/>
        <v>訪問看護ステーション</v>
      </c>
      <c r="F1364" s="136" t="s">
        <v>6391</v>
      </c>
      <c r="G1364" s="136" t="s">
        <v>6392</v>
      </c>
      <c r="H1364" s="136" t="s">
        <v>6393</v>
      </c>
      <c r="I1364" s="136" t="s">
        <v>6394</v>
      </c>
      <c r="J1364" s="136" t="s">
        <v>6395</v>
      </c>
      <c r="K1364" s="136" t="s">
        <v>6162</v>
      </c>
      <c r="L1364" s="105" t="s">
        <v>25</v>
      </c>
      <c r="M1364" s="135"/>
      <c r="N1364" s="135">
        <v>44927</v>
      </c>
      <c r="O1364" s="27" t="str">
        <f>IFERROR(VLOOKUP(IF($L1364="―",$K1364,$L1364),[3]法人一覧!$D$4:$E$326,2,FALSE),"―")</f>
        <v>―</v>
      </c>
    </row>
    <row r="1365" spans="1:15" ht="30" customHeight="1" x14ac:dyDescent="0.15">
      <c r="A1365" s="39">
        <f>IF($B$1289="","",COUNTA($B$1289:B1365))</f>
        <v>77</v>
      </c>
      <c r="B1365" s="53">
        <f t="shared" si="140"/>
        <v>1365</v>
      </c>
      <c r="C1365" s="53" t="str">
        <f t="shared" si="141"/>
        <v>（１１）　訪問看護ステーション　（介護保険法）</v>
      </c>
      <c r="D1365" s="131" t="str">
        <f t="shared" si="142"/>
        <v>長寿介護課</v>
      </c>
      <c r="E1365" s="27" t="str">
        <f t="shared" si="143"/>
        <v>訪問看護ステーション</v>
      </c>
      <c r="F1365" s="136" t="s">
        <v>6396</v>
      </c>
      <c r="G1365" s="136" t="s">
        <v>6228</v>
      </c>
      <c r="H1365" s="136" t="s">
        <v>6397</v>
      </c>
      <c r="I1365" s="136" t="s">
        <v>6398</v>
      </c>
      <c r="J1365" s="136" t="s">
        <v>6399</v>
      </c>
      <c r="K1365" s="136" t="s">
        <v>6400</v>
      </c>
      <c r="L1365" s="105" t="s">
        <v>25</v>
      </c>
      <c r="M1365" s="135"/>
      <c r="N1365" s="135">
        <v>44986</v>
      </c>
      <c r="O1365" s="27" t="str">
        <f>IFERROR(VLOOKUP(IF($L1365="―",$K1365,$L1365),[3]法人一覧!$D$4:$E$326,2,FALSE),"―")</f>
        <v>―</v>
      </c>
    </row>
    <row r="1366" spans="1:15" ht="30" customHeight="1" x14ac:dyDescent="0.15">
      <c r="A1366" s="39">
        <f>IF($B$1289="","",COUNTA($B$1289:B1366))</f>
        <v>78</v>
      </c>
      <c r="B1366" s="53">
        <f t="shared" si="140"/>
        <v>1366</v>
      </c>
      <c r="C1366" s="53" t="str">
        <f t="shared" si="141"/>
        <v>（１１）　訪問看護ステーション　（介護保険法）</v>
      </c>
      <c r="D1366" s="131" t="str">
        <f t="shared" si="142"/>
        <v>長寿介護課</v>
      </c>
      <c r="E1366" s="27" t="str">
        <f t="shared" si="143"/>
        <v>訪問看護ステーション</v>
      </c>
      <c r="F1366" s="136" t="s">
        <v>6401</v>
      </c>
      <c r="G1366" s="136" t="s">
        <v>6402</v>
      </c>
      <c r="H1366" s="136" t="s">
        <v>6403</v>
      </c>
      <c r="I1366" s="136" t="s">
        <v>6404</v>
      </c>
      <c r="J1366" s="136" t="s">
        <v>6405</v>
      </c>
      <c r="K1366" s="136" t="s">
        <v>6406</v>
      </c>
      <c r="L1366" s="105" t="s">
        <v>25</v>
      </c>
      <c r="M1366" s="135"/>
      <c r="N1366" s="135">
        <v>45017</v>
      </c>
      <c r="O1366" s="27" t="str">
        <f>IFERROR(VLOOKUP(IF($L1366="―",$K1366,$L1366),[3]法人一覧!$D$4:$E$326,2,FALSE),"―")</f>
        <v>―</v>
      </c>
    </row>
    <row r="1367" spans="1:15" ht="30" customHeight="1" x14ac:dyDescent="0.15">
      <c r="A1367" s="39">
        <f>IF($B$1289="","",COUNTA($B$1289:B1367))</f>
        <v>79</v>
      </c>
      <c r="B1367" s="53">
        <f t="shared" si="140"/>
        <v>1367</v>
      </c>
      <c r="C1367" s="53" t="str">
        <f t="shared" si="141"/>
        <v>（１１）　訪問看護ステーション　（介護保険法）</v>
      </c>
      <c r="D1367" s="131" t="str">
        <f t="shared" si="142"/>
        <v>長寿介護課</v>
      </c>
      <c r="E1367" s="27" t="str">
        <f t="shared" si="143"/>
        <v>訪問看護ステーション</v>
      </c>
      <c r="F1367" s="25" t="s">
        <v>6407</v>
      </c>
      <c r="G1367" s="34" t="s">
        <v>6408</v>
      </c>
      <c r="H1367" s="104" t="s">
        <v>6409</v>
      </c>
      <c r="I1367" s="34" t="s">
        <v>4391</v>
      </c>
      <c r="J1367" s="34" t="s">
        <v>4392</v>
      </c>
      <c r="K1367" s="25" t="s">
        <v>6410</v>
      </c>
      <c r="L1367" s="105" t="s">
        <v>25</v>
      </c>
      <c r="M1367" s="37"/>
      <c r="N1367" s="37">
        <v>45231</v>
      </c>
      <c r="O1367" s="27" t="str">
        <f>IFERROR(VLOOKUP(IF($L1367="―",$K1367,$L1367),[3]法人一覧!$D$4:$E$326,2,FALSE),"―")</f>
        <v>―</v>
      </c>
    </row>
    <row r="1368" spans="1:15" ht="30" customHeight="1" x14ac:dyDescent="0.15">
      <c r="A1368" s="39">
        <f>IF($B$1289="","",COUNTA($B$1289:B1368))</f>
        <v>80</v>
      </c>
      <c r="B1368" s="53">
        <f t="shared" si="140"/>
        <v>1368</v>
      </c>
      <c r="C1368" s="53" t="str">
        <f t="shared" si="141"/>
        <v>（１１）　訪問看護ステーション　（介護保険法）</v>
      </c>
      <c r="D1368" s="131" t="str">
        <f t="shared" si="142"/>
        <v>長寿介護課</v>
      </c>
      <c r="E1368" s="27" t="str">
        <f t="shared" si="143"/>
        <v>訪問看護ステーション</v>
      </c>
      <c r="F1368" s="25" t="s">
        <v>6411</v>
      </c>
      <c r="G1368" s="34" t="s">
        <v>6278</v>
      </c>
      <c r="H1368" s="104" t="s">
        <v>6412</v>
      </c>
      <c r="I1368" s="34" t="s">
        <v>6413</v>
      </c>
      <c r="J1368" s="34" t="s">
        <v>6414</v>
      </c>
      <c r="K1368" s="25" t="s">
        <v>6415</v>
      </c>
      <c r="L1368" s="105" t="s">
        <v>25</v>
      </c>
      <c r="M1368" s="37"/>
      <c r="N1368" s="37">
        <v>45352</v>
      </c>
      <c r="O1368" s="27" t="str">
        <f>IFERROR(VLOOKUP(IF($L1368="―",$K1368,$L1368),[3]法人一覧!$D$4:$E$326,2,FALSE),"―")</f>
        <v>―</v>
      </c>
    </row>
    <row r="1369" spans="1:15" ht="30" customHeight="1" x14ac:dyDescent="0.15">
      <c r="A1369" s="39">
        <f>IF($B$1289="","",COUNTA($B$1289:B1369))</f>
        <v>81</v>
      </c>
      <c r="B1369" s="53">
        <f t="shared" si="140"/>
        <v>1369</v>
      </c>
      <c r="C1369" s="53" t="str">
        <f t="shared" si="141"/>
        <v>（１１）　訪問看護ステーション　（介護保険法）</v>
      </c>
      <c r="D1369" s="131" t="str">
        <f t="shared" si="142"/>
        <v>長寿介護課</v>
      </c>
      <c r="E1369" s="27" t="str">
        <f t="shared" si="143"/>
        <v>訪問看護ステーション</v>
      </c>
      <c r="F1369" s="25" t="s">
        <v>6416</v>
      </c>
      <c r="G1369" s="34" t="s">
        <v>6417</v>
      </c>
      <c r="H1369" s="104" t="s">
        <v>6418</v>
      </c>
      <c r="I1369" s="34" t="s">
        <v>6419</v>
      </c>
      <c r="J1369" s="34" t="s">
        <v>6420</v>
      </c>
      <c r="K1369" s="25" t="s">
        <v>6421</v>
      </c>
      <c r="L1369" s="105" t="s">
        <v>25</v>
      </c>
      <c r="M1369" s="37"/>
      <c r="N1369" s="37">
        <v>45383</v>
      </c>
      <c r="O1369" s="27" t="str">
        <f>IFERROR(VLOOKUP(IF($L1369="―",$K1369,$L1369),[3]法人一覧!$D$4:$E$326,2,FALSE),"―")</f>
        <v>―</v>
      </c>
    </row>
    <row r="1370" spans="1:15" ht="30" customHeight="1" x14ac:dyDescent="0.15">
      <c r="A1370" s="39">
        <f>IF($B$1289="","",COUNTA($B$1289:B1370))</f>
        <v>82</v>
      </c>
      <c r="B1370" s="53">
        <f t="shared" si="140"/>
        <v>1370</v>
      </c>
      <c r="C1370" s="53" t="str">
        <f t="shared" si="141"/>
        <v>（１１）　訪問看護ステーション　（介護保険法）</v>
      </c>
      <c r="D1370" s="131" t="str">
        <f t="shared" si="142"/>
        <v>長寿介護課</v>
      </c>
      <c r="E1370" s="27" t="str">
        <f t="shared" si="143"/>
        <v>訪問看護ステーション</v>
      </c>
      <c r="F1370" s="25" t="s">
        <v>6422</v>
      </c>
      <c r="G1370" s="98" t="s">
        <v>6417</v>
      </c>
      <c r="H1370" s="27" t="s">
        <v>6423</v>
      </c>
      <c r="I1370" s="34" t="s">
        <v>6419</v>
      </c>
      <c r="J1370" s="98" t="s">
        <v>6420</v>
      </c>
      <c r="K1370" s="25" t="s">
        <v>6424</v>
      </c>
      <c r="L1370" s="105" t="s">
        <v>25</v>
      </c>
      <c r="M1370" s="144"/>
      <c r="N1370" s="144">
        <v>45444</v>
      </c>
      <c r="O1370" s="27" t="str">
        <f>IFERROR(VLOOKUP(IF($L1370="―",$K1370,$L1370),[3]法人一覧!$D$4:$E$326,2,FALSE),"―")</f>
        <v>―</v>
      </c>
    </row>
    <row r="1371" spans="1:15" ht="30" customHeight="1" x14ac:dyDescent="0.15">
      <c r="A1371" s="39">
        <f>IF($B$1289="","",COUNTA($B$1289:B1371))</f>
        <v>83</v>
      </c>
      <c r="B1371" s="53">
        <f t="shared" si="140"/>
        <v>1371</v>
      </c>
      <c r="C1371" s="53" t="str">
        <f t="shared" si="141"/>
        <v>（１１）　訪問看護ステーション　（介護保険法）</v>
      </c>
      <c r="D1371" s="131" t="str">
        <f t="shared" si="142"/>
        <v>長寿介護課</v>
      </c>
      <c r="E1371" s="27" t="str">
        <f t="shared" si="143"/>
        <v>訪問看護ステーション</v>
      </c>
      <c r="F1371" s="25" t="s">
        <v>6425</v>
      </c>
      <c r="G1371" s="98" t="s">
        <v>4459</v>
      </c>
      <c r="H1371" s="27" t="s">
        <v>6426</v>
      </c>
      <c r="I1371" s="34" t="s">
        <v>6427</v>
      </c>
      <c r="J1371" s="98" t="s">
        <v>6428</v>
      </c>
      <c r="K1371" s="25" t="s">
        <v>6429</v>
      </c>
      <c r="L1371" s="105" t="s">
        <v>25</v>
      </c>
      <c r="M1371" s="144"/>
      <c r="N1371" s="144">
        <v>45474</v>
      </c>
      <c r="O1371" s="27" t="str">
        <f>IFERROR(VLOOKUP(IF($L1371="―",$K1371,$L1371),[3]法人一覧!$D$4:$E$326,2,FALSE),"―")</f>
        <v>―</v>
      </c>
    </row>
    <row r="1372" spans="1:15" ht="30" customHeight="1" x14ac:dyDescent="0.15">
      <c r="A1372" s="39">
        <f>IF($B$1289="","",COUNTA($B$1289:B1372))</f>
        <v>84</v>
      </c>
      <c r="B1372" s="53">
        <f t="shared" si="140"/>
        <v>1372</v>
      </c>
      <c r="C1372" s="53" t="str">
        <f t="shared" si="141"/>
        <v>（１１）　訪問看護ステーション　（介護保険法）</v>
      </c>
      <c r="D1372" s="131" t="str">
        <f t="shared" si="142"/>
        <v>長寿介護課</v>
      </c>
      <c r="E1372" s="27" t="str">
        <f t="shared" si="143"/>
        <v>訪問看護ステーション</v>
      </c>
      <c r="F1372" s="25" t="s">
        <v>6430</v>
      </c>
      <c r="G1372" s="98" t="s">
        <v>688</v>
      </c>
      <c r="H1372" s="27" t="s">
        <v>6431</v>
      </c>
      <c r="I1372" s="34" t="s">
        <v>6432</v>
      </c>
      <c r="J1372" s="98" t="s">
        <v>6433</v>
      </c>
      <c r="K1372" s="25" t="s">
        <v>6045</v>
      </c>
      <c r="L1372" s="105" t="s">
        <v>25</v>
      </c>
      <c r="M1372" s="144"/>
      <c r="N1372" s="144">
        <v>45566</v>
      </c>
      <c r="O1372" s="27" t="str">
        <f>IFERROR(VLOOKUP(IF($L1372="―",$K1372,$L1372),[3]法人一覧!$D$4:$E$326,2,FALSE),"―")</f>
        <v>―</v>
      </c>
    </row>
    <row r="1373" spans="1:15" ht="30" customHeight="1" x14ac:dyDescent="0.15">
      <c r="A1373" s="39">
        <f>IF($B$1289="","",COUNTA($B$1289:B1373))</f>
        <v>85</v>
      </c>
      <c r="B1373" s="53">
        <f t="shared" si="140"/>
        <v>1373</v>
      </c>
      <c r="C1373" s="53" t="str">
        <f t="shared" si="141"/>
        <v>（１１）　訪問看護ステーション　（介護保険法）</v>
      </c>
      <c r="D1373" s="131" t="str">
        <f t="shared" si="142"/>
        <v>長寿介護課</v>
      </c>
      <c r="E1373" s="27" t="str">
        <f t="shared" si="143"/>
        <v>訪問看護ステーション</v>
      </c>
      <c r="F1373" s="25" t="s">
        <v>6434</v>
      </c>
      <c r="G1373" s="98" t="s">
        <v>6435</v>
      </c>
      <c r="H1373" s="27" t="s">
        <v>6436</v>
      </c>
      <c r="I1373" s="34" t="s">
        <v>6437</v>
      </c>
      <c r="J1373" s="98" t="s">
        <v>6438</v>
      </c>
      <c r="K1373" s="25" t="s">
        <v>6400</v>
      </c>
      <c r="L1373" s="105" t="s">
        <v>25</v>
      </c>
      <c r="M1373" s="144"/>
      <c r="N1373" s="144">
        <v>45658</v>
      </c>
      <c r="O1373" s="27" t="str">
        <f>IFERROR(VLOOKUP(IF($L1373="―",$K1373,$L1373),[3]法人一覧!$D$4:$E$326,2,FALSE),"―")</f>
        <v>―</v>
      </c>
    </row>
    <row r="1374" spans="1:15" ht="30" customHeight="1" x14ac:dyDescent="0.15">
      <c r="A1374" s="39">
        <f>IF($B$1289="","",COUNTA($B$1289:B1374))</f>
        <v>86</v>
      </c>
      <c r="B1374" s="53">
        <f t="shared" si="140"/>
        <v>1374</v>
      </c>
      <c r="C1374" s="53" t="str">
        <f t="shared" si="141"/>
        <v>（１１）　訪問看護ステーション　（介護保険法）</v>
      </c>
      <c r="D1374" s="131" t="str">
        <f t="shared" si="142"/>
        <v>長寿介護課</v>
      </c>
      <c r="E1374" s="27" t="str">
        <f t="shared" si="143"/>
        <v>訪問看護ステーション</v>
      </c>
      <c r="F1374" s="25" t="s">
        <v>6407</v>
      </c>
      <c r="G1374" s="98" t="s">
        <v>4389</v>
      </c>
      <c r="H1374" s="27" t="s">
        <v>6439</v>
      </c>
      <c r="I1374" s="34" t="s">
        <v>4391</v>
      </c>
      <c r="J1374" s="98" t="s">
        <v>4392</v>
      </c>
      <c r="K1374" s="25" t="s">
        <v>6440</v>
      </c>
      <c r="L1374" s="105" t="s">
        <v>25</v>
      </c>
      <c r="M1374" s="144"/>
      <c r="N1374" s="144">
        <v>45717</v>
      </c>
      <c r="O1374" s="27" t="str">
        <f>IFERROR(VLOOKUP(IF($L1374="―",$K1374,$L1374),[3]法人一覧!$D$4:$E$326,2,FALSE),"―")</f>
        <v>―</v>
      </c>
    </row>
    <row r="1375" spans="1:15" ht="30" customHeight="1" x14ac:dyDescent="0.15">
      <c r="A1375" s="39">
        <f>IF($B$1289="","",COUNTA($B$1289:B1375))</f>
        <v>87</v>
      </c>
      <c r="B1375" s="53">
        <f t="shared" si="140"/>
        <v>1375</v>
      </c>
      <c r="C1375" s="53" t="str">
        <f t="shared" si="141"/>
        <v>（１１）　訪問看護ステーション　（介護保険法）</v>
      </c>
      <c r="D1375" s="131" t="str">
        <f t="shared" si="142"/>
        <v>長寿介護課</v>
      </c>
      <c r="E1375" s="27" t="str">
        <f t="shared" si="143"/>
        <v>訪問看護ステーション</v>
      </c>
      <c r="F1375" s="25" t="s">
        <v>6441</v>
      </c>
      <c r="G1375" s="98" t="s">
        <v>6313</v>
      </c>
      <c r="H1375" s="27" t="s">
        <v>6442</v>
      </c>
      <c r="I1375" s="34" t="s">
        <v>6443</v>
      </c>
      <c r="J1375" s="98" t="s">
        <v>6443</v>
      </c>
      <c r="K1375" s="25" t="s">
        <v>6444</v>
      </c>
      <c r="L1375" s="105" t="s">
        <v>25</v>
      </c>
      <c r="M1375" s="144"/>
      <c r="N1375" s="144">
        <v>45748</v>
      </c>
      <c r="O1375" s="27" t="str">
        <f>IFERROR(VLOOKUP(IF($L1375="―",$K1375,$L1375),[3]法人一覧!$D$4:$E$326,2,FALSE),"―")</f>
        <v>―</v>
      </c>
    </row>
    <row r="1376" spans="1:15" ht="30" customHeight="1" x14ac:dyDescent="0.15">
      <c r="A1376" s="39">
        <f>IF($B$1289="","",COUNTA($B$1289:B1376))</f>
        <v>88</v>
      </c>
      <c r="B1376" s="53">
        <f t="shared" si="140"/>
        <v>1376</v>
      </c>
      <c r="C1376" s="53" t="str">
        <f t="shared" si="141"/>
        <v>（１１）　訪問看護ステーション　（介護保険法）</v>
      </c>
      <c r="D1376" s="131" t="str">
        <f t="shared" si="142"/>
        <v>長寿介護課</v>
      </c>
      <c r="E1376" s="27" t="str">
        <f t="shared" si="143"/>
        <v>訪問看護ステーション</v>
      </c>
      <c r="F1376" s="25" t="s">
        <v>6445</v>
      </c>
      <c r="G1376" s="98" t="s">
        <v>6446</v>
      </c>
      <c r="H1376" s="27" t="s">
        <v>6447</v>
      </c>
      <c r="I1376" s="34" t="s">
        <v>6448</v>
      </c>
      <c r="J1376" s="98" t="s">
        <v>6449</v>
      </c>
      <c r="K1376" s="25" t="s">
        <v>6450</v>
      </c>
      <c r="L1376" s="105" t="s">
        <v>25</v>
      </c>
      <c r="M1376" s="144"/>
      <c r="N1376" s="144">
        <v>45748</v>
      </c>
      <c r="O1376" s="27" t="str">
        <f>IFERROR(VLOOKUP(IF($L1376="―",$K1376,$L1376),[3]法人一覧!$D$4:$E$326,2,FALSE),"―")</f>
        <v>―</v>
      </c>
    </row>
    <row r="1377" spans="1:15" ht="30" customHeight="1" x14ac:dyDescent="0.15">
      <c r="A1377" s="145">
        <f>IF($B$1289="","",COUNTA($B$1289:B1377))</f>
        <v>89</v>
      </c>
      <c r="B1377" s="146">
        <f>IF(D1377="","",ROW())</f>
        <v>1377</v>
      </c>
      <c r="C1377" s="53" t="str">
        <f>$F$1287</f>
        <v>（１１）　訪問看護ステーション　（介護保険法）</v>
      </c>
      <c r="D1377" s="131" t="str">
        <f>$O$1287</f>
        <v>長寿介護課</v>
      </c>
      <c r="E1377" s="53" t="str">
        <f>MID(category4_11,SEARCH("）",category4_11,1)+2,SEARCH("（",category4_11,SEARCH("）",category4_11,1)+2)-SEARCH("）",category4_11,1)-3)</f>
        <v>訪問看護ステーション</v>
      </c>
      <c r="F1377" s="25" t="s">
        <v>15910</v>
      </c>
      <c r="G1377" s="98" t="s">
        <v>723</v>
      </c>
      <c r="H1377" s="104" t="s">
        <v>15911</v>
      </c>
      <c r="I1377" s="34" t="s">
        <v>15912</v>
      </c>
      <c r="J1377" s="34" t="s">
        <v>15913</v>
      </c>
      <c r="K1377" s="25" t="s">
        <v>15914</v>
      </c>
      <c r="L1377" s="105" t="s">
        <v>25</v>
      </c>
      <c r="M1377" s="144"/>
      <c r="N1377" s="144">
        <v>45809</v>
      </c>
      <c r="O1377" s="27" t="str">
        <f>IFERROR(VLOOKUP(IF($L1377="―",$K1377,$L1377),[3]法人一覧!$D$4:$E$326,2,FALSE),"―")</f>
        <v>―</v>
      </c>
    </row>
    <row r="1378" spans="1:15" ht="30" customHeight="1" x14ac:dyDescent="0.15">
      <c r="A1378" s="145">
        <f>IF($B$1289="","",COUNTA($B$1289:B1378))</f>
        <v>90</v>
      </c>
      <c r="B1378" s="146">
        <f t="shared" ref="B1378:B1379" si="144">IF(D1378="","",ROW())</f>
        <v>1378</v>
      </c>
      <c r="C1378" s="53" t="str">
        <f t="shared" ref="C1378:C1379" si="145">$F$1287</f>
        <v>（１１）　訪問看護ステーション　（介護保険法）</v>
      </c>
      <c r="D1378" s="131" t="str">
        <f t="shared" ref="D1378:D1379" si="146">$O$1287</f>
        <v>長寿介護課</v>
      </c>
      <c r="E1378" s="53" t="str">
        <f>MID(category4_11,SEARCH("）",category4_11,1)+2,SEARCH("（",category4_11,SEARCH("）",category4_11,1)+2)-SEARCH("）",category4_11,1)-3)</f>
        <v>訪問看護ステーション</v>
      </c>
      <c r="F1378" s="25" t="s">
        <v>15915</v>
      </c>
      <c r="G1378" s="98" t="s">
        <v>2237</v>
      </c>
      <c r="H1378" s="104" t="s">
        <v>15916</v>
      </c>
      <c r="I1378" s="34" t="s">
        <v>15917</v>
      </c>
      <c r="J1378" s="34" t="s">
        <v>15917</v>
      </c>
      <c r="K1378" s="25" t="s">
        <v>15918</v>
      </c>
      <c r="L1378" s="105" t="s">
        <v>25</v>
      </c>
      <c r="M1378" s="144"/>
      <c r="N1378" s="144">
        <v>45870</v>
      </c>
      <c r="O1378" s="27" t="str">
        <f>IFERROR(VLOOKUP(IF($L1378="―",$K1378,$L1378),[3]法人一覧!$D$4:$E$326,2,FALSE),"―")</f>
        <v>―</v>
      </c>
    </row>
    <row r="1379" spans="1:15" ht="30" customHeight="1" x14ac:dyDescent="0.15">
      <c r="A1379" s="145">
        <f>IF($B$1289="","",COUNTA($B$1289:B1379))</f>
        <v>91</v>
      </c>
      <c r="B1379" s="146">
        <f t="shared" si="144"/>
        <v>1379</v>
      </c>
      <c r="C1379" s="53" t="str">
        <f t="shared" si="145"/>
        <v>（１１）　訪問看護ステーション　（介護保険法）</v>
      </c>
      <c r="D1379" s="131" t="str">
        <f t="shared" si="146"/>
        <v>長寿介護課</v>
      </c>
      <c r="E1379" s="53" t="str">
        <f>MID(category4_11,SEARCH("）",category4_11,1)+2,SEARCH("（",category4_11,SEARCH("）",category4_11,1)+2)-SEARCH("）",category4_11,1)-3)</f>
        <v>訪問看護ステーション</v>
      </c>
      <c r="F1379" s="25" t="s">
        <v>15919</v>
      </c>
      <c r="G1379" s="98" t="s">
        <v>124</v>
      </c>
      <c r="H1379" s="104" t="s">
        <v>15920</v>
      </c>
      <c r="I1379" s="34" t="s">
        <v>15847</v>
      </c>
      <c r="J1379" s="34" t="s">
        <v>15848</v>
      </c>
      <c r="K1379" s="25" t="s">
        <v>15921</v>
      </c>
      <c r="L1379" s="105" t="s">
        <v>25</v>
      </c>
      <c r="M1379" s="144"/>
      <c r="N1379" s="144">
        <v>45901</v>
      </c>
      <c r="O1379" s="27" t="str">
        <f>IFERROR(VLOOKUP(IF($L1379="―",$K1379,$L1379),[3]法人一覧!$D$4:$E$326,2,FALSE),"―")</f>
        <v>―</v>
      </c>
    </row>
    <row r="1380" spans="1:15" ht="30" customHeight="1" x14ac:dyDescent="0.15">
      <c r="A1380" s="145">
        <f>IF($B$1289="","",COUNTA($B$1289:B1380))</f>
        <v>92</v>
      </c>
      <c r="B1380" s="146">
        <f>IF(D1380="","",ROW())</f>
        <v>1380</v>
      </c>
      <c r="C1380" s="53" t="str">
        <f>$F$1287</f>
        <v>（１１）　訪問看護ステーション　（介護保険法）</v>
      </c>
      <c r="D1380" s="131" t="str">
        <f>$O$1287</f>
        <v>長寿介護課</v>
      </c>
      <c r="E1380" s="53" t="str">
        <f>MID(category4_11,SEARCH("）",category4_11,1)+2,SEARCH("（",category4_11,SEARCH("）",category4_11,1)+2)-SEARCH("）",category4_11,1)-3)</f>
        <v>訪問看護ステーション</v>
      </c>
      <c r="F1380" s="25" t="s">
        <v>15922</v>
      </c>
      <c r="G1380" s="98" t="s">
        <v>15923</v>
      </c>
      <c r="H1380" s="104" t="s">
        <v>15924</v>
      </c>
      <c r="I1380" s="34" t="s">
        <v>15925</v>
      </c>
      <c r="J1380" s="34" t="s">
        <v>15926</v>
      </c>
      <c r="K1380" s="25" t="s">
        <v>15921</v>
      </c>
      <c r="L1380" s="105" t="s">
        <v>25</v>
      </c>
      <c r="M1380" s="144"/>
      <c r="N1380" s="144">
        <v>45901</v>
      </c>
      <c r="O1380" s="27" t="str">
        <f>IFERROR(VLOOKUP(IF($L1380="―",$K1380,$L1380),[3]法人一覧!$D$4:$E$326,2,FALSE),"―")</f>
        <v>―</v>
      </c>
    </row>
    <row r="1381" spans="1:15" ht="30" customHeight="1" x14ac:dyDescent="0.15">
      <c r="A1381" s="145">
        <f>IF($B$1289="","",COUNTA($B$1289:B1381))</f>
        <v>93</v>
      </c>
      <c r="B1381" s="146">
        <f>IF(D1381="","",ROW())</f>
        <v>1381</v>
      </c>
      <c r="C1381" s="53" t="str">
        <f>$F$1287</f>
        <v>（１１）　訪問看護ステーション　（介護保険法）</v>
      </c>
      <c r="D1381" s="131" t="str">
        <f>$O$1287</f>
        <v>長寿介護課</v>
      </c>
      <c r="E1381" s="53" t="str">
        <f>MID(category4_11,SEARCH("）",category4_11,1)+2,SEARCH("（",category4_11,SEARCH("）",category4_11,1)+2)-SEARCH("）",category4_11,1)-3)</f>
        <v>訪問看護ステーション</v>
      </c>
      <c r="F1381" s="25" t="s">
        <v>15927</v>
      </c>
      <c r="G1381" s="98" t="s">
        <v>7600</v>
      </c>
      <c r="H1381" s="104" t="s">
        <v>15928</v>
      </c>
      <c r="I1381" s="34" t="s">
        <v>15929</v>
      </c>
      <c r="J1381" s="34" t="s">
        <v>12551</v>
      </c>
      <c r="K1381" s="25" t="s">
        <v>15930</v>
      </c>
      <c r="L1381" s="105" t="s">
        <v>25</v>
      </c>
      <c r="M1381" s="144"/>
      <c r="N1381" s="144">
        <v>46113</v>
      </c>
      <c r="O1381" s="27" t="str">
        <f>IFERROR(VLOOKUP(IF($L1381="―",$K1381,$L1381),[3]法人一覧!$D$4:$E$326,2,FALSE),"―")</f>
        <v>―</v>
      </c>
    </row>
    <row r="1382" spans="1:15" ht="30" customHeight="1" x14ac:dyDescent="0.15">
      <c r="A1382" s="39">
        <f>IF($B$1289="","",COUNTA($B$1289:B1382))</f>
        <v>94</v>
      </c>
      <c r="B1382" s="53">
        <f t="shared" si="140"/>
        <v>1382</v>
      </c>
      <c r="C1382" s="53" t="str">
        <f t="shared" si="141"/>
        <v>（１１）　訪問看護ステーション　（介護保険法）</v>
      </c>
      <c r="D1382" s="131" t="str">
        <f t="shared" si="142"/>
        <v>長寿介護課</v>
      </c>
      <c r="E1382" s="27" t="str">
        <f t="shared" si="143"/>
        <v>訪問看護ステーション</v>
      </c>
      <c r="F1382" s="25" t="s">
        <v>6451</v>
      </c>
      <c r="G1382" s="34" t="s">
        <v>6452</v>
      </c>
      <c r="H1382" s="104" t="s">
        <v>6453</v>
      </c>
      <c r="I1382" s="103" t="s">
        <v>6454</v>
      </c>
      <c r="J1382" s="103" t="s">
        <v>6455</v>
      </c>
      <c r="K1382" s="104" t="s">
        <v>55</v>
      </c>
      <c r="L1382" s="105" t="s">
        <v>25</v>
      </c>
      <c r="M1382" s="93"/>
      <c r="N1382" s="93" t="s">
        <v>3013</v>
      </c>
      <c r="O1382" s="27" t="str">
        <f>IFERROR(VLOOKUP(IF($L1382="―",$K1382,$L1382),[3]法人一覧!$D$4:$E$326,2,FALSE),"―")</f>
        <v>―</v>
      </c>
    </row>
    <row r="1383" spans="1:15" ht="30" customHeight="1" x14ac:dyDescent="0.15">
      <c r="A1383" s="39">
        <f>IF($B$1289="","",COUNTA($B$1289:B1383))</f>
        <v>95</v>
      </c>
      <c r="B1383" s="53">
        <f t="shared" si="140"/>
        <v>1383</v>
      </c>
      <c r="C1383" s="53" t="str">
        <f t="shared" si="141"/>
        <v>（１１）　訪問看護ステーション　（介護保険法）</v>
      </c>
      <c r="D1383" s="131" t="str">
        <f t="shared" si="142"/>
        <v>長寿介護課</v>
      </c>
      <c r="E1383" s="27" t="str">
        <f t="shared" si="143"/>
        <v>訪問看護ステーション</v>
      </c>
      <c r="F1383" s="25" t="s">
        <v>6456</v>
      </c>
      <c r="G1383" s="34" t="s">
        <v>4122</v>
      </c>
      <c r="H1383" s="104" t="s">
        <v>6457</v>
      </c>
      <c r="I1383" s="103" t="s">
        <v>6458</v>
      </c>
      <c r="J1383" s="103" t="s">
        <v>6459</v>
      </c>
      <c r="K1383" s="104" t="s">
        <v>6460</v>
      </c>
      <c r="L1383" s="105" t="s">
        <v>25</v>
      </c>
      <c r="M1383" s="93"/>
      <c r="N1383" s="93" t="s">
        <v>3013</v>
      </c>
      <c r="O1383" s="27" t="str">
        <f>IFERROR(VLOOKUP(IF($L1383="―",$K1383,$L1383),[3]法人一覧!$D$4:$E$326,2,FALSE),"―")</f>
        <v>3190005009453</v>
      </c>
    </row>
    <row r="1384" spans="1:15" ht="30" customHeight="1" x14ac:dyDescent="0.15">
      <c r="A1384" s="39">
        <f>IF($B$1289="","",COUNTA($B$1289:B1384))</f>
        <v>96</v>
      </c>
      <c r="B1384" s="53">
        <f t="shared" si="140"/>
        <v>1384</v>
      </c>
      <c r="C1384" s="53" t="str">
        <f t="shared" si="141"/>
        <v>（１１）　訪問看護ステーション　（介護保険法）</v>
      </c>
      <c r="D1384" s="131" t="str">
        <f t="shared" si="142"/>
        <v>長寿介護課</v>
      </c>
      <c r="E1384" s="27" t="str">
        <f t="shared" si="143"/>
        <v>訪問看護ステーション</v>
      </c>
      <c r="F1384" s="25" t="s">
        <v>6461</v>
      </c>
      <c r="G1384" s="98" t="s">
        <v>6462</v>
      </c>
      <c r="H1384" s="25" t="s">
        <v>6463</v>
      </c>
      <c r="I1384" s="98" t="s">
        <v>6464</v>
      </c>
      <c r="J1384" s="98" t="s">
        <v>6465</v>
      </c>
      <c r="K1384" s="25" t="s">
        <v>16012</v>
      </c>
      <c r="L1384" s="105" t="s">
        <v>25</v>
      </c>
      <c r="M1384" s="135"/>
      <c r="N1384" s="135">
        <v>41988</v>
      </c>
      <c r="O1384" s="27" t="str">
        <f>IFERROR(VLOOKUP(IF($L1384="―",$K1384,$L1384),[3]法人一覧!$D$4:$E$326,2,FALSE),"―")</f>
        <v>―</v>
      </c>
    </row>
    <row r="1385" spans="1:15" ht="30" customHeight="1" x14ac:dyDescent="0.15">
      <c r="A1385" s="39">
        <f>IF($B$1289="","",COUNTA($B$1289:B1385))</f>
        <v>97</v>
      </c>
      <c r="B1385" s="53">
        <f t="shared" si="140"/>
        <v>1385</v>
      </c>
      <c r="C1385" s="53" t="str">
        <f t="shared" si="141"/>
        <v>（１１）　訪問看護ステーション　（介護保険法）</v>
      </c>
      <c r="D1385" s="131" t="str">
        <f t="shared" si="142"/>
        <v>長寿介護課</v>
      </c>
      <c r="E1385" s="27" t="str">
        <f t="shared" si="143"/>
        <v>訪問看護ステーション</v>
      </c>
      <c r="F1385" s="25" t="s">
        <v>6466</v>
      </c>
      <c r="G1385" s="34" t="s">
        <v>6467</v>
      </c>
      <c r="H1385" s="104" t="s">
        <v>6468</v>
      </c>
      <c r="I1385" s="34" t="s">
        <v>6469</v>
      </c>
      <c r="J1385" s="34" t="s">
        <v>6470</v>
      </c>
      <c r="K1385" s="25" t="s">
        <v>6429</v>
      </c>
      <c r="L1385" s="105" t="s">
        <v>25</v>
      </c>
      <c r="M1385" s="37"/>
      <c r="N1385" s="37">
        <v>45231</v>
      </c>
      <c r="O1385" s="27" t="str">
        <f>IFERROR(VLOOKUP(IF($L1385="―",$K1385,$L1385),[3]法人一覧!$D$4:$E$326,2,FALSE),"―")</f>
        <v>―</v>
      </c>
    </row>
    <row r="1386" spans="1:15" ht="30" customHeight="1" x14ac:dyDescent="0.15">
      <c r="A1386" s="39">
        <f>IF($B$1289="","",COUNTA($B$1289:B1386))</f>
        <v>98</v>
      </c>
      <c r="B1386" s="53">
        <f t="shared" si="140"/>
        <v>1386</v>
      </c>
      <c r="C1386" s="53" t="str">
        <f t="shared" si="141"/>
        <v>（１１）　訪問看護ステーション　（介護保険法）</v>
      </c>
      <c r="D1386" s="131" t="str">
        <f t="shared" si="142"/>
        <v>長寿介護課</v>
      </c>
      <c r="E1386" s="27" t="str">
        <f t="shared" si="143"/>
        <v>訪問看護ステーション</v>
      </c>
      <c r="F1386" s="25" t="s">
        <v>6471</v>
      </c>
      <c r="G1386" s="34" t="s">
        <v>3997</v>
      </c>
      <c r="H1386" s="104" t="s">
        <v>6472</v>
      </c>
      <c r="I1386" s="103" t="s">
        <v>6473</v>
      </c>
      <c r="J1386" s="103" t="s">
        <v>6474</v>
      </c>
      <c r="K1386" s="104" t="s">
        <v>6475</v>
      </c>
      <c r="L1386" s="105" t="s">
        <v>25</v>
      </c>
      <c r="M1386" s="93"/>
      <c r="N1386" s="93" t="s">
        <v>3013</v>
      </c>
      <c r="O1386" s="27" t="str">
        <f>IFERROR(VLOOKUP(IF($L1386="―",$K1386,$L1386),[3]法人一覧!$D$4:$E$326,2,FALSE),"―")</f>
        <v>―</v>
      </c>
    </row>
    <row r="1387" spans="1:15" ht="30" customHeight="1" x14ac:dyDescent="0.15">
      <c r="A1387" s="39">
        <f>IF($B$1289="","",COUNTA($B$1289:B1387))</f>
        <v>99</v>
      </c>
      <c r="B1387" s="53">
        <f t="shared" si="140"/>
        <v>1387</v>
      </c>
      <c r="C1387" s="53" t="str">
        <f t="shared" si="141"/>
        <v>（１１）　訪問看護ステーション　（介護保険法）</v>
      </c>
      <c r="D1387" s="131" t="str">
        <f t="shared" si="142"/>
        <v>長寿介護課</v>
      </c>
      <c r="E1387" s="27" t="str">
        <f t="shared" si="143"/>
        <v>訪問看護ステーション</v>
      </c>
      <c r="F1387" s="25" t="s">
        <v>6476</v>
      </c>
      <c r="G1387" s="34" t="s">
        <v>900</v>
      </c>
      <c r="H1387" s="104" t="s">
        <v>6477</v>
      </c>
      <c r="I1387" s="103" t="s">
        <v>6478</v>
      </c>
      <c r="J1387" s="103" t="s">
        <v>6478</v>
      </c>
      <c r="K1387" s="104" t="s">
        <v>6479</v>
      </c>
      <c r="L1387" s="105" t="s">
        <v>25</v>
      </c>
      <c r="M1387" s="93"/>
      <c r="N1387" s="93" t="s">
        <v>3013</v>
      </c>
      <c r="O1387" s="27" t="str">
        <f>IFERROR(VLOOKUP(IF($L1387="―",$K1387,$L1387),[3]法人一覧!$D$4:$E$326,2,FALSE),"―")</f>
        <v>―</v>
      </c>
    </row>
    <row r="1388" spans="1:15" ht="30" customHeight="1" x14ac:dyDescent="0.15">
      <c r="A1388" s="39">
        <f>IF($B$1289="","",COUNTA($B$1289:B1388))</f>
        <v>100</v>
      </c>
      <c r="B1388" s="53">
        <f t="shared" si="140"/>
        <v>1388</v>
      </c>
      <c r="C1388" s="53" t="str">
        <f t="shared" si="141"/>
        <v>（１１）　訪問看護ステーション　（介護保険法）</v>
      </c>
      <c r="D1388" s="131" t="str">
        <f t="shared" si="142"/>
        <v>長寿介護課</v>
      </c>
      <c r="E1388" s="27" t="str">
        <f t="shared" si="143"/>
        <v>訪問看護ステーション</v>
      </c>
      <c r="F1388" s="25" t="s">
        <v>6480</v>
      </c>
      <c r="G1388" s="34" t="s">
        <v>6481</v>
      </c>
      <c r="H1388" s="104" t="s">
        <v>6482</v>
      </c>
      <c r="I1388" s="103" t="s">
        <v>6483</v>
      </c>
      <c r="J1388" s="103" t="s">
        <v>6484</v>
      </c>
      <c r="K1388" s="104" t="s">
        <v>6485</v>
      </c>
      <c r="L1388" s="105" t="s">
        <v>25</v>
      </c>
      <c r="M1388" s="93"/>
      <c r="N1388" s="93" t="s">
        <v>3013</v>
      </c>
      <c r="O1388" s="27" t="str">
        <f>IFERROR(VLOOKUP(IF($L1388="―",$K1388,$L1388),[3]法人一覧!$D$4:$E$326,2,FALSE),"―")</f>
        <v>―</v>
      </c>
    </row>
    <row r="1389" spans="1:15" ht="30" customHeight="1" x14ac:dyDescent="0.15">
      <c r="A1389" s="39">
        <f>IF($B$1289="","",COUNTA($B$1289:B1389))</f>
        <v>101</v>
      </c>
      <c r="B1389" s="53">
        <f t="shared" si="140"/>
        <v>1389</v>
      </c>
      <c r="C1389" s="53" t="str">
        <f t="shared" si="141"/>
        <v>（１１）　訪問看護ステーション　（介護保険法）</v>
      </c>
      <c r="D1389" s="131" t="str">
        <f t="shared" si="142"/>
        <v>長寿介護課</v>
      </c>
      <c r="E1389" s="27" t="str">
        <f t="shared" si="143"/>
        <v>訪問看護ステーション</v>
      </c>
      <c r="F1389" s="104" t="s">
        <v>6486</v>
      </c>
      <c r="G1389" s="103" t="s">
        <v>994</v>
      </c>
      <c r="H1389" s="104" t="s">
        <v>6487</v>
      </c>
      <c r="I1389" s="103" t="s">
        <v>6488</v>
      </c>
      <c r="J1389" s="134" t="s">
        <v>6489</v>
      </c>
      <c r="K1389" s="104" t="s">
        <v>6485</v>
      </c>
      <c r="L1389" s="105" t="s">
        <v>25</v>
      </c>
      <c r="M1389" s="144"/>
      <c r="N1389" s="144" t="s">
        <v>56</v>
      </c>
      <c r="O1389" s="27" t="str">
        <f>IFERROR(VLOOKUP(IF($L1389="―",$K1389,$L1389),[3]法人一覧!$D$4:$E$326,2,FALSE),"―")</f>
        <v>―</v>
      </c>
    </row>
    <row r="1390" spans="1:15" ht="30" customHeight="1" x14ac:dyDescent="0.15">
      <c r="A1390" s="39">
        <f>IF($B$1289="","",COUNTA($B$1289:B1390))</f>
        <v>102</v>
      </c>
      <c r="B1390" s="53">
        <f t="shared" si="140"/>
        <v>1390</v>
      </c>
      <c r="C1390" s="53" t="str">
        <f t="shared" si="141"/>
        <v>（１１）　訪問看護ステーション　（介護保険法）</v>
      </c>
      <c r="D1390" s="131" t="str">
        <f t="shared" si="142"/>
        <v>長寿介護課</v>
      </c>
      <c r="E1390" s="27" t="str">
        <f t="shared" si="143"/>
        <v>訪問看護ステーション</v>
      </c>
      <c r="F1390" s="25" t="s">
        <v>6490</v>
      </c>
      <c r="G1390" s="34" t="s">
        <v>6491</v>
      </c>
      <c r="H1390" s="104" t="s">
        <v>6492</v>
      </c>
      <c r="I1390" s="103" t="s">
        <v>6493</v>
      </c>
      <c r="J1390" s="103" t="s">
        <v>6494</v>
      </c>
      <c r="K1390" s="104" t="s">
        <v>16013</v>
      </c>
      <c r="L1390" s="105" t="s">
        <v>25</v>
      </c>
      <c r="M1390" s="93"/>
      <c r="N1390" s="93" t="s">
        <v>6495</v>
      </c>
      <c r="O1390" s="27" t="str">
        <f>IFERROR(VLOOKUP(IF($L1390="―",$K1390,$L1390),[3]法人一覧!$D$4:$E$326,2,FALSE),"―")</f>
        <v>―</v>
      </c>
    </row>
    <row r="1391" spans="1:15" ht="30" customHeight="1" x14ac:dyDescent="0.15">
      <c r="A1391" s="39">
        <f>IF($B$1289="","",COUNTA($B$1289:B1391))</f>
        <v>103</v>
      </c>
      <c r="B1391" s="53">
        <f t="shared" si="140"/>
        <v>1391</v>
      </c>
      <c r="C1391" s="53" t="str">
        <f t="shared" si="141"/>
        <v>（１１）　訪問看護ステーション　（介護保険法）</v>
      </c>
      <c r="D1391" s="131" t="str">
        <f t="shared" si="142"/>
        <v>長寿介護課</v>
      </c>
      <c r="E1391" s="27" t="str">
        <f t="shared" si="143"/>
        <v>訪問看護ステーション</v>
      </c>
      <c r="F1391" s="104" t="s">
        <v>6496</v>
      </c>
      <c r="G1391" s="103" t="s">
        <v>6497</v>
      </c>
      <c r="H1391" s="104" t="s">
        <v>6498</v>
      </c>
      <c r="I1391" s="103" t="s">
        <v>6499</v>
      </c>
      <c r="J1391" s="103" t="s">
        <v>6500</v>
      </c>
      <c r="K1391" s="104" t="s">
        <v>6786</v>
      </c>
      <c r="L1391" s="105" t="s">
        <v>25</v>
      </c>
      <c r="M1391" s="144"/>
      <c r="N1391" s="144">
        <v>41518</v>
      </c>
      <c r="O1391" s="27" t="str">
        <f>IFERROR(VLOOKUP(IF($L1391="―",$K1391,$L1391),[3]法人一覧!$D$4:$E$326,2,FALSE),"―")</f>
        <v>―</v>
      </c>
    </row>
    <row r="1392" spans="1:15" ht="30" customHeight="1" x14ac:dyDescent="0.15">
      <c r="A1392" s="39">
        <f>IF($B$1289="","",COUNTA($B$1289:B1392))</f>
        <v>104</v>
      </c>
      <c r="B1392" s="53">
        <f t="shared" si="140"/>
        <v>1392</v>
      </c>
      <c r="C1392" s="53" t="str">
        <f t="shared" si="141"/>
        <v>（１１）　訪問看護ステーション　（介護保険法）</v>
      </c>
      <c r="D1392" s="131" t="str">
        <f t="shared" si="142"/>
        <v>長寿介護課</v>
      </c>
      <c r="E1392" s="27" t="str">
        <f t="shared" si="143"/>
        <v>訪問看護ステーション</v>
      </c>
      <c r="F1392" s="25" t="s">
        <v>6501</v>
      </c>
      <c r="G1392" s="103" t="s">
        <v>6502</v>
      </c>
      <c r="H1392" s="104" t="s">
        <v>6503</v>
      </c>
      <c r="I1392" s="103" t="s">
        <v>6504</v>
      </c>
      <c r="J1392" s="103" t="s">
        <v>6505</v>
      </c>
      <c r="K1392" s="104" t="s">
        <v>16014</v>
      </c>
      <c r="L1392" s="105" t="s">
        <v>25</v>
      </c>
      <c r="M1392" s="93"/>
      <c r="N1392" s="93">
        <v>41821</v>
      </c>
      <c r="O1392" s="27" t="str">
        <f>IFERROR(VLOOKUP(IF($L1392="―",$K1392,$L1392),[3]法人一覧!$D$4:$E$326,2,FALSE),"―")</f>
        <v>―</v>
      </c>
    </row>
    <row r="1393" spans="1:15" ht="30" customHeight="1" x14ac:dyDescent="0.15">
      <c r="A1393" s="39">
        <f>IF($B$1289="","",COUNTA($B$1289:B1393))</f>
        <v>105</v>
      </c>
      <c r="B1393" s="53">
        <f t="shared" si="140"/>
        <v>1393</v>
      </c>
      <c r="C1393" s="53" t="str">
        <f t="shared" si="141"/>
        <v>（１１）　訪問看護ステーション　（介護保険法）</v>
      </c>
      <c r="D1393" s="131" t="str">
        <f t="shared" si="142"/>
        <v>長寿介護課</v>
      </c>
      <c r="E1393" s="27" t="str">
        <f t="shared" si="143"/>
        <v>訪問看護ステーション</v>
      </c>
      <c r="F1393" s="25" t="s">
        <v>6506</v>
      </c>
      <c r="G1393" s="103" t="s">
        <v>6507</v>
      </c>
      <c r="H1393" s="104" t="s">
        <v>6508</v>
      </c>
      <c r="I1393" s="103" t="s">
        <v>6509</v>
      </c>
      <c r="J1393" s="103" t="s">
        <v>6510</v>
      </c>
      <c r="K1393" s="104" t="s">
        <v>16015</v>
      </c>
      <c r="L1393" s="105" t="s">
        <v>25</v>
      </c>
      <c r="M1393" s="93"/>
      <c r="N1393" s="93">
        <v>42095</v>
      </c>
      <c r="O1393" s="27" t="str">
        <f>IFERROR(VLOOKUP(IF($L1393="―",$K1393,$L1393),[3]法人一覧!$D$4:$E$326,2,FALSE),"―")</f>
        <v>―</v>
      </c>
    </row>
    <row r="1394" spans="1:15" ht="30" customHeight="1" x14ac:dyDescent="0.15">
      <c r="A1394" s="39">
        <f>IF($B$1289="","",COUNTA($B$1289:B1394))</f>
        <v>106</v>
      </c>
      <c r="B1394" s="53">
        <f t="shared" si="140"/>
        <v>1394</v>
      </c>
      <c r="C1394" s="53" t="str">
        <f t="shared" si="141"/>
        <v>（１１）　訪問看護ステーション　（介護保険法）</v>
      </c>
      <c r="D1394" s="131" t="str">
        <f t="shared" si="142"/>
        <v>長寿介護課</v>
      </c>
      <c r="E1394" s="27" t="str">
        <f t="shared" si="143"/>
        <v>訪問看護ステーション</v>
      </c>
      <c r="F1394" s="104" t="s">
        <v>6511</v>
      </c>
      <c r="G1394" s="103" t="s">
        <v>6512</v>
      </c>
      <c r="H1394" s="104" t="s">
        <v>6513</v>
      </c>
      <c r="I1394" s="134" t="s">
        <v>6514</v>
      </c>
      <c r="J1394" s="103" t="s">
        <v>6515</v>
      </c>
      <c r="K1394" s="104" t="s">
        <v>6516</v>
      </c>
      <c r="L1394" s="105" t="s">
        <v>25</v>
      </c>
      <c r="M1394" s="135"/>
      <c r="N1394" s="135">
        <v>43922</v>
      </c>
      <c r="O1394" s="27" t="str">
        <f>IFERROR(VLOOKUP(IF($L1394="―",$K1394,$L1394),[3]法人一覧!$D$4:$E$326,2,FALSE),"―")</f>
        <v>―</v>
      </c>
    </row>
    <row r="1395" spans="1:15" ht="30" customHeight="1" x14ac:dyDescent="0.15">
      <c r="A1395" s="39">
        <f>IF($B$1289="","",COUNTA($B$1289:B1395))</f>
        <v>107</v>
      </c>
      <c r="B1395" s="53">
        <f t="shared" si="140"/>
        <v>1395</v>
      </c>
      <c r="C1395" s="53" t="str">
        <f t="shared" si="141"/>
        <v>（１１）　訪問看護ステーション　（介護保険法）</v>
      </c>
      <c r="D1395" s="131" t="str">
        <f t="shared" si="142"/>
        <v>長寿介護課</v>
      </c>
      <c r="E1395" s="27" t="str">
        <f t="shared" si="143"/>
        <v>訪問看護ステーション</v>
      </c>
      <c r="F1395" s="133" t="s">
        <v>6517</v>
      </c>
      <c r="G1395" s="226" t="s">
        <v>6518</v>
      </c>
      <c r="H1395" s="133" t="s">
        <v>6519</v>
      </c>
      <c r="I1395" s="226" t="s">
        <v>6520</v>
      </c>
      <c r="J1395" s="226" t="s">
        <v>6521</v>
      </c>
      <c r="K1395" s="329" t="s">
        <v>6100</v>
      </c>
      <c r="L1395" s="105" t="s">
        <v>25</v>
      </c>
      <c r="M1395" s="93"/>
      <c r="N1395" s="93">
        <v>44136</v>
      </c>
      <c r="O1395" s="27" t="str">
        <f>IFERROR(VLOOKUP(IF($L1395="―",$K1395,$L1395),[3]法人一覧!$D$4:$E$326,2,FALSE),"―")</f>
        <v>―</v>
      </c>
    </row>
    <row r="1396" spans="1:15" ht="30" customHeight="1" x14ac:dyDescent="0.15">
      <c r="A1396" s="39">
        <f>IF($B$1289="","",COUNTA($B$1289:B1396))</f>
        <v>108</v>
      </c>
      <c r="B1396" s="53">
        <f t="shared" si="140"/>
        <v>1396</v>
      </c>
      <c r="C1396" s="53" t="str">
        <f t="shared" si="141"/>
        <v>（１１）　訪問看護ステーション　（介護保険法）</v>
      </c>
      <c r="D1396" s="131" t="str">
        <f t="shared" si="142"/>
        <v>長寿介護課</v>
      </c>
      <c r="E1396" s="27" t="str">
        <f t="shared" si="143"/>
        <v>訪問看護ステーション</v>
      </c>
      <c r="F1396" s="133" t="s">
        <v>6522</v>
      </c>
      <c r="G1396" s="226" t="s">
        <v>6523</v>
      </c>
      <c r="H1396" s="133" t="s">
        <v>6524</v>
      </c>
      <c r="I1396" s="226" t="s">
        <v>6525</v>
      </c>
      <c r="J1396" s="226" t="s">
        <v>6526</v>
      </c>
      <c r="K1396" s="329" t="s">
        <v>6527</v>
      </c>
      <c r="L1396" s="105" t="s">
        <v>25</v>
      </c>
      <c r="M1396" s="93"/>
      <c r="N1396" s="93">
        <v>44287</v>
      </c>
      <c r="O1396" s="27" t="str">
        <f>IFERROR(VLOOKUP(IF($L1396="―",$K1396,$L1396),[3]法人一覧!$D$4:$E$326,2,FALSE),"―")</f>
        <v>―</v>
      </c>
    </row>
    <row r="1397" spans="1:15" ht="30" customHeight="1" x14ac:dyDescent="0.15">
      <c r="A1397" s="39">
        <f>IF($B$1289="","",COUNTA($B$1289:B1397))</f>
        <v>109</v>
      </c>
      <c r="B1397" s="53">
        <f t="shared" si="140"/>
        <v>1397</v>
      </c>
      <c r="C1397" s="53" t="str">
        <f t="shared" si="141"/>
        <v>（１１）　訪問看護ステーション　（介護保険法）</v>
      </c>
      <c r="D1397" s="131" t="str">
        <f t="shared" si="142"/>
        <v>長寿介護課</v>
      </c>
      <c r="E1397" s="27" t="str">
        <f t="shared" si="143"/>
        <v>訪問看護ステーション</v>
      </c>
      <c r="F1397" s="133" t="s">
        <v>6528</v>
      </c>
      <c r="G1397" s="226" t="s">
        <v>6529</v>
      </c>
      <c r="H1397" s="133" t="s">
        <v>6530</v>
      </c>
      <c r="I1397" s="226" t="s">
        <v>6531</v>
      </c>
      <c r="J1397" s="226" t="s">
        <v>6532</v>
      </c>
      <c r="K1397" s="329" t="s">
        <v>6533</v>
      </c>
      <c r="L1397" s="105" t="s">
        <v>4291</v>
      </c>
      <c r="M1397" s="93"/>
      <c r="N1397" s="93">
        <v>44287</v>
      </c>
      <c r="O1397" s="27" t="str">
        <f>IFERROR(VLOOKUP(IF($L1397="―",$K1397,$L1397),[3]法人一覧!$D$4:$E$326,2,FALSE),"―")</f>
        <v>―</v>
      </c>
    </row>
    <row r="1398" spans="1:15" ht="30" customHeight="1" x14ac:dyDescent="0.15">
      <c r="A1398" s="39">
        <f>IF($B$1289="","",COUNTA($B$1289:B1398))</f>
        <v>110</v>
      </c>
      <c r="B1398" s="53">
        <f t="shared" si="140"/>
        <v>1398</v>
      </c>
      <c r="C1398" s="53" t="str">
        <f t="shared" si="141"/>
        <v>（１１）　訪問看護ステーション　（介護保険法）</v>
      </c>
      <c r="D1398" s="131" t="str">
        <f t="shared" si="142"/>
        <v>長寿介護課</v>
      </c>
      <c r="E1398" s="27" t="str">
        <f t="shared" si="143"/>
        <v>訪問看護ステーション</v>
      </c>
      <c r="F1398" s="136" t="s">
        <v>6534</v>
      </c>
      <c r="G1398" s="136" t="s">
        <v>1011</v>
      </c>
      <c r="H1398" s="136" t="s">
        <v>6535</v>
      </c>
      <c r="I1398" s="136" t="s">
        <v>6536</v>
      </c>
      <c r="J1398" s="136" t="s">
        <v>6537</v>
      </c>
      <c r="K1398" s="136" t="s">
        <v>6538</v>
      </c>
      <c r="L1398" s="105" t="s">
        <v>25</v>
      </c>
      <c r="M1398" s="135"/>
      <c r="N1398" s="135">
        <v>45017</v>
      </c>
      <c r="O1398" s="27" t="str">
        <f>IFERROR(VLOOKUP(IF($L1398="―",$K1398,$L1398),[3]法人一覧!$D$4:$E$326,2,FALSE),"―")</f>
        <v>―</v>
      </c>
    </row>
    <row r="1399" spans="1:15" ht="30" customHeight="1" x14ac:dyDescent="0.15">
      <c r="A1399" s="39">
        <f>IF($B$1289="","",COUNTA($B$1289:B1399))</f>
        <v>111</v>
      </c>
      <c r="B1399" s="53">
        <f t="shared" si="140"/>
        <v>1399</v>
      </c>
      <c r="C1399" s="53" t="str">
        <f t="shared" si="141"/>
        <v>（１１）　訪問看護ステーション　（介護保険法）</v>
      </c>
      <c r="D1399" s="131" t="str">
        <f t="shared" si="142"/>
        <v>長寿介護課</v>
      </c>
      <c r="E1399" s="27" t="str">
        <f t="shared" si="143"/>
        <v>訪問看護ステーション</v>
      </c>
      <c r="F1399" s="25" t="s">
        <v>6539</v>
      </c>
      <c r="G1399" s="34" t="s">
        <v>6540</v>
      </c>
      <c r="H1399" s="104" t="s">
        <v>6541</v>
      </c>
      <c r="I1399" s="34" t="s">
        <v>6542</v>
      </c>
      <c r="J1399" s="34" t="s">
        <v>6543</v>
      </c>
      <c r="K1399" s="25" t="s">
        <v>6544</v>
      </c>
      <c r="L1399" s="105" t="s">
        <v>25</v>
      </c>
      <c r="M1399" s="37"/>
      <c r="N1399" s="37">
        <v>45108</v>
      </c>
      <c r="O1399" s="27" t="str">
        <f>IFERROR(VLOOKUP(IF($L1399="―",$K1399,$L1399),[3]法人一覧!$D$4:$E$326,2,FALSE),"―")</f>
        <v>―</v>
      </c>
    </row>
    <row r="1400" spans="1:15" ht="30" customHeight="1" x14ac:dyDescent="0.15">
      <c r="A1400" s="39">
        <f>IF($B$1289="","",COUNTA($B$1289:B1400))</f>
        <v>112</v>
      </c>
      <c r="B1400" s="53">
        <f t="shared" si="140"/>
        <v>1400</v>
      </c>
      <c r="C1400" s="53" t="str">
        <f t="shared" si="141"/>
        <v>（１１）　訪問看護ステーション　（介護保険法）</v>
      </c>
      <c r="D1400" s="131" t="str">
        <f t="shared" si="142"/>
        <v>長寿介護課</v>
      </c>
      <c r="E1400" s="27" t="str">
        <f t="shared" si="143"/>
        <v>訪問看護ステーション</v>
      </c>
      <c r="F1400" s="25" t="s">
        <v>6545</v>
      </c>
      <c r="G1400" s="34" t="s">
        <v>6546</v>
      </c>
      <c r="H1400" s="104" t="s">
        <v>6547</v>
      </c>
      <c r="I1400" s="34" t="s">
        <v>6548</v>
      </c>
      <c r="J1400" s="34" t="s">
        <v>6549</v>
      </c>
      <c r="K1400" s="25" t="s">
        <v>6550</v>
      </c>
      <c r="L1400" s="105" t="s">
        <v>25</v>
      </c>
      <c r="M1400" s="37"/>
      <c r="N1400" s="37">
        <v>45139</v>
      </c>
      <c r="O1400" s="27" t="str">
        <f>IFERROR(VLOOKUP(IF($L1400="―",$K1400,$L1400),[3]法人一覧!$D$4:$E$326,2,FALSE),"―")</f>
        <v>―</v>
      </c>
    </row>
    <row r="1401" spans="1:15" ht="30" customHeight="1" x14ac:dyDescent="0.15">
      <c r="A1401" s="39">
        <f>IF($B$1289="","",COUNTA($B$1289:B1401))</f>
        <v>113</v>
      </c>
      <c r="B1401" s="53">
        <f t="shared" si="140"/>
        <v>1401</v>
      </c>
      <c r="C1401" s="53" t="str">
        <f t="shared" si="141"/>
        <v>（１１）　訪問看護ステーション　（介護保険法）</v>
      </c>
      <c r="D1401" s="131" t="str">
        <f t="shared" si="142"/>
        <v>長寿介護課</v>
      </c>
      <c r="E1401" s="27" t="str">
        <f t="shared" si="143"/>
        <v>訪問看護ステーション</v>
      </c>
      <c r="F1401" s="25" t="s">
        <v>6551</v>
      </c>
      <c r="G1401" s="34" t="s">
        <v>6523</v>
      </c>
      <c r="H1401" s="104" t="s">
        <v>6552</v>
      </c>
      <c r="I1401" s="34" t="s">
        <v>4557</v>
      </c>
      <c r="J1401" s="34" t="s">
        <v>4558</v>
      </c>
      <c r="K1401" s="25" t="s">
        <v>6410</v>
      </c>
      <c r="L1401" s="105" t="s">
        <v>25</v>
      </c>
      <c r="M1401" s="37"/>
      <c r="N1401" s="37">
        <v>45261</v>
      </c>
      <c r="O1401" s="27" t="str">
        <f>IFERROR(VLOOKUP(IF($L1401="―",$K1401,$L1401),[3]法人一覧!$D$4:$E$326,2,FALSE),"―")</f>
        <v>―</v>
      </c>
    </row>
    <row r="1402" spans="1:15" ht="30" customHeight="1" x14ac:dyDescent="0.15">
      <c r="A1402" s="39">
        <f>IF($B$1289="","",COUNTA($B$1289:B1402))</f>
        <v>114</v>
      </c>
      <c r="B1402" s="53">
        <f t="shared" si="140"/>
        <v>1402</v>
      </c>
      <c r="C1402" s="53" t="str">
        <f t="shared" si="141"/>
        <v>（１１）　訪問看護ステーション　（介護保険法）</v>
      </c>
      <c r="D1402" s="131" t="str">
        <f t="shared" si="142"/>
        <v>長寿介護課</v>
      </c>
      <c r="E1402" s="27" t="str">
        <f t="shared" si="143"/>
        <v>訪問看護ステーション</v>
      </c>
      <c r="F1402" s="25" t="s">
        <v>6553</v>
      </c>
      <c r="G1402" s="34" t="s">
        <v>6497</v>
      </c>
      <c r="H1402" s="104" t="s">
        <v>6554</v>
      </c>
      <c r="I1402" s="34" t="s">
        <v>6555</v>
      </c>
      <c r="J1402" s="34" t="s">
        <v>6556</v>
      </c>
      <c r="K1402" s="25" t="s">
        <v>6557</v>
      </c>
      <c r="L1402" s="105" t="s">
        <v>25</v>
      </c>
      <c r="M1402" s="37"/>
      <c r="N1402" s="37">
        <v>45383</v>
      </c>
      <c r="O1402" s="27" t="str">
        <f>IFERROR(VLOOKUP(IF($L1402="―",$K1402,$L1402),[3]法人一覧!$D$4:$E$326,2,FALSE),"―")</f>
        <v>―</v>
      </c>
    </row>
    <row r="1403" spans="1:15" ht="30" customHeight="1" x14ac:dyDescent="0.15">
      <c r="A1403" s="39">
        <f>IF($B$1289="","",COUNTA($B$1289:B1403))</f>
        <v>115</v>
      </c>
      <c r="B1403" s="53">
        <f t="shared" si="140"/>
        <v>1403</v>
      </c>
      <c r="C1403" s="53" t="str">
        <f t="shared" si="141"/>
        <v>（１１）　訪問看護ステーション　（介護保険法）</v>
      </c>
      <c r="D1403" s="131" t="str">
        <f t="shared" si="142"/>
        <v>長寿介護課</v>
      </c>
      <c r="E1403" s="27" t="str">
        <f t="shared" si="143"/>
        <v>訪問看護ステーション</v>
      </c>
      <c r="F1403" s="25" t="s">
        <v>6558</v>
      </c>
      <c r="G1403" s="98" t="s">
        <v>6559</v>
      </c>
      <c r="H1403" s="27" t="s">
        <v>6560</v>
      </c>
      <c r="I1403" s="34" t="s">
        <v>6561</v>
      </c>
      <c r="J1403" s="98" t="s">
        <v>6562</v>
      </c>
      <c r="K1403" s="25" t="s">
        <v>6563</v>
      </c>
      <c r="L1403" s="105" t="s">
        <v>25</v>
      </c>
      <c r="M1403" s="144"/>
      <c r="N1403" s="144">
        <v>45474</v>
      </c>
      <c r="O1403" s="27" t="str">
        <f>IFERROR(VLOOKUP(IF($L1403="―",$K1403,$L1403),[3]法人一覧!$D$4:$E$326,2,FALSE),"―")</f>
        <v>―</v>
      </c>
    </row>
    <row r="1404" spans="1:15" ht="30" customHeight="1" x14ac:dyDescent="0.15">
      <c r="A1404" s="39">
        <f>IF($B$1289="","",COUNTA($B$1289:B1404))</f>
        <v>116</v>
      </c>
      <c r="B1404" s="53">
        <f t="shared" si="140"/>
        <v>1404</v>
      </c>
      <c r="C1404" s="53" t="str">
        <f t="shared" si="141"/>
        <v>（１１）　訪問看護ステーション　（介護保険法）</v>
      </c>
      <c r="D1404" s="131" t="str">
        <f t="shared" si="142"/>
        <v>長寿介護課</v>
      </c>
      <c r="E1404" s="27" t="str">
        <f t="shared" si="143"/>
        <v>訪問看護ステーション</v>
      </c>
      <c r="F1404" s="25" t="s">
        <v>6558</v>
      </c>
      <c r="G1404" s="98" t="s">
        <v>6559</v>
      </c>
      <c r="H1404" s="27" t="s">
        <v>6560</v>
      </c>
      <c r="I1404" s="34" t="s">
        <v>6561</v>
      </c>
      <c r="J1404" s="98" t="s">
        <v>6562</v>
      </c>
      <c r="K1404" s="25" t="s">
        <v>6563</v>
      </c>
      <c r="L1404" s="105" t="s">
        <v>25</v>
      </c>
      <c r="M1404" s="144"/>
      <c r="N1404" s="144">
        <v>45474</v>
      </c>
      <c r="O1404" s="27" t="str">
        <f>IFERROR(VLOOKUP(IF($L1404="―",$K1404,$L1404),[3]法人一覧!$D$4:$E$326,2,FALSE),"―")</f>
        <v>―</v>
      </c>
    </row>
    <row r="1405" spans="1:15" ht="30" customHeight="1" x14ac:dyDescent="0.15">
      <c r="A1405" s="39">
        <f>IF($B$1289="","",COUNTA($B$1289:B1405))</f>
        <v>117</v>
      </c>
      <c r="B1405" s="53">
        <f t="shared" si="140"/>
        <v>1405</v>
      </c>
      <c r="C1405" s="53" t="str">
        <f t="shared" si="141"/>
        <v>（１１）　訪問看護ステーション　（介護保険法）</v>
      </c>
      <c r="D1405" s="131" t="str">
        <f t="shared" si="142"/>
        <v>長寿介護課</v>
      </c>
      <c r="E1405" s="27" t="str">
        <f t="shared" si="143"/>
        <v>訪問看護ステーション</v>
      </c>
      <c r="F1405" s="25" t="s">
        <v>6564</v>
      </c>
      <c r="G1405" s="98" t="s">
        <v>6565</v>
      </c>
      <c r="H1405" s="27" t="s">
        <v>6566</v>
      </c>
      <c r="I1405" s="34" t="s">
        <v>6567</v>
      </c>
      <c r="J1405" s="98" t="s">
        <v>6568</v>
      </c>
      <c r="K1405" s="25" t="s">
        <v>6569</v>
      </c>
      <c r="L1405" s="105" t="s">
        <v>4291</v>
      </c>
      <c r="M1405" s="144"/>
      <c r="N1405" s="144">
        <v>45597</v>
      </c>
      <c r="O1405" s="27" t="str">
        <f>IFERROR(VLOOKUP(IF($L1405="―",$K1405,$L1405),[3]法人一覧!$D$4:$E$326,2,FALSE),"―")</f>
        <v>―</v>
      </c>
    </row>
    <row r="1406" spans="1:15" ht="30" customHeight="1" x14ac:dyDescent="0.15">
      <c r="A1406" s="39">
        <f>IF($B$1289="","",COUNTA($B$1289:B1406))</f>
        <v>118</v>
      </c>
      <c r="B1406" s="53">
        <f t="shared" si="140"/>
        <v>1406</v>
      </c>
      <c r="C1406" s="53" t="str">
        <f t="shared" si="141"/>
        <v>（１１）　訪問看護ステーション　（介護保険法）</v>
      </c>
      <c r="D1406" s="131" t="str">
        <f t="shared" si="142"/>
        <v>長寿介護課</v>
      </c>
      <c r="E1406" s="27" t="str">
        <f t="shared" si="143"/>
        <v>訪問看護ステーション</v>
      </c>
      <c r="F1406" s="25" t="s">
        <v>6570</v>
      </c>
      <c r="G1406" s="98" t="s">
        <v>6571</v>
      </c>
      <c r="H1406" s="27" t="s">
        <v>6572</v>
      </c>
      <c r="I1406" s="34" t="s">
        <v>6573</v>
      </c>
      <c r="J1406" s="98" t="s">
        <v>6574</v>
      </c>
      <c r="K1406" s="25" t="s">
        <v>6429</v>
      </c>
      <c r="L1406" s="105" t="s">
        <v>25</v>
      </c>
      <c r="M1406" s="144"/>
      <c r="N1406" s="144">
        <v>45689</v>
      </c>
      <c r="O1406" s="27" t="str">
        <f>IFERROR(VLOOKUP(IF($L1406="―",$K1406,$L1406),[3]法人一覧!$D$4:$E$326,2,FALSE),"―")</f>
        <v>―</v>
      </c>
    </row>
    <row r="1407" spans="1:15" ht="30" customHeight="1" x14ac:dyDescent="0.15">
      <c r="A1407" s="39">
        <f>IF($B$1289="","",COUNTA($B$1289:B1407))</f>
        <v>119</v>
      </c>
      <c r="B1407" s="53">
        <f t="shared" si="140"/>
        <v>1407</v>
      </c>
      <c r="C1407" s="53" t="str">
        <f t="shared" si="141"/>
        <v>（１１）　訪問看護ステーション　（介護保険法）</v>
      </c>
      <c r="D1407" s="131" t="str">
        <f t="shared" si="142"/>
        <v>長寿介護課</v>
      </c>
      <c r="E1407" s="27" t="str">
        <f t="shared" si="143"/>
        <v>訪問看護ステーション</v>
      </c>
      <c r="F1407" s="25" t="s">
        <v>6539</v>
      </c>
      <c r="G1407" s="98" t="s">
        <v>908</v>
      </c>
      <c r="H1407" s="27" t="s">
        <v>6575</v>
      </c>
      <c r="I1407" s="34" t="s">
        <v>6542</v>
      </c>
      <c r="J1407" s="98" t="s">
        <v>6543</v>
      </c>
      <c r="K1407" s="25" t="s">
        <v>6576</v>
      </c>
      <c r="L1407" s="105" t="s">
        <v>25</v>
      </c>
      <c r="M1407" s="144"/>
      <c r="N1407" s="144">
        <v>45689</v>
      </c>
      <c r="O1407" s="27" t="str">
        <f>IFERROR(VLOOKUP(IF($L1407="―",$K1407,$L1407),[3]法人一覧!$D$4:$E$326,2,FALSE),"―")</f>
        <v>―</v>
      </c>
    </row>
    <row r="1408" spans="1:15" ht="30" customHeight="1" x14ac:dyDescent="0.15">
      <c r="A1408" s="39">
        <f>IF($B$1289="","",COUNTA($B$1289:B1408))</f>
        <v>120</v>
      </c>
      <c r="B1408" s="53">
        <f t="shared" si="140"/>
        <v>1408</v>
      </c>
      <c r="C1408" s="53" t="str">
        <f t="shared" si="141"/>
        <v>（１１）　訪問看護ステーション　（介護保険法）</v>
      </c>
      <c r="D1408" s="131" t="str">
        <f t="shared" si="142"/>
        <v>長寿介護課</v>
      </c>
      <c r="E1408" s="27" t="str">
        <f t="shared" si="143"/>
        <v>訪問看護ステーション</v>
      </c>
      <c r="F1408" s="25" t="s">
        <v>6551</v>
      </c>
      <c r="G1408" s="98" t="s">
        <v>3232</v>
      </c>
      <c r="H1408" s="27" t="s">
        <v>6577</v>
      </c>
      <c r="I1408" s="34" t="s">
        <v>4557</v>
      </c>
      <c r="J1408" s="98" t="s">
        <v>4558</v>
      </c>
      <c r="K1408" s="25" t="s">
        <v>6440</v>
      </c>
      <c r="L1408" s="105" t="s">
        <v>25</v>
      </c>
      <c r="M1408" s="144"/>
      <c r="N1408" s="144">
        <v>45717</v>
      </c>
      <c r="O1408" s="27" t="str">
        <f>IFERROR(VLOOKUP(IF($L1408="―",$K1408,$L1408),[3]法人一覧!$D$4:$E$326,2,FALSE),"―")</f>
        <v>―</v>
      </c>
    </row>
    <row r="1409" spans="1:15" ht="30" customHeight="1" x14ac:dyDescent="0.15">
      <c r="A1409" s="39">
        <f>IF($B$1289="","",COUNTA($B$1289:B1409))</f>
        <v>121</v>
      </c>
      <c r="B1409" s="53">
        <f t="shared" si="140"/>
        <v>1409</v>
      </c>
      <c r="C1409" s="53" t="str">
        <f t="shared" si="141"/>
        <v>（１１）　訪問看護ステーション　（介護保険法）</v>
      </c>
      <c r="D1409" s="131" t="str">
        <f t="shared" si="142"/>
        <v>長寿介護課</v>
      </c>
      <c r="E1409" s="27" t="str">
        <f t="shared" si="143"/>
        <v>訪問看護ステーション</v>
      </c>
      <c r="F1409" s="25" t="s">
        <v>6578</v>
      </c>
      <c r="G1409" s="98" t="s">
        <v>900</v>
      </c>
      <c r="H1409" s="27" t="s">
        <v>6579</v>
      </c>
      <c r="I1409" s="34" t="s">
        <v>6580</v>
      </c>
      <c r="J1409" s="98" t="s">
        <v>6581</v>
      </c>
      <c r="K1409" s="25" t="s">
        <v>6124</v>
      </c>
      <c r="L1409" s="105" t="s">
        <v>25</v>
      </c>
      <c r="M1409" s="144"/>
      <c r="N1409" s="144">
        <v>45748</v>
      </c>
      <c r="O1409" s="27" t="str">
        <f>IFERROR(VLOOKUP(IF($L1409="―",$K1409,$L1409),[3]法人一覧!$D$4:$E$326,2,FALSE),"―")</f>
        <v>―</v>
      </c>
    </row>
    <row r="1410" spans="1:15" ht="30" customHeight="1" x14ac:dyDescent="0.15">
      <c r="A1410" s="39">
        <f>IF($B$1289="","",COUNTA($B$1289:B1410))</f>
        <v>122</v>
      </c>
      <c r="B1410" s="53">
        <f t="shared" si="140"/>
        <v>1410</v>
      </c>
      <c r="C1410" s="53" t="str">
        <f t="shared" si="141"/>
        <v>（１１）　訪問看護ステーション　（介護保険法）</v>
      </c>
      <c r="D1410" s="131" t="str">
        <f t="shared" si="142"/>
        <v>長寿介護課</v>
      </c>
      <c r="E1410" s="27" t="str">
        <f t="shared" si="143"/>
        <v>訪問看護ステーション</v>
      </c>
      <c r="F1410" s="25" t="s">
        <v>6582</v>
      </c>
      <c r="G1410" s="98" t="s">
        <v>6583</v>
      </c>
      <c r="H1410" s="27" t="s">
        <v>6584</v>
      </c>
      <c r="I1410" s="34" t="s">
        <v>6585</v>
      </c>
      <c r="J1410" s="98" t="s">
        <v>6586</v>
      </c>
      <c r="K1410" s="25" t="s">
        <v>6587</v>
      </c>
      <c r="L1410" s="105" t="s">
        <v>25</v>
      </c>
      <c r="M1410" s="144"/>
      <c r="N1410" s="144">
        <v>45748</v>
      </c>
      <c r="O1410" s="27" t="str">
        <f>IFERROR(VLOOKUP(IF($L1410="―",$K1410,$L1410),[3]法人一覧!$D$4:$E$326,2,FALSE),"―")</f>
        <v>―</v>
      </c>
    </row>
    <row r="1411" spans="1:15" ht="30" customHeight="1" x14ac:dyDescent="0.15">
      <c r="A1411" s="39">
        <f>IF($B$1289="","",COUNTA($B$1289:B1411))</f>
        <v>123</v>
      </c>
      <c r="B1411" s="53">
        <f t="shared" si="140"/>
        <v>1411</v>
      </c>
      <c r="C1411" s="53" t="str">
        <f t="shared" si="141"/>
        <v>（１１）　訪問看護ステーション　（介護保険法）</v>
      </c>
      <c r="D1411" s="131" t="str">
        <f t="shared" si="142"/>
        <v>長寿介護課</v>
      </c>
      <c r="E1411" s="27" t="str">
        <f t="shared" si="143"/>
        <v>訪問看護ステーション</v>
      </c>
      <c r="F1411" s="25" t="s">
        <v>6588</v>
      </c>
      <c r="G1411" s="98" t="s">
        <v>925</v>
      </c>
      <c r="H1411" s="27" t="s">
        <v>6589</v>
      </c>
      <c r="I1411" s="34" t="s">
        <v>6590</v>
      </c>
      <c r="J1411" s="98" t="s">
        <v>6591</v>
      </c>
      <c r="K1411" s="25" t="s">
        <v>6592</v>
      </c>
      <c r="L1411" s="105" t="s">
        <v>25</v>
      </c>
      <c r="M1411" s="144"/>
      <c r="N1411" s="144">
        <v>45748</v>
      </c>
      <c r="O1411" s="27" t="str">
        <f>IFERROR(VLOOKUP(IF($L1411="―",$K1411,$L1411),[3]法人一覧!$D$4:$E$326,2,FALSE),"―")</f>
        <v>―</v>
      </c>
    </row>
    <row r="1412" spans="1:15" ht="30" customHeight="1" x14ac:dyDescent="0.15">
      <c r="A1412" s="145">
        <f>IF($B$1289="","",COUNTA($B$1289:B1412))</f>
        <v>124</v>
      </c>
      <c r="B1412" s="146">
        <f>IF(D1412="","",ROW())</f>
        <v>1412</v>
      </c>
      <c r="C1412" s="53" t="str">
        <f>$F$1287</f>
        <v>（１１）　訪問看護ステーション　（介護保険法）</v>
      </c>
      <c r="D1412" s="131" t="str">
        <f>$O$1287</f>
        <v>長寿介護課</v>
      </c>
      <c r="E1412" s="53" t="str">
        <f>MID(category4_11,SEARCH("）",category4_11,1)+2,SEARCH("（",category4_11,SEARCH("）",category4_11,1)+2)-SEARCH("）",category4_11,1)-3)</f>
        <v>訪問看護ステーション</v>
      </c>
      <c r="F1412" s="25" t="s">
        <v>15931</v>
      </c>
      <c r="G1412" s="98" t="s">
        <v>900</v>
      </c>
      <c r="H1412" s="104" t="s">
        <v>15932</v>
      </c>
      <c r="I1412" s="34" t="s">
        <v>15933</v>
      </c>
      <c r="J1412" s="34" t="s">
        <v>15934</v>
      </c>
      <c r="K1412" s="25" t="s">
        <v>15935</v>
      </c>
      <c r="L1412" s="105" t="s">
        <v>25</v>
      </c>
      <c r="M1412" s="144"/>
      <c r="N1412" s="144">
        <v>45839</v>
      </c>
      <c r="O1412" s="27" t="str">
        <f>IFERROR(VLOOKUP(IF($L1412="―",$K1412,$L1412),[3]法人一覧!$D$4:$E$326,2,FALSE),"―")</f>
        <v>―</v>
      </c>
    </row>
    <row r="1413" spans="1:15" ht="30" customHeight="1" x14ac:dyDescent="0.15">
      <c r="A1413" s="145">
        <f>IF($B$1289="","",COUNTA($B$1289:B1413))</f>
        <v>125</v>
      </c>
      <c r="B1413" s="146">
        <f>IF(D1413="","",ROW())</f>
        <v>1413</v>
      </c>
      <c r="C1413" s="53" t="str">
        <f>$F$1287</f>
        <v>（１１）　訪問看護ステーション　（介護保険法）</v>
      </c>
      <c r="D1413" s="131" t="str">
        <f>$O$1287</f>
        <v>長寿介護課</v>
      </c>
      <c r="E1413" s="53" t="str">
        <f>MID(category4_11,SEARCH("）",category4_11,1)+2,SEARCH("（",category4_11,SEARCH("）",category4_11,1)+2)-SEARCH("）",category4_11,1)-3)</f>
        <v>訪問看護ステーション</v>
      </c>
      <c r="F1413" s="25" t="s">
        <v>15936</v>
      </c>
      <c r="G1413" s="98" t="s">
        <v>15856</v>
      </c>
      <c r="H1413" s="104" t="s">
        <v>15937</v>
      </c>
      <c r="I1413" s="34" t="s">
        <v>15858</v>
      </c>
      <c r="J1413" s="34" t="s">
        <v>15859</v>
      </c>
      <c r="K1413" s="25" t="s">
        <v>15938</v>
      </c>
      <c r="L1413" s="105" t="s">
        <v>25</v>
      </c>
      <c r="M1413" s="144"/>
      <c r="N1413" s="144">
        <v>46054</v>
      </c>
      <c r="O1413" s="27" t="str">
        <f>IFERROR(VLOOKUP(IF($L1413="―",$K1413,$L1413),[3]法人一覧!$D$4:$E$326,2,FALSE),"―")</f>
        <v>―</v>
      </c>
    </row>
    <row r="1414" spans="1:15" ht="30" customHeight="1" x14ac:dyDescent="0.15">
      <c r="A1414" s="39">
        <f>IF($B$1289="","",COUNTA($B$1289:B1414))</f>
        <v>126</v>
      </c>
      <c r="B1414" s="53">
        <f t="shared" si="140"/>
        <v>1414</v>
      </c>
      <c r="C1414" s="53" t="str">
        <f t="shared" si="141"/>
        <v>（１１）　訪問看護ステーション　（介護保険法）</v>
      </c>
      <c r="D1414" s="131" t="str">
        <f t="shared" si="142"/>
        <v>長寿介護課</v>
      </c>
      <c r="E1414" s="27" t="str">
        <f t="shared" si="143"/>
        <v>訪問看護ステーション</v>
      </c>
      <c r="F1414" s="104" t="s">
        <v>6593</v>
      </c>
      <c r="G1414" s="103" t="s">
        <v>1098</v>
      </c>
      <c r="H1414" s="104" t="s">
        <v>6594</v>
      </c>
      <c r="I1414" s="103" t="s">
        <v>6595</v>
      </c>
      <c r="J1414" s="103" t="s">
        <v>6596</v>
      </c>
      <c r="K1414" s="104" t="s">
        <v>16016</v>
      </c>
      <c r="L1414" s="105" t="s">
        <v>25</v>
      </c>
      <c r="M1414" s="144"/>
      <c r="N1414" s="144">
        <v>40817</v>
      </c>
      <c r="O1414" s="27" t="str">
        <f>IFERROR(VLOOKUP(IF($L1414="―",$K1414,$L1414),[3]法人一覧!$D$4:$E$326,2,FALSE),"―")</f>
        <v>―</v>
      </c>
    </row>
    <row r="1415" spans="1:15" ht="30" customHeight="1" x14ac:dyDescent="0.15">
      <c r="A1415" s="39">
        <f>IF($B$1289="","",COUNTA($B$1289:B1415))</f>
        <v>127</v>
      </c>
      <c r="B1415" s="53">
        <f t="shared" si="140"/>
        <v>1415</v>
      </c>
      <c r="C1415" s="53" t="str">
        <f t="shared" si="141"/>
        <v>（１１）　訪問看護ステーション　（介護保険法）</v>
      </c>
      <c r="D1415" s="131" t="str">
        <f t="shared" si="142"/>
        <v>長寿介護課</v>
      </c>
      <c r="E1415" s="27" t="str">
        <f t="shared" si="143"/>
        <v>訪問看護ステーション</v>
      </c>
      <c r="F1415" s="104" t="s">
        <v>6597</v>
      </c>
      <c r="G1415" s="103" t="s">
        <v>6598</v>
      </c>
      <c r="H1415" s="104" t="s">
        <v>6599</v>
      </c>
      <c r="I1415" s="103" t="s">
        <v>6600</v>
      </c>
      <c r="J1415" s="103" t="s">
        <v>6601</v>
      </c>
      <c r="K1415" s="104" t="s">
        <v>6602</v>
      </c>
      <c r="L1415" s="105" t="s">
        <v>25</v>
      </c>
      <c r="M1415" s="144"/>
      <c r="N1415" s="144">
        <v>41403</v>
      </c>
      <c r="O1415" s="27" t="str">
        <f>IFERROR(VLOOKUP(IF($L1415="―",$K1415,$L1415),[3]法人一覧!$D$4:$E$326,2,FALSE),"―")</f>
        <v>―</v>
      </c>
    </row>
    <row r="1416" spans="1:15" ht="30" customHeight="1" x14ac:dyDescent="0.15">
      <c r="A1416" s="39">
        <f>IF($B$1289="","",COUNTA($B$1289:B1416))</f>
        <v>128</v>
      </c>
      <c r="B1416" s="53">
        <f t="shared" si="140"/>
        <v>1416</v>
      </c>
      <c r="C1416" s="53" t="str">
        <f t="shared" si="141"/>
        <v>（１１）　訪問看護ステーション　（介護保険法）</v>
      </c>
      <c r="D1416" s="131" t="str">
        <f t="shared" si="142"/>
        <v>長寿介護課</v>
      </c>
      <c r="E1416" s="27" t="str">
        <f t="shared" si="143"/>
        <v>訪問看護ステーション</v>
      </c>
      <c r="F1416" s="104" t="s">
        <v>6603</v>
      </c>
      <c r="G1416" s="103" t="s">
        <v>1098</v>
      </c>
      <c r="H1416" s="104" t="s">
        <v>6604</v>
      </c>
      <c r="I1416" s="103" t="s">
        <v>6605</v>
      </c>
      <c r="J1416" s="103" t="s">
        <v>6606</v>
      </c>
      <c r="K1416" s="104" t="s">
        <v>6607</v>
      </c>
      <c r="L1416" s="105" t="s">
        <v>25</v>
      </c>
      <c r="M1416" s="93"/>
      <c r="N1416" s="93">
        <v>42767</v>
      </c>
      <c r="O1416" s="27" t="str">
        <f>IFERROR(VLOOKUP(IF($L1416="―",$K1416,$L1416),[3]法人一覧!$D$4:$E$326,2,FALSE),"―")</f>
        <v>―</v>
      </c>
    </row>
    <row r="1417" spans="1:15" ht="30" customHeight="1" x14ac:dyDescent="0.15">
      <c r="A1417" s="39">
        <f>IF($B$1289="","",COUNTA($B$1289:B1417))</f>
        <v>129</v>
      </c>
      <c r="B1417" s="53">
        <f t="shared" si="140"/>
        <v>1417</v>
      </c>
      <c r="C1417" s="53" t="str">
        <f t="shared" si="141"/>
        <v>（１１）　訪問看護ステーション　（介護保険法）</v>
      </c>
      <c r="D1417" s="131" t="str">
        <f t="shared" si="142"/>
        <v>長寿介護課</v>
      </c>
      <c r="E1417" s="27" t="str">
        <f t="shared" si="143"/>
        <v>訪問看護ステーション</v>
      </c>
      <c r="F1417" s="104" t="s">
        <v>6608</v>
      </c>
      <c r="G1417" s="103" t="s">
        <v>6609</v>
      </c>
      <c r="H1417" s="104" t="s">
        <v>6610</v>
      </c>
      <c r="I1417" s="103" t="s">
        <v>6611</v>
      </c>
      <c r="J1417" s="103" t="s">
        <v>6612</v>
      </c>
      <c r="K1417" s="104" t="s">
        <v>6613</v>
      </c>
      <c r="L1417" s="105" t="s">
        <v>25</v>
      </c>
      <c r="M1417" s="93"/>
      <c r="N1417" s="93">
        <v>42795</v>
      </c>
      <c r="O1417" s="27" t="str">
        <f>IFERROR(VLOOKUP(IF($L1417="―",$K1417,$L1417),[3]法人一覧!$D$4:$E$326,2,FALSE),"―")</f>
        <v>―</v>
      </c>
    </row>
    <row r="1418" spans="1:15" ht="30" customHeight="1" x14ac:dyDescent="0.15">
      <c r="A1418" s="39">
        <f>IF($B$1289="","",COUNTA($B$1289:B1418))</f>
        <v>130</v>
      </c>
      <c r="B1418" s="53">
        <f t="shared" si="140"/>
        <v>1418</v>
      </c>
      <c r="C1418" s="53" t="str">
        <f t="shared" si="141"/>
        <v>（１１）　訪問看護ステーション　（介護保険法）</v>
      </c>
      <c r="D1418" s="131" t="str">
        <f t="shared" si="142"/>
        <v>長寿介護課</v>
      </c>
      <c r="E1418" s="27" t="str">
        <f t="shared" si="143"/>
        <v>訪問看護ステーション</v>
      </c>
      <c r="F1418" s="104" t="s">
        <v>6614</v>
      </c>
      <c r="G1418" s="103" t="s">
        <v>6615</v>
      </c>
      <c r="H1418" s="104" t="s">
        <v>6616</v>
      </c>
      <c r="I1418" s="103" t="s">
        <v>6617</v>
      </c>
      <c r="J1418" s="103" t="s">
        <v>6618</v>
      </c>
      <c r="K1418" s="104" t="s">
        <v>6619</v>
      </c>
      <c r="L1418" s="105" t="s">
        <v>25</v>
      </c>
      <c r="M1418" s="93"/>
      <c r="N1418" s="93">
        <v>43191</v>
      </c>
      <c r="O1418" s="27" t="str">
        <f>IFERROR(VLOOKUP(IF($L1418="―",$K1418,$L1418),[3]法人一覧!$D$4:$E$326,2,FALSE),"―")</f>
        <v>―</v>
      </c>
    </row>
    <row r="1419" spans="1:15" ht="30" customHeight="1" x14ac:dyDescent="0.15">
      <c r="A1419" s="39">
        <f>IF($B$1289="","",COUNTA($B$1289:B1419))</f>
        <v>131</v>
      </c>
      <c r="B1419" s="53">
        <f t="shared" si="140"/>
        <v>1419</v>
      </c>
      <c r="C1419" s="53" t="str">
        <f t="shared" si="141"/>
        <v>（１１）　訪問看護ステーション　（介護保険法）</v>
      </c>
      <c r="D1419" s="131" t="str">
        <f t="shared" si="142"/>
        <v>長寿介護課</v>
      </c>
      <c r="E1419" s="27" t="str">
        <f t="shared" si="143"/>
        <v>訪問看護ステーション</v>
      </c>
      <c r="F1419" s="104" t="s">
        <v>6620</v>
      </c>
      <c r="G1419" s="103" t="s">
        <v>6621</v>
      </c>
      <c r="H1419" s="104" t="s">
        <v>6622</v>
      </c>
      <c r="I1419" s="103" t="s">
        <v>6623</v>
      </c>
      <c r="J1419" s="103" t="s">
        <v>6624</v>
      </c>
      <c r="K1419" s="104" t="s">
        <v>6625</v>
      </c>
      <c r="L1419" s="105" t="s">
        <v>25</v>
      </c>
      <c r="M1419" s="93"/>
      <c r="N1419" s="93">
        <v>43374</v>
      </c>
      <c r="O1419" s="27" t="str">
        <f>IFERROR(VLOOKUP(IF($L1419="―",$K1419,$L1419),[3]法人一覧!$D$4:$E$326,2,FALSE),"―")</f>
        <v>―</v>
      </c>
    </row>
    <row r="1420" spans="1:15" ht="30" customHeight="1" x14ac:dyDescent="0.15">
      <c r="A1420" s="39">
        <f>IF($B$1289="","",COUNTA($B$1289:B1420))</f>
        <v>132</v>
      </c>
      <c r="B1420" s="53">
        <f t="shared" si="140"/>
        <v>1420</v>
      </c>
      <c r="C1420" s="53" t="str">
        <f t="shared" si="141"/>
        <v>（１１）　訪問看護ステーション　（介護保険法）</v>
      </c>
      <c r="D1420" s="131" t="str">
        <f t="shared" si="142"/>
        <v>長寿介護課</v>
      </c>
      <c r="E1420" s="27" t="str">
        <f t="shared" si="143"/>
        <v>訪問看護ステーション</v>
      </c>
      <c r="F1420" s="133" t="s">
        <v>6626</v>
      </c>
      <c r="G1420" s="226" t="s">
        <v>6627</v>
      </c>
      <c r="H1420" s="133" t="s">
        <v>6628</v>
      </c>
      <c r="I1420" s="226" t="s">
        <v>6629</v>
      </c>
      <c r="J1420" s="226" t="s">
        <v>6630</v>
      </c>
      <c r="K1420" s="329" t="s">
        <v>2837</v>
      </c>
      <c r="L1420" s="105" t="s">
        <v>25</v>
      </c>
      <c r="M1420" s="93"/>
      <c r="N1420" s="93">
        <v>44287</v>
      </c>
      <c r="O1420" s="27" t="str">
        <f>IFERROR(VLOOKUP(IF($L1420="―",$K1420,$L1420),[3]法人一覧!$D$4:$E$326,2,FALSE),"―")</f>
        <v>4190005003158</v>
      </c>
    </row>
    <row r="1421" spans="1:15" ht="30" customHeight="1" x14ac:dyDescent="0.15">
      <c r="A1421" s="39">
        <f>IF($B$1289="","",COUNTA($B$1289:B1421))</f>
        <v>133</v>
      </c>
      <c r="B1421" s="53">
        <f t="shared" si="140"/>
        <v>1421</v>
      </c>
      <c r="C1421" s="53" t="str">
        <f t="shared" si="141"/>
        <v>（１１）　訪問看護ステーション　（介護保険法）</v>
      </c>
      <c r="D1421" s="131" t="str">
        <f t="shared" si="142"/>
        <v>長寿介護課</v>
      </c>
      <c r="E1421" s="27" t="str">
        <f t="shared" si="143"/>
        <v>訪問看護ステーション</v>
      </c>
      <c r="F1421" s="25" t="s">
        <v>6631</v>
      </c>
      <c r="G1421" s="34" t="s">
        <v>6632</v>
      </c>
      <c r="H1421" s="104" t="s">
        <v>6633</v>
      </c>
      <c r="I1421" s="34" t="s">
        <v>6634</v>
      </c>
      <c r="J1421" s="34" t="s">
        <v>6635</v>
      </c>
      <c r="K1421" s="25" t="s">
        <v>6636</v>
      </c>
      <c r="L1421" s="105" t="s">
        <v>25</v>
      </c>
      <c r="M1421" s="37"/>
      <c r="N1421" s="37">
        <v>45383</v>
      </c>
      <c r="O1421" s="27" t="str">
        <f>IFERROR(VLOOKUP(IF($L1421="―",$K1421,$L1421),[3]法人一覧!$D$4:$E$326,2,FALSE),"―")</f>
        <v>―</v>
      </c>
    </row>
    <row r="1422" spans="1:15" ht="30" customHeight="1" x14ac:dyDescent="0.15">
      <c r="A1422" s="39">
        <f>IF($B$1289="","",COUNTA($B$1289:B1422))</f>
        <v>134</v>
      </c>
      <c r="B1422" s="53">
        <f t="shared" si="140"/>
        <v>1422</v>
      </c>
      <c r="C1422" s="53" t="str">
        <f t="shared" si="141"/>
        <v>（１１）　訪問看護ステーション　（介護保険法）</v>
      </c>
      <c r="D1422" s="131" t="str">
        <f t="shared" si="142"/>
        <v>長寿介護課</v>
      </c>
      <c r="E1422" s="27" t="str">
        <f t="shared" si="143"/>
        <v>訪問看護ステーション</v>
      </c>
      <c r="F1422" s="25" t="s">
        <v>6637</v>
      </c>
      <c r="G1422" s="98" t="s">
        <v>2367</v>
      </c>
      <c r="H1422" s="27" t="s">
        <v>6638</v>
      </c>
      <c r="I1422" s="34" t="s">
        <v>6639</v>
      </c>
      <c r="J1422" s="98" t="s">
        <v>6640</v>
      </c>
      <c r="K1422" s="25" t="s">
        <v>6641</v>
      </c>
      <c r="L1422" s="105" t="s">
        <v>25</v>
      </c>
      <c r="M1422" s="144"/>
      <c r="N1422" s="144">
        <v>45566</v>
      </c>
      <c r="O1422" s="27" t="str">
        <f>IFERROR(VLOOKUP(IF($L1422="―",$K1422,$L1422),[3]法人一覧!$D$4:$E$326,2,FALSE),"―")</f>
        <v>―</v>
      </c>
    </row>
    <row r="1423" spans="1:15" ht="30" customHeight="1" x14ac:dyDescent="0.15">
      <c r="A1423" s="39">
        <f>IF($B$1289="","",COUNTA($B$1289:B1423))</f>
        <v>135</v>
      </c>
      <c r="B1423" s="53">
        <f t="shared" si="140"/>
        <v>1423</v>
      </c>
      <c r="C1423" s="53" t="str">
        <f t="shared" si="141"/>
        <v>（１１）　訪問看護ステーション　（介護保険法）</v>
      </c>
      <c r="D1423" s="131" t="str">
        <f t="shared" si="142"/>
        <v>長寿介護課</v>
      </c>
      <c r="E1423" s="27" t="str">
        <f t="shared" si="143"/>
        <v>訪問看護ステーション</v>
      </c>
      <c r="F1423" s="25" t="s">
        <v>6642</v>
      </c>
      <c r="G1423" s="98" t="s">
        <v>1098</v>
      </c>
      <c r="H1423" s="27" t="s">
        <v>6643</v>
      </c>
      <c r="I1423" s="34" t="s">
        <v>6644</v>
      </c>
      <c r="J1423" s="98" t="s">
        <v>6645</v>
      </c>
      <c r="K1423" s="25" t="s">
        <v>6375</v>
      </c>
      <c r="L1423" s="105" t="s">
        <v>25</v>
      </c>
      <c r="M1423" s="144"/>
      <c r="N1423" s="144">
        <v>45689</v>
      </c>
      <c r="O1423" s="27" t="str">
        <f>IFERROR(VLOOKUP(IF($L1423="―",$K1423,$L1423),[3]法人一覧!$D$4:$E$326,2,FALSE),"―")</f>
        <v>―</v>
      </c>
    </row>
    <row r="1424" spans="1:15" ht="30" customHeight="1" x14ac:dyDescent="0.15">
      <c r="A1424" s="39">
        <f>IF($B$1289="","",COUNTA($B$1289:B1424))</f>
        <v>136</v>
      </c>
      <c r="B1424" s="53">
        <f t="shared" si="140"/>
        <v>1424</v>
      </c>
      <c r="C1424" s="53" t="str">
        <f t="shared" si="141"/>
        <v>（１１）　訪問看護ステーション　（介護保険法）</v>
      </c>
      <c r="D1424" s="131" t="str">
        <f t="shared" si="142"/>
        <v>長寿介護課</v>
      </c>
      <c r="E1424" s="27" t="str">
        <f t="shared" si="143"/>
        <v>訪問看護ステーション</v>
      </c>
      <c r="F1424" s="25" t="s">
        <v>6646</v>
      </c>
      <c r="G1424" s="34" t="s">
        <v>1123</v>
      </c>
      <c r="H1424" s="25" t="s">
        <v>6647</v>
      </c>
      <c r="I1424" s="34" t="s">
        <v>6648</v>
      </c>
      <c r="J1424" s="34" t="s">
        <v>6649</v>
      </c>
      <c r="K1424" s="25" t="s">
        <v>6650</v>
      </c>
      <c r="L1424" s="105" t="s">
        <v>25</v>
      </c>
      <c r="M1424" s="93"/>
      <c r="N1424" s="93" t="s">
        <v>3013</v>
      </c>
      <c r="O1424" s="27" t="str">
        <f>IFERROR(VLOOKUP(IF($L1424="―",$K1424,$L1424),[3]法人一覧!$D$4:$E$326,2,FALSE),"―")</f>
        <v>―</v>
      </c>
    </row>
    <row r="1425" spans="1:15" ht="30" customHeight="1" x14ac:dyDescent="0.15">
      <c r="A1425" s="39">
        <f>IF($B$1289="","",COUNTA($B$1289:B1425))</f>
        <v>137</v>
      </c>
      <c r="B1425" s="53">
        <f t="shared" si="140"/>
        <v>1425</v>
      </c>
      <c r="C1425" s="53" t="str">
        <f t="shared" si="141"/>
        <v>（１１）　訪問看護ステーション　（介護保険法）</v>
      </c>
      <c r="D1425" s="131" t="str">
        <f t="shared" si="142"/>
        <v>長寿介護課</v>
      </c>
      <c r="E1425" s="27" t="str">
        <f t="shared" si="143"/>
        <v>訪問看護ステーション</v>
      </c>
      <c r="F1425" s="25" t="s">
        <v>6651</v>
      </c>
      <c r="G1425" s="34" t="s">
        <v>5509</v>
      </c>
      <c r="H1425" s="104" t="s">
        <v>6652</v>
      </c>
      <c r="I1425" s="103" t="s">
        <v>6653</v>
      </c>
      <c r="J1425" s="103" t="s">
        <v>6654</v>
      </c>
      <c r="K1425" s="25" t="s">
        <v>5514</v>
      </c>
      <c r="L1425" s="105" t="s">
        <v>25</v>
      </c>
      <c r="M1425" s="93"/>
      <c r="N1425" s="93" t="s">
        <v>2550</v>
      </c>
      <c r="O1425" s="27" t="str">
        <f>IFERROR(VLOOKUP(IF($L1425="―",$K1425,$L1425),[3]法人一覧!$D$4:$E$326,2,FALSE),"―")</f>
        <v>―</v>
      </c>
    </row>
    <row r="1426" spans="1:15" ht="30" customHeight="1" x14ac:dyDescent="0.15">
      <c r="A1426" s="39">
        <f>IF($B$1289="","",COUNTA($B$1289:B1426))</f>
        <v>138</v>
      </c>
      <c r="B1426" s="53">
        <f t="shared" si="140"/>
        <v>1426</v>
      </c>
      <c r="C1426" s="53" t="str">
        <f t="shared" si="141"/>
        <v>（１１）　訪問看護ステーション　（介護保険法）</v>
      </c>
      <c r="D1426" s="131" t="str">
        <f t="shared" si="142"/>
        <v>長寿介護課</v>
      </c>
      <c r="E1426" s="27" t="str">
        <f t="shared" si="143"/>
        <v>訪問看護ステーション</v>
      </c>
      <c r="F1426" s="25" t="s">
        <v>6655</v>
      </c>
      <c r="G1426" s="34" t="s">
        <v>6656</v>
      </c>
      <c r="H1426" s="25" t="s">
        <v>6657</v>
      </c>
      <c r="I1426" s="34" t="s">
        <v>6658</v>
      </c>
      <c r="J1426" s="34" t="s">
        <v>6659</v>
      </c>
      <c r="K1426" s="25" t="s">
        <v>16017</v>
      </c>
      <c r="L1426" s="105" t="s">
        <v>25</v>
      </c>
      <c r="M1426" s="93"/>
      <c r="N1426" s="93" t="s">
        <v>3013</v>
      </c>
      <c r="O1426" s="27" t="str">
        <f>IFERROR(VLOOKUP(IF($L1426="―",$K1426,$L1426),[3]法人一覧!$D$4:$E$326,2,FALSE),"―")</f>
        <v>―</v>
      </c>
    </row>
    <row r="1427" spans="1:15" ht="30" customHeight="1" x14ac:dyDescent="0.15">
      <c r="A1427" s="39">
        <f>IF($B$1289="","",COUNTA($B$1289:B1427))</f>
        <v>139</v>
      </c>
      <c r="B1427" s="53">
        <f t="shared" ref="B1427:B1499" si="147">IF(D1427="","",ROW())</f>
        <v>1427</v>
      </c>
      <c r="C1427" s="53" t="str">
        <f t="shared" ref="C1427:C1499" si="148">$F$1287</f>
        <v>（１１）　訪問看護ステーション　（介護保険法）</v>
      </c>
      <c r="D1427" s="131" t="str">
        <f t="shared" ref="D1427:D1499" si="149">$O$1287</f>
        <v>長寿介護課</v>
      </c>
      <c r="E1427" s="27" t="str">
        <f t="shared" ref="E1427:E1499" si="150">MID(category4_11,SEARCH("）",category4_11,1)+2,SEARCH("（",category4_11,SEARCH("）",category4_11,1)+2)-SEARCH("）",category4_11,1)-3)</f>
        <v>訪問看護ステーション</v>
      </c>
      <c r="F1427" s="25" t="s">
        <v>6660</v>
      </c>
      <c r="G1427" s="34" t="s">
        <v>6661</v>
      </c>
      <c r="H1427" s="25" t="s">
        <v>6662</v>
      </c>
      <c r="I1427" s="34" t="s">
        <v>6663</v>
      </c>
      <c r="J1427" s="34" t="s">
        <v>6664</v>
      </c>
      <c r="K1427" s="25" t="s">
        <v>16018</v>
      </c>
      <c r="L1427" s="105" t="s">
        <v>25</v>
      </c>
      <c r="M1427" s="93"/>
      <c r="N1427" s="93" t="s">
        <v>6665</v>
      </c>
      <c r="O1427" s="27" t="str">
        <f>IFERROR(VLOOKUP(IF($L1427="―",$K1427,$L1427),[3]法人一覧!$D$4:$E$326,2,FALSE),"―")</f>
        <v>―</v>
      </c>
    </row>
    <row r="1428" spans="1:15" ht="30" customHeight="1" x14ac:dyDescent="0.15">
      <c r="A1428" s="39">
        <f>IF($B$1289="","",COUNTA($B$1289:B1428))</f>
        <v>140</v>
      </c>
      <c r="B1428" s="53">
        <f t="shared" si="147"/>
        <v>1428</v>
      </c>
      <c r="C1428" s="53" t="str">
        <f t="shared" si="148"/>
        <v>（１１）　訪問看護ステーション　（介護保険法）</v>
      </c>
      <c r="D1428" s="131" t="str">
        <f t="shared" si="149"/>
        <v>長寿介護課</v>
      </c>
      <c r="E1428" s="27" t="str">
        <f t="shared" si="150"/>
        <v>訪問看護ステーション</v>
      </c>
      <c r="F1428" s="25" t="s">
        <v>6247</v>
      </c>
      <c r="G1428" s="34" t="s">
        <v>6666</v>
      </c>
      <c r="H1428" s="25" t="s">
        <v>6667</v>
      </c>
      <c r="I1428" s="34" t="s">
        <v>6668</v>
      </c>
      <c r="J1428" s="34" t="s">
        <v>6669</v>
      </c>
      <c r="K1428" s="25" t="s">
        <v>6251</v>
      </c>
      <c r="L1428" s="105" t="s">
        <v>25</v>
      </c>
      <c r="M1428" s="144"/>
      <c r="N1428" s="144" t="s">
        <v>3870</v>
      </c>
      <c r="O1428" s="27" t="str">
        <f>IFERROR(VLOOKUP(IF($L1428="―",$K1428,$L1428),[3]法人一覧!$D$4:$E$326,2,FALSE),"―")</f>
        <v>―</v>
      </c>
    </row>
    <row r="1429" spans="1:15" ht="30" customHeight="1" x14ac:dyDescent="0.15">
      <c r="A1429" s="39">
        <f>IF($B$1289="","",COUNTA($B$1289:B1429))</f>
        <v>141</v>
      </c>
      <c r="B1429" s="53">
        <f t="shared" si="147"/>
        <v>1429</v>
      </c>
      <c r="C1429" s="53" t="str">
        <f t="shared" si="148"/>
        <v>（１１）　訪問看護ステーション　（介護保険法）</v>
      </c>
      <c r="D1429" s="131" t="str">
        <f t="shared" si="149"/>
        <v>長寿介護課</v>
      </c>
      <c r="E1429" s="27" t="str">
        <f t="shared" si="150"/>
        <v>訪問看護ステーション</v>
      </c>
      <c r="F1429" s="25" t="s">
        <v>6670</v>
      </c>
      <c r="G1429" s="34" t="s">
        <v>4698</v>
      </c>
      <c r="H1429" s="25" t="s">
        <v>6671</v>
      </c>
      <c r="I1429" s="34" t="s">
        <v>6672</v>
      </c>
      <c r="J1429" s="34" t="s">
        <v>6673</v>
      </c>
      <c r="K1429" s="25" t="s">
        <v>16019</v>
      </c>
      <c r="L1429" s="105" t="s">
        <v>25</v>
      </c>
      <c r="M1429" s="93"/>
      <c r="N1429" s="93" t="s">
        <v>6674</v>
      </c>
      <c r="O1429" s="27" t="str">
        <f>IFERROR(VLOOKUP(IF($L1429="―",$K1429,$L1429),[3]法人一覧!$D$4:$E$326,2,FALSE),"―")</f>
        <v>―</v>
      </c>
    </row>
    <row r="1430" spans="1:15" ht="30" customHeight="1" x14ac:dyDescent="0.15">
      <c r="A1430" s="39">
        <f>IF($B$1289="","",COUNTA($B$1289:B1430))</f>
        <v>142</v>
      </c>
      <c r="B1430" s="53">
        <f t="shared" si="147"/>
        <v>1430</v>
      </c>
      <c r="C1430" s="53" t="str">
        <f t="shared" si="148"/>
        <v>（１１）　訪問看護ステーション　（介護保険法）</v>
      </c>
      <c r="D1430" s="131" t="str">
        <f t="shared" si="149"/>
        <v>長寿介護課</v>
      </c>
      <c r="E1430" s="27" t="str">
        <f t="shared" si="150"/>
        <v>訪問看護ステーション</v>
      </c>
      <c r="F1430" s="25" t="s">
        <v>6675</v>
      </c>
      <c r="G1430" s="34" t="s">
        <v>6676</v>
      </c>
      <c r="H1430" s="25" t="s">
        <v>6677</v>
      </c>
      <c r="I1430" s="34" t="s">
        <v>6678</v>
      </c>
      <c r="J1430" s="34" t="s">
        <v>6679</v>
      </c>
      <c r="K1430" s="25" t="s">
        <v>16020</v>
      </c>
      <c r="L1430" s="105" t="s">
        <v>25</v>
      </c>
      <c r="M1430" s="93"/>
      <c r="N1430" s="93" t="s">
        <v>6680</v>
      </c>
      <c r="O1430" s="27" t="str">
        <f>IFERROR(VLOOKUP(IF($L1430="―",$K1430,$L1430),[3]法人一覧!$D$4:$E$326,2,FALSE),"―")</f>
        <v>―</v>
      </c>
    </row>
    <row r="1431" spans="1:15" ht="30" customHeight="1" x14ac:dyDescent="0.15">
      <c r="A1431" s="39">
        <f>IF($B$1289="","",COUNTA($B$1289:B1431))</f>
        <v>143</v>
      </c>
      <c r="B1431" s="53">
        <f t="shared" si="147"/>
        <v>1431</v>
      </c>
      <c r="C1431" s="53" t="str">
        <f t="shared" si="148"/>
        <v>（１１）　訪問看護ステーション　（介護保険法）</v>
      </c>
      <c r="D1431" s="131" t="str">
        <f t="shared" si="149"/>
        <v>長寿介護課</v>
      </c>
      <c r="E1431" s="27" t="str">
        <f t="shared" si="150"/>
        <v>訪問看護ステーション</v>
      </c>
      <c r="F1431" s="25" t="s">
        <v>6681</v>
      </c>
      <c r="G1431" s="34" t="s">
        <v>6682</v>
      </c>
      <c r="H1431" s="25" t="s">
        <v>6683</v>
      </c>
      <c r="I1431" s="34" t="s">
        <v>6684</v>
      </c>
      <c r="J1431" s="34" t="s">
        <v>6685</v>
      </c>
      <c r="K1431" s="25" t="s">
        <v>3337</v>
      </c>
      <c r="L1431" s="105" t="s">
        <v>25</v>
      </c>
      <c r="M1431" s="93"/>
      <c r="N1431" s="93" t="s">
        <v>6686</v>
      </c>
      <c r="O1431" s="27" t="str">
        <f>IFERROR(VLOOKUP(IF($L1431="―",$K1431,$L1431),[3]法人一覧!$D$4:$E$326,2,FALSE),"―")</f>
        <v>9190005003046</v>
      </c>
    </row>
    <row r="1432" spans="1:15" ht="30" customHeight="1" x14ac:dyDescent="0.15">
      <c r="A1432" s="39">
        <f>IF($B$1289="","",COUNTA($B$1289:B1432))</f>
        <v>144</v>
      </c>
      <c r="B1432" s="53">
        <f t="shared" si="147"/>
        <v>1432</v>
      </c>
      <c r="C1432" s="53" t="str">
        <f t="shared" si="148"/>
        <v>（１１）　訪問看護ステーション　（介護保険法）</v>
      </c>
      <c r="D1432" s="131" t="str">
        <f t="shared" si="149"/>
        <v>長寿介護課</v>
      </c>
      <c r="E1432" s="27" t="str">
        <f t="shared" si="150"/>
        <v>訪問看護ステーション</v>
      </c>
      <c r="F1432" s="25" t="s">
        <v>6687</v>
      </c>
      <c r="G1432" s="34" t="s">
        <v>3372</v>
      </c>
      <c r="H1432" s="25" t="s">
        <v>6688</v>
      </c>
      <c r="I1432" s="34" t="s">
        <v>6689</v>
      </c>
      <c r="J1432" s="34" t="s">
        <v>6690</v>
      </c>
      <c r="K1432" s="25" t="s">
        <v>3373</v>
      </c>
      <c r="L1432" s="105" t="s">
        <v>25</v>
      </c>
      <c r="M1432" s="93"/>
      <c r="N1432" s="93" t="s">
        <v>6691</v>
      </c>
      <c r="O1432" s="27" t="str">
        <f>IFERROR(VLOOKUP(IF($L1432="―",$K1432,$L1432),[3]法人一覧!$D$4:$E$326,2,FALSE),"―")</f>
        <v>8190005000135</v>
      </c>
    </row>
    <row r="1433" spans="1:15" ht="30" customHeight="1" x14ac:dyDescent="0.15">
      <c r="A1433" s="39">
        <f>IF($B$1289="","",COUNTA($B$1289:B1433))</f>
        <v>145</v>
      </c>
      <c r="B1433" s="53">
        <f t="shared" si="147"/>
        <v>1433</v>
      </c>
      <c r="C1433" s="53" t="str">
        <f t="shared" si="148"/>
        <v>（１１）　訪問看護ステーション　（介護保険法）</v>
      </c>
      <c r="D1433" s="131" t="str">
        <f t="shared" si="149"/>
        <v>長寿介護課</v>
      </c>
      <c r="E1433" s="27" t="str">
        <f t="shared" si="150"/>
        <v>訪問看護ステーション</v>
      </c>
      <c r="F1433" s="25" t="s">
        <v>6692</v>
      </c>
      <c r="G1433" s="34" t="s">
        <v>6693</v>
      </c>
      <c r="H1433" s="25" t="s">
        <v>6694</v>
      </c>
      <c r="I1433" s="34" t="s">
        <v>4684</v>
      </c>
      <c r="J1433" s="34" t="s">
        <v>4685</v>
      </c>
      <c r="K1433" s="25" t="s">
        <v>16021</v>
      </c>
      <c r="L1433" s="105" t="s">
        <v>25</v>
      </c>
      <c r="M1433" s="93"/>
      <c r="N1433" s="93">
        <v>41365</v>
      </c>
      <c r="O1433" s="27" t="str">
        <f>IFERROR(VLOOKUP(IF($L1433="―",$K1433,$L1433),[3]法人一覧!$D$4:$E$326,2,FALSE),"―")</f>
        <v>―</v>
      </c>
    </row>
    <row r="1434" spans="1:15" ht="30" customHeight="1" x14ac:dyDescent="0.15">
      <c r="A1434" s="39">
        <f>IF($B$1289="","",COUNTA($B$1289:B1434))</f>
        <v>146</v>
      </c>
      <c r="B1434" s="53">
        <f t="shared" si="147"/>
        <v>1434</v>
      </c>
      <c r="C1434" s="53" t="str">
        <f t="shared" si="148"/>
        <v>（１１）　訪問看護ステーション　（介護保険法）</v>
      </c>
      <c r="D1434" s="131" t="str">
        <f t="shared" si="149"/>
        <v>長寿介護課</v>
      </c>
      <c r="E1434" s="27" t="str">
        <f t="shared" si="150"/>
        <v>訪問看護ステーション</v>
      </c>
      <c r="F1434" s="104" t="s">
        <v>6695</v>
      </c>
      <c r="G1434" s="103" t="s">
        <v>2419</v>
      </c>
      <c r="H1434" s="104" t="s">
        <v>6696</v>
      </c>
      <c r="I1434" s="103" t="s">
        <v>6697</v>
      </c>
      <c r="J1434" s="103" t="s">
        <v>6698</v>
      </c>
      <c r="K1434" s="104" t="s">
        <v>16022</v>
      </c>
      <c r="L1434" s="105" t="s">
        <v>25</v>
      </c>
      <c r="M1434" s="144"/>
      <c r="N1434" s="144">
        <v>40969</v>
      </c>
      <c r="O1434" s="27" t="str">
        <f>IFERROR(VLOOKUP(IF($L1434="―",$K1434,$L1434),[3]法人一覧!$D$4:$E$326,2,FALSE),"―")</f>
        <v>―</v>
      </c>
    </row>
    <row r="1435" spans="1:15" ht="30" customHeight="1" x14ac:dyDescent="0.15">
      <c r="A1435" s="39">
        <f>IF($B$1289="","",COUNTA($B$1289:B1435))</f>
        <v>147</v>
      </c>
      <c r="B1435" s="53">
        <f t="shared" si="147"/>
        <v>1435</v>
      </c>
      <c r="C1435" s="53" t="str">
        <f t="shared" si="148"/>
        <v>（１１）　訪問看護ステーション　（介護保険法）</v>
      </c>
      <c r="D1435" s="131" t="str">
        <f t="shared" si="149"/>
        <v>長寿介護課</v>
      </c>
      <c r="E1435" s="27" t="str">
        <f t="shared" si="150"/>
        <v>訪問看護ステーション</v>
      </c>
      <c r="F1435" s="25" t="s">
        <v>6699</v>
      </c>
      <c r="G1435" s="98" t="s">
        <v>2463</v>
      </c>
      <c r="H1435" s="25" t="s">
        <v>6700</v>
      </c>
      <c r="I1435" s="98" t="s">
        <v>6701</v>
      </c>
      <c r="J1435" s="98" t="s">
        <v>6701</v>
      </c>
      <c r="K1435" s="25" t="s">
        <v>16023</v>
      </c>
      <c r="L1435" s="105" t="s">
        <v>25</v>
      </c>
      <c r="M1435" s="135"/>
      <c r="N1435" s="135">
        <v>42095</v>
      </c>
      <c r="O1435" s="27" t="str">
        <f>IFERROR(VLOOKUP(IF($L1435="―",$K1435,$L1435),[3]法人一覧!$D$4:$E$326,2,FALSE),"―")</f>
        <v>―</v>
      </c>
    </row>
    <row r="1436" spans="1:15" ht="30" customHeight="1" x14ac:dyDescent="0.15">
      <c r="A1436" s="39">
        <f>IF($B$1289="","",COUNTA($B$1289:B1436))</f>
        <v>148</v>
      </c>
      <c r="B1436" s="53">
        <f t="shared" si="147"/>
        <v>1436</v>
      </c>
      <c r="C1436" s="53" t="str">
        <f t="shared" si="148"/>
        <v>（１１）　訪問看護ステーション　（介護保険法）</v>
      </c>
      <c r="D1436" s="131" t="str">
        <f t="shared" si="149"/>
        <v>長寿介護課</v>
      </c>
      <c r="E1436" s="27" t="str">
        <f t="shared" si="150"/>
        <v>訪問看護ステーション</v>
      </c>
      <c r="F1436" s="25" t="s">
        <v>6702</v>
      </c>
      <c r="G1436" s="98" t="s">
        <v>6703</v>
      </c>
      <c r="H1436" s="25" t="s">
        <v>6704</v>
      </c>
      <c r="I1436" s="98" t="s">
        <v>6705</v>
      </c>
      <c r="J1436" s="98" t="s">
        <v>4788</v>
      </c>
      <c r="K1436" s="25" t="s">
        <v>16024</v>
      </c>
      <c r="L1436" s="105" t="s">
        <v>25</v>
      </c>
      <c r="M1436" s="135"/>
      <c r="N1436" s="135">
        <v>42186</v>
      </c>
      <c r="O1436" s="27" t="str">
        <f>IFERROR(VLOOKUP(IF($L1436="―",$K1436,$L1436),[3]法人一覧!$D$4:$E$326,2,FALSE),"―")</f>
        <v>―</v>
      </c>
    </row>
    <row r="1437" spans="1:15" ht="30" customHeight="1" x14ac:dyDescent="0.15">
      <c r="A1437" s="39">
        <f>IF($B$1289="","",COUNTA($B$1289:B1437))</f>
        <v>149</v>
      </c>
      <c r="B1437" s="53">
        <f t="shared" si="147"/>
        <v>1437</v>
      </c>
      <c r="C1437" s="53" t="str">
        <f t="shared" si="148"/>
        <v>（１１）　訪問看護ステーション　（介護保険法）</v>
      </c>
      <c r="D1437" s="131" t="str">
        <f t="shared" si="149"/>
        <v>長寿介護課</v>
      </c>
      <c r="E1437" s="27" t="str">
        <f t="shared" si="150"/>
        <v>訪問看護ステーション</v>
      </c>
      <c r="F1437" s="25" t="s">
        <v>6706</v>
      </c>
      <c r="G1437" s="98" t="s">
        <v>6707</v>
      </c>
      <c r="H1437" s="25" t="s">
        <v>6708</v>
      </c>
      <c r="I1437" s="98" t="s">
        <v>6709</v>
      </c>
      <c r="J1437" s="98" t="s">
        <v>6710</v>
      </c>
      <c r="K1437" s="25" t="s">
        <v>16025</v>
      </c>
      <c r="L1437" s="314" t="s">
        <v>4291</v>
      </c>
      <c r="M1437" s="135"/>
      <c r="N1437" s="135">
        <v>42248</v>
      </c>
      <c r="O1437" s="27" t="str">
        <f>IFERROR(VLOOKUP(IF($L1437="―",$K1437,$L1437),[3]法人一覧!$D$4:$E$326,2,FALSE),"―")</f>
        <v>―</v>
      </c>
    </row>
    <row r="1438" spans="1:15" ht="30" customHeight="1" x14ac:dyDescent="0.15">
      <c r="A1438" s="39">
        <f>IF($B$1289="","",COUNTA($B$1289:B1438))</f>
        <v>150</v>
      </c>
      <c r="B1438" s="53">
        <f t="shared" si="147"/>
        <v>1438</v>
      </c>
      <c r="C1438" s="53" t="str">
        <f t="shared" si="148"/>
        <v>（１１）　訪問看護ステーション　（介護保険法）</v>
      </c>
      <c r="D1438" s="131" t="str">
        <f t="shared" si="149"/>
        <v>長寿介護課</v>
      </c>
      <c r="E1438" s="27" t="str">
        <f t="shared" si="150"/>
        <v>訪問看護ステーション</v>
      </c>
      <c r="F1438" s="104" t="s">
        <v>6711</v>
      </c>
      <c r="G1438" s="103" t="s">
        <v>2472</v>
      </c>
      <c r="H1438" s="133" t="s">
        <v>6712</v>
      </c>
      <c r="I1438" s="103" t="s">
        <v>6713</v>
      </c>
      <c r="J1438" s="103" t="s">
        <v>6714</v>
      </c>
      <c r="K1438" s="104" t="s">
        <v>6715</v>
      </c>
      <c r="L1438" s="105" t="s">
        <v>25</v>
      </c>
      <c r="M1438" s="144"/>
      <c r="N1438" s="144">
        <v>42552</v>
      </c>
      <c r="O1438" s="27" t="str">
        <f>IFERROR(VLOOKUP(IF($L1438="―",$K1438,$L1438),[3]法人一覧!$D$4:$E$326,2,FALSE),"―")</f>
        <v>―</v>
      </c>
    </row>
    <row r="1439" spans="1:15" ht="30" customHeight="1" x14ac:dyDescent="0.15">
      <c r="A1439" s="39">
        <f>IF($B$1289="","",COUNTA($B$1289:B1439))</f>
        <v>151</v>
      </c>
      <c r="B1439" s="53">
        <f t="shared" si="147"/>
        <v>1439</v>
      </c>
      <c r="C1439" s="53" t="str">
        <f t="shared" si="148"/>
        <v>（１１）　訪問看護ステーション　（介護保険法）</v>
      </c>
      <c r="D1439" s="131" t="str">
        <f t="shared" si="149"/>
        <v>長寿介護課</v>
      </c>
      <c r="E1439" s="27" t="str">
        <f t="shared" si="150"/>
        <v>訪問看護ステーション</v>
      </c>
      <c r="F1439" s="104" t="s">
        <v>6716</v>
      </c>
      <c r="G1439" s="103" t="s">
        <v>6717</v>
      </c>
      <c r="H1439" s="104" t="s">
        <v>6718</v>
      </c>
      <c r="I1439" s="103" t="s">
        <v>6719</v>
      </c>
      <c r="J1439" s="103" t="s">
        <v>6720</v>
      </c>
      <c r="K1439" s="104" t="s">
        <v>16026</v>
      </c>
      <c r="L1439" s="105" t="s">
        <v>25</v>
      </c>
      <c r="M1439" s="144"/>
      <c r="N1439" s="144">
        <v>43191</v>
      </c>
      <c r="O1439" s="27" t="str">
        <f>IFERROR(VLOOKUP(IF($L1439="―",$K1439,$L1439),[3]法人一覧!$D$4:$E$326,2,FALSE),"―")</f>
        <v>―</v>
      </c>
    </row>
    <row r="1440" spans="1:15" ht="30" customHeight="1" x14ac:dyDescent="0.15">
      <c r="A1440" s="39">
        <f>IF($B$1289="","",COUNTA($B$1289:B1440))</f>
        <v>152</v>
      </c>
      <c r="B1440" s="53">
        <f t="shared" si="147"/>
        <v>1440</v>
      </c>
      <c r="C1440" s="53" t="str">
        <f t="shared" si="148"/>
        <v>（１１）　訪問看護ステーション　（介護保険法）</v>
      </c>
      <c r="D1440" s="131" t="str">
        <f t="shared" si="149"/>
        <v>長寿介護課</v>
      </c>
      <c r="E1440" s="27" t="str">
        <f t="shared" si="150"/>
        <v>訪問看護ステーション</v>
      </c>
      <c r="F1440" s="104" t="s">
        <v>6721</v>
      </c>
      <c r="G1440" s="103" t="s">
        <v>6722</v>
      </c>
      <c r="H1440" s="104" t="s">
        <v>6723</v>
      </c>
      <c r="I1440" s="103" t="s">
        <v>6724</v>
      </c>
      <c r="J1440" s="103" t="s">
        <v>6724</v>
      </c>
      <c r="K1440" s="104" t="s">
        <v>6725</v>
      </c>
      <c r="L1440" s="105" t="s">
        <v>25</v>
      </c>
      <c r="M1440" s="144"/>
      <c r="N1440" s="144">
        <v>43556</v>
      </c>
      <c r="O1440" s="27" t="str">
        <f>IFERROR(VLOOKUP(IF($L1440="―",$K1440,$L1440),[3]法人一覧!$D$4:$E$326,2,FALSE),"―")</f>
        <v>―</v>
      </c>
    </row>
    <row r="1441" spans="1:15" ht="30" customHeight="1" x14ac:dyDescent="0.15">
      <c r="A1441" s="39">
        <f>IF($B$1289="","",COUNTA($B$1289:B1441))</f>
        <v>153</v>
      </c>
      <c r="B1441" s="53">
        <f t="shared" si="147"/>
        <v>1441</v>
      </c>
      <c r="C1441" s="53" t="str">
        <f t="shared" si="148"/>
        <v>（１１）　訪問看護ステーション　（介護保険法）</v>
      </c>
      <c r="D1441" s="131" t="str">
        <f t="shared" si="149"/>
        <v>長寿介護課</v>
      </c>
      <c r="E1441" s="27" t="str">
        <f t="shared" si="150"/>
        <v>訪問看護ステーション</v>
      </c>
      <c r="F1441" s="104" t="s">
        <v>6726</v>
      </c>
      <c r="G1441" s="103" t="s">
        <v>6727</v>
      </c>
      <c r="H1441" s="104" t="s">
        <v>6728</v>
      </c>
      <c r="I1441" s="103" t="s">
        <v>6729</v>
      </c>
      <c r="J1441" s="103" t="s">
        <v>6730</v>
      </c>
      <c r="K1441" s="104" t="s">
        <v>6731</v>
      </c>
      <c r="L1441" s="105" t="s">
        <v>25</v>
      </c>
      <c r="M1441" s="144"/>
      <c r="N1441" s="144">
        <v>43586</v>
      </c>
      <c r="O1441" s="27" t="str">
        <f>IFERROR(VLOOKUP(IF($L1441="―",$K1441,$L1441),[3]法人一覧!$D$4:$E$326,2,FALSE),"―")</f>
        <v>―</v>
      </c>
    </row>
    <row r="1442" spans="1:15" ht="30" customHeight="1" x14ac:dyDescent="0.15">
      <c r="A1442" s="39">
        <f>IF($B$1289="","",COUNTA($B$1289:B1442))</f>
        <v>154</v>
      </c>
      <c r="B1442" s="53">
        <f t="shared" si="147"/>
        <v>1442</v>
      </c>
      <c r="C1442" s="53" t="str">
        <f t="shared" si="148"/>
        <v>（１１）　訪問看護ステーション　（介護保険法）</v>
      </c>
      <c r="D1442" s="131" t="str">
        <f t="shared" si="149"/>
        <v>長寿介護課</v>
      </c>
      <c r="E1442" s="27" t="str">
        <f t="shared" si="150"/>
        <v>訪問看護ステーション</v>
      </c>
      <c r="F1442" s="104" t="s">
        <v>6732</v>
      </c>
      <c r="G1442" s="134" t="s">
        <v>6682</v>
      </c>
      <c r="H1442" s="133" t="s">
        <v>6733</v>
      </c>
      <c r="I1442" s="134" t="s">
        <v>6734</v>
      </c>
      <c r="J1442" s="134" t="s">
        <v>6735</v>
      </c>
      <c r="K1442" s="104" t="s">
        <v>6736</v>
      </c>
      <c r="L1442" s="105" t="s">
        <v>25</v>
      </c>
      <c r="M1442" s="144"/>
      <c r="N1442" s="144">
        <v>43678</v>
      </c>
      <c r="O1442" s="27" t="str">
        <f>IFERROR(VLOOKUP(IF($L1442="―",$K1442,$L1442),[3]法人一覧!$D$4:$E$326,2,FALSE),"―")</f>
        <v>―</v>
      </c>
    </row>
    <row r="1443" spans="1:15" ht="30" customHeight="1" x14ac:dyDescent="0.15">
      <c r="A1443" s="39">
        <f>IF($B$1289="","",COUNTA($B$1289:B1443))</f>
        <v>155</v>
      </c>
      <c r="B1443" s="53">
        <f t="shared" si="147"/>
        <v>1443</v>
      </c>
      <c r="C1443" s="53" t="str">
        <f t="shared" si="148"/>
        <v>（１１）　訪問看護ステーション　（介護保険法）</v>
      </c>
      <c r="D1443" s="131" t="str">
        <f t="shared" si="149"/>
        <v>長寿介護課</v>
      </c>
      <c r="E1443" s="27" t="str">
        <f t="shared" si="150"/>
        <v>訪問看護ステーション</v>
      </c>
      <c r="F1443" s="25" t="s">
        <v>6737</v>
      </c>
      <c r="G1443" s="103" t="s">
        <v>1279</v>
      </c>
      <c r="H1443" s="104" t="s">
        <v>6738</v>
      </c>
      <c r="I1443" s="103" t="s">
        <v>6739</v>
      </c>
      <c r="J1443" s="103" t="s">
        <v>6740</v>
      </c>
      <c r="K1443" s="104" t="s">
        <v>6741</v>
      </c>
      <c r="L1443" s="105" t="s">
        <v>4291</v>
      </c>
      <c r="M1443" s="93"/>
      <c r="N1443" s="93">
        <v>43922</v>
      </c>
      <c r="O1443" s="27" t="str">
        <f>IFERROR(VLOOKUP(IF($L1443="―",$K1443,$L1443),[3]法人一覧!$D$4:$E$326,2,FALSE),"―")</f>
        <v>―</v>
      </c>
    </row>
    <row r="1444" spans="1:15" ht="30" customHeight="1" x14ac:dyDescent="0.15">
      <c r="A1444" s="39">
        <f>IF($B$1289="","",COUNTA($B$1289:B1444))</f>
        <v>156</v>
      </c>
      <c r="B1444" s="53">
        <f t="shared" si="147"/>
        <v>1444</v>
      </c>
      <c r="C1444" s="53" t="str">
        <f t="shared" si="148"/>
        <v>（１１）　訪問看護ステーション　（介護保険法）</v>
      </c>
      <c r="D1444" s="131" t="str">
        <f t="shared" si="149"/>
        <v>長寿介護課</v>
      </c>
      <c r="E1444" s="27" t="str">
        <f t="shared" si="150"/>
        <v>訪問看護ステーション</v>
      </c>
      <c r="F1444" s="25" t="s">
        <v>6742</v>
      </c>
      <c r="G1444" s="103" t="s">
        <v>4698</v>
      </c>
      <c r="H1444" s="104" t="s">
        <v>6743</v>
      </c>
      <c r="I1444" s="103" t="s">
        <v>6744</v>
      </c>
      <c r="J1444" s="103" t="s">
        <v>6745</v>
      </c>
      <c r="K1444" s="104" t="s">
        <v>6746</v>
      </c>
      <c r="L1444" s="105" t="s">
        <v>25</v>
      </c>
      <c r="M1444" s="93"/>
      <c r="N1444" s="93">
        <v>43922</v>
      </c>
      <c r="O1444" s="27" t="str">
        <f>IFERROR(VLOOKUP(IF($L1444="―",$K1444,$L1444),[3]法人一覧!$D$4:$E$326,2,FALSE),"―")</f>
        <v>―</v>
      </c>
    </row>
    <row r="1445" spans="1:15" ht="30" customHeight="1" x14ac:dyDescent="0.15">
      <c r="A1445" s="39">
        <f>IF($B$1289="","",COUNTA($B$1289:B1445))</f>
        <v>157</v>
      </c>
      <c r="B1445" s="53">
        <f t="shared" si="147"/>
        <v>1445</v>
      </c>
      <c r="C1445" s="53" t="str">
        <f t="shared" si="148"/>
        <v>（１１）　訪問看護ステーション　（介護保険法）</v>
      </c>
      <c r="D1445" s="131" t="str">
        <f t="shared" si="149"/>
        <v>長寿介護課</v>
      </c>
      <c r="E1445" s="27" t="str">
        <f t="shared" si="150"/>
        <v>訪問看護ステーション</v>
      </c>
      <c r="F1445" s="25" t="s">
        <v>6747</v>
      </c>
      <c r="G1445" s="103" t="s">
        <v>539</v>
      </c>
      <c r="H1445" s="104" t="s">
        <v>6748</v>
      </c>
      <c r="I1445" s="103" t="s">
        <v>6749</v>
      </c>
      <c r="J1445" s="103" t="s">
        <v>6750</v>
      </c>
      <c r="K1445" s="104" t="s">
        <v>6751</v>
      </c>
      <c r="L1445" s="105" t="s">
        <v>25</v>
      </c>
      <c r="M1445" s="93"/>
      <c r="N1445" s="93">
        <v>43922</v>
      </c>
      <c r="O1445" s="27" t="str">
        <f>IFERROR(VLOOKUP(IF($L1445="―",$K1445,$L1445),[3]法人一覧!$D$4:$E$326,2,FALSE),"―")</f>
        <v>―</v>
      </c>
    </row>
    <row r="1446" spans="1:15" ht="30" customHeight="1" x14ac:dyDescent="0.15">
      <c r="A1446" s="39">
        <f>IF($B$1289="","",COUNTA($B$1289:B1446))</f>
        <v>158</v>
      </c>
      <c r="B1446" s="53">
        <f t="shared" si="147"/>
        <v>1446</v>
      </c>
      <c r="C1446" s="53" t="str">
        <f t="shared" si="148"/>
        <v>（１１）　訪問看護ステーション　（介護保険法）</v>
      </c>
      <c r="D1446" s="131" t="str">
        <f t="shared" si="149"/>
        <v>長寿介護課</v>
      </c>
      <c r="E1446" s="27" t="str">
        <f t="shared" si="150"/>
        <v>訪問看護ステーション</v>
      </c>
      <c r="F1446" s="133" t="s">
        <v>6752</v>
      </c>
      <c r="G1446" s="226" t="s">
        <v>6753</v>
      </c>
      <c r="H1446" s="133" t="s">
        <v>6754</v>
      </c>
      <c r="I1446" s="226" t="s">
        <v>6755</v>
      </c>
      <c r="J1446" s="226" t="s">
        <v>6756</v>
      </c>
      <c r="K1446" s="329" t="s">
        <v>6757</v>
      </c>
      <c r="L1446" s="105" t="s">
        <v>25</v>
      </c>
      <c r="M1446" s="93"/>
      <c r="N1446" s="93">
        <v>43983</v>
      </c>
      <c r="O1446" s="27" t="str">
        <f>IFERROR(VLOOKUP(IF($L1446="―",$K1446,$L1446),[3]法人一覧!$D$4:$E$326,2,FALSE),"―")</f>
        <v>―</v>
      </c>
    </row>
    <row r="1447" spans="1:15" ht="30" customHeight="1" x14ac:dyDescent="0.15">
      <c r="A1447" s="39">
        <f>IF($B$1289="","",COUNTA($B$1289:B1447))</f>
        <v>159</v>
      </c>
      <c r="B1447" s="53">
        <f t="shared" si="147"/>
        <v>1447</v>
      </c>
      <c r="C1447" s="53" t="str">
        <f t="shared" si="148"/>
        <v>（１１）　訪問看護ステーション　（介護保険法）</v>
      </c>
      <c r="D1447" s="131" t="str">
        <f t="shared" si="149"/>
        <v>長寿介護課</v>
      </c>
      <c r="E1447" s="27" t="str">
        <f t="shared" si="150"/>
        <v>訪問看護ステーション</v>
      </c>
      <c r="F1447" s="133" t="s">
        <v>6758</v>
      </c>
      <c r="G1447" s="226" t="s">
        <v>6759</v>
      </c>
      <c r="H1447" s="133" t="s">
        <v>6760</v>
      </c>
      <c r="I1447" s="226" t="s">
        <v>4817</v>
      </c>
      <c r="J1447" s="226" t="s">
        <v>4818</v>
      </c>
      <c r="K1447" s="329" t="s">
        <v>6761</v>
      </c>
      <c r="L1447" s="105" t="s">
        <v>25</v>
      </c>
      <c r="M1447" s="93"/>
      <c r="N1447" s="93">
        <v>44013</v>
      </c>
      <c r="O1447" s="27" t="str">
        <f>IFERROR(VLOOKUP(IF($L1447="―",$K1447,$L1447),[3]法人一覧!$D$4:$E$326,2,FALSE),"―")</f>
        <v>―</v>
      </c>
    </row>
    <row r="1448" spans="1:15" ht="30" customHeight="1" x14ac:dyDescent="0.15">
      <c r="A1448" s="39">
        <f>IF($B$1289="","",COUNTA($B$1289:B1448))</f>
        <v>160</v>
      </c>
      <c r="B1448" s="53">
        <f t="shared" si="147"/>
        <v>1448</v>
      </c>
      <c r="C1448" s="53" t="str">
        <f t="shared" si="148"/>
        <v>（１１）　訪問看護ステーション　（介護保険法）</v>
      </c>
      <c r="D1448" s="131" t="str">
        <f t="shared" si="149"/>
        <v>長寿介護課</v>
      </c>
      <c r="E1448" s="27" t="str">
        <f t="shared" si="150"/>
        <v>訪問看護ステーション</v>
      </c>
      <c r="F1448" s="133" t="s">
        <v>6762</v>
      </c>
      <c r="G1448" s="226" t="s">
        <v>6763</v>
      </c>
      <c r="H1448" s="133" t="s">
        <v>6764</v>
      </c>
      <c r="I1448" s="226" t="s">
        <v>6765</v>
      </c>
      <c r="J1448" s="226" t="s">
        <v>6766</v>
      </c>
      <c r="K1448" s="329" t="s">
        <v>6767</v>
      </c>
      <c r="L1448" s="105" t="s">
        <v>25</v>
      </c>
      <c r="M1448" s="93"/>
      <c r="N1448" s="93">
        <v>44105</v>
      </c>
      <c r="O1448" s="27" t="str">
        <f>IFERROR(VLOOKUP(IF($L1448="―",$K1448,$L1448),[3]法人一覧!$D$4:$E$326,2,FALSE),"―")</f>
        <v>―</v>
      </c>
    </row>
    <row r="1449" spans="1:15" ht="30" customHeight="1" x14ac:dyDescent="0.15">
      <c r="A1449" s="39">
        <f>IF($B$1289="","",COUNTA($B$1289:B1449))</f>
        <v>161</v>
      </c>
      <c r="B1449" s="53">
        <f t="shared" si="147"/>
        <v>1449</v>
      </c>
      <c r="C1449" s="53" t="str">
        <f t="shared" si="148"/>
        <v>（１１）　訪問看護ステーション　（介護保険法）</v>
      </c>
      <c r="D1449" s="131" t="str">
        <f t="shared" si="149"/>
        <v>長寿介護課</v>
      </c>
      <c r="E1449" s="27" t="str">
        <f t="shared" si="150"/>
        <v>訪問看護ステーション</v>
      </c>
      <c r="F1449" s="133" t="s">
        <v>6768</v>
      </c>
      <c r="G1449" s="226" t="s">
        <v>1295</v>
      </c>
      <c r="H1449" s="133" t="s">
        <v>6769</v>
      </c>
      <c r="I1449" s="226" t="s">
        <v>6770</v>
      </c>
      <c r="J1449" s="226" t="s">
        <v>6771</v>
      </c>
      <c r="K1449" s="329" t="s">
        <v>6124</v>
      </c>
      <c r="L1449" s="105" t="s">
        <v>25</v>
      </c>
      <c r="M1449" s="93"/>
      <c r="N1449" s="93">
        <v>44166</v>
      </c>
      <c r="O1449" s="27" t="str">
        <f>IFERROR(VLOOKUP(IF($L1449="―",$K1449,$L1449),[3]法人一覧!$D$4:$E$326,2,FALSE),"―")</f>
        <v>―</v>
      </c>
    </row>
    <row r="1450" spans="1:15" ht="30" customHeight="1" x14ac:dyDescent="0.15">
      <c r="A1450" s="39">
        <f>IF($B$1289="","",COUNTA($B$1289:B1450))</f>
        <v>162</v>
      </c>
      <c r="B1450" s="53">
        <f t="shared" si="147"/>
        <v>1450</v>
      </c>
      <c r="C1450" s="53" t="str">
        <f t="shared" si="148"/>
        <v>（１１）　訪問看護ステーション　（介護保険法）</v>
      </c>
      <c r="D1450" s="131" t="str">
        <f t="shared" si="149"/>
        <v>長寿介護課</v>
      </c>
      <c r="E1450" s="27" t="str">
        <f t="shared" si="150"/>
        <v>訪問看護ステーション</v>
      </c>
      <c r="F1450" s="133" t="s">
        <v>6772</v>
      </c>
      <c r="G1450" s="226" t="s">
        <v>6773</v>
      </c>
      <c r="H1450" s="133" t="s">
        <v>6774</v>
      </c>
      <c r="I1450" s="226" t="s">
        <v>6775</v>
      </c>
      <c r="J1450" s="226" t="s">
        <v>6776</v>
      </c>
      <c r="K1450" s="329" t="s">
        <v>6100</v>
      </c>
      <c r="L1450" s="105" t="s">
        <v>25</v>
      </c>
      <c r="M1450" s="93"/>
      <c r="N1450" s="93">
        <v>44197</v>
      </c>
      <c r="O1450" s="27" t="str">
        <f>IFERROR(VLOOKUP(IF($L1450="―",$K1450,$L1450),[3]法人一覧!$D$4:$E$326,2,FALSE),"―")</f>
        <v>―</v>
      </c>
    </row>
    <row r="1451" spans="1:15" ht="30" customHeight="1" x14ac:dyDescent="0.15">
      <c r="A1451" s="39">
        <f>IF($B$1289="","",COUNTA($B$1289:B1451))</f>
        <v>163</v>
      </c>
      <c r="B1451" s="53">
        <f t="shared" si="147"/>
        <v>1451</v>
      </c>
      <c r="C1451" s="53" t="str">
        <f t="shared" si="148"/>
        <v>（１１）　訪問看護ステーション　（介護保険法）</v>
      </c>
      <c r="D1451" s="131" t="str">
        <f t="shared" si="149"/>
        <v>長寿介護課</v>
      </c>
      <c r="E1451" s="27" t="str">
        <f t="shared" si="150"/>
        <v>訪問看護ステーション</v>
      </c>
      <c r="F1451" s="132" t="s">
        <v>6777</v>
      </c>
      <c r="G1451" s="134" t="s">
        <v>6778</v>
      </c>
      <c r="H1451" s="133" t="s">
        <v>6779</v>
      </c>
      <c r="I1451" s="331" t="s">
        <v>6780</v>
      </c>
      <c r="J1451" s="331" t="s">
        <v>6781</v>
      </c>
      <c r="K1451" s="332" t="s">
        <v>4708</v>
      </c>
      <c r="L1451" s="105" t="s">
        <v>4291</v>
      </c>
      <c r="M1451" s="144"/>
      <c r="N1451" s="144">
        <v>44197</v>
      </c>
      <c r="O1451" s="27" t="str">
        <f>IFERROR(VLOOKUP(IF($L1451="―",$K1451,$L1451),[3]法人一覧!$D$4:$E$326,2,FALSE),"―")</f>
        <v>―</v>
      </c>
    </row>
    <row r="1452" spans="1:15" ht="30" customHeight="1" x14ac:dyDescent="0.15">
      <c r="A1452" s="39">
        <f>IF($B$1289="","",COUNTA($B$1289:B1452))</f>
        <v>164</v>
      </c>
      <c r="B1452" s="53">
        <f t="shared" si="147"/>
        <v>1452</v>
      </c>
      <c r="C1452" s="53" t="str">
        <f t="shared" si="148"/>
        <v>（１１）　訪問看護ステーション　（介護保険法）</v>
      </c>
      <c r="D1452" s="131" t="str">
        <f t="shared" si="149"/>
        <v>長寿介護課</v>
      </c>
      <c r="E1452" s="27" t="str">
        <f t="shared" si="150"/>
        <v>訪問看護ステーション</v>
      </c>
      <c r="F1452" s="133" t="s">
        <v>6782</v>
      </c>
      <c r="G1452" s="226" t="s">
        <v>2385</v>
      </c>
      <c r="H1452" s="133" t="s">
        <v>6783</v>
      </c>
      <c r="I1452" s="226" t="s">
        <v>6784</v>
      </c>
      <c r="J1452" s="226" t="s">
        <v>6785</v>
      </c>
      <c r="K1452" s="329" t="s">
        <v>6786</v>
      </c>
      <c r="L1452" s="105" t="s">
        <v>25</v>
      </c>
      <c r="M1452" s="93"/>
      <c r="N1452" s="93">
        <v>44256</v>
      </c>
      <c r="O1452" s="27" t="str">
        <f>IFERROR(VLOOKUP(IF($L1452="―",$K1452,$L1452),[3]法人一覧!$D$4:$E$326,2,FALSE),"―")</f>
        <v>―</v>
      </c>
    </row>
    <row r="1453" spans="1:15" ht="30" customHeight="1" x14ac:dyDescent="0.15">
      <c r="A1453" s="39">
        <f>IF($B$1289="","",COUNTA($B$1289:B1453))</f>
        <v>165</v>
      </c>
      <c r="B1453" s="53">
        <f t="shared" si="147"/>
        <v>1453</v>
      </c>
      <c r="C1453" s="53" t="str">
        <f t="shared" si="148"/>
        <v>（１１）　訪問看護ステーション　（介護保険法）</v>
      </c>
      <c r="D1453" s="131" t="str">
        <f t="shared" si="149"/>
        <v>長寿介護課</v>
      </c>
      <c r="E1453" s="27" t="str">
        <f t="shared" si="150"/>
        <v>訪問看護ステーション</v>
      </c>
      <c r="F1453" s="132" t="s">
        <v>6787</v>
      </c>
      <c r="G1453" s="134" t="s">
        <v>1279</v>
      </c>
      <c r="H1453" s="133" t="s">
        <v>6788</v>
      </c>
      <c r="I1453" s="134" t="s">
        <v>6789</v>
      </c>
      <c r="J1453" s="134" t="s">
        <v>6790</v>
      </c>
      <c r="K1453" s="132" t="s">
        <v>6791</v>
      </c>
      <c r="L1453" s="105" t="s">
        <v>25</v>
      </c>
      <c r="M1453" s="135"/>
      <c r="N1453" s="135">
        <v>44440</v>
      </c>
      <c r="O1453" s="27" t="str">
        <f>IFERROR(VLOOKUP(IF($L1453="―",$K1453,$L1453),[3]法人一覧!$D$4:$E$326,2,FALSE),"―")</f>
        <v>―</v>
      </c>
    </row>
    <row r="1454" spans="1:15" ht="30" customHeight="1" x14ac:dyDescent="0.15">
      <c r="A1454" s="39">
        <f>IF($B$1289="","",COUNTA($B$1289:B1454))</f>
        <v>166</v>
      </c>
      <c r="B1454" s="53">
        <f t="shared" si="147"/>
        <v>1454</v>
      </c>
      <c r="C1454" s="53" t="str">
        <f t="shared" si="148"/>
        <v>（１１）　訪問看護ステーション　（介護保険法）</v>
      </c>
      <c r="D1454" s="131" t="str">
        <f t="shared" si="149"/>
        <v>長寿介護課</v>
      </c>
      <c r="E1454" s="27" t="str">
        <f t="shared" si="150"/>
        <v>訪問看護ステーション</v>
      </c>
      <c r="F1454" s="132" t="s">
        <v>6792</v>
      </c>
      <c r="G1454" s="134" t="s">
        <v>5740</v>
      </c>
      <c r="H1454" s="133" t="s">
        <v>6793</v>
      </c>
      <c r="I1454" s="134" t="s">
        <v>6794</v>
      </c>
      <c r="J1454" s="134" t="s">
        <v>6795</v>
      </c>
      <c r="K1454" s="132" t="s">
        <v>6796</v>
      </c>
      <c r="L1454" s="105" t="s">
        <v>25</v>
      </c>
      <c r="M1454" s="135"/>
      <c r="N1454" s="135">
        <v>44652</v>
      </c>
      <c r="O1454" s="27" t="str">
        <f>IFERROR(VLOOKUP(IF($L1454="―",$K1454,$L1454),[3]法人一覧!$D$4:$E$326,2,FALSE),"―")</f>
        <v>―</v>
      </c>
    </row>
    <row r="1455" spans="1:15" ht="30" customHeight="1" x14ac:dyDescent="0.15">
      <c r="A1455" s="39">
        <f>IF($B$1289="","",COUNTA($B$1289:B1455))</f>
        <v>167</v>
      </c>
      <c r="B1455" s="53">
        <f t="shared" si="147"/>
        <v>1455</v>
      </c>
      <c r="C1455" s="53" t="str">
        <f t="shared" si="148"/>
        <v>（１１）　訪問看護ステーション　（介護保険法）</v>
      </c>
      <c r="D1455" s="131" t="str">
        <f t="shared" si="149"/>
        <v>長寿介護課</v>
      </c>
      <c r="E1455" s="27" t="str">
        <f t="shared" si="150"/>
        <v>訪問看護ステーション</v>
      </c>
      <c r="F1455" s="136" t="s">
        <v>6797</v>
      </c>
      <c r="G1455" s="136" t="s">
        <v>6722</v>
      </c>
      <c r="H1455" s="136" t="s">
        <v>6798</v>
      </c>
      <c r="I1455" s="136" t="s">
        <v>6799</v>
      </c>
      <c r="J1455" s="136" t="s">
        <v>6800</v>
      </c>
      <c r="K1455" s="136" t="s">
        <v>6801</v>
      </c>
      <c r="L1455" s="105" t="s">
        <v>25</v>
      </c>
      <c r="M1455" s="147"/>
      <c r="N1455" s="147">
        <v>44743</v>
      </c>
      <c r="O1455" s="27" t="str">
        <f>IFERROR(VLOOKUP(IF($L1455="―",$K1455,$L1455),[3]法人一覧!$D$4:$E$326,2,FALSE),"―")</f>
        <v>―</v>
      </c>
    </row>
    <row r="1456" spans="1:15" ht="30" customHeight="1" x14ac:dyDescent="0.15">
      <c r="A1456" s="39">
        <f>IF($B$1289="","",COUNTA($B$1289:B1456))</f>
        <v>168</v>
      </c>
      <c r="B1456" s="53">
        <f t="shared" si="147"/>
        <v>1456</v>
      </c>
      <c r="C1456" s="53" t="str">
        <f t="shared" si="148"/>
        <v>（１１）　訪問看護ステーション　（介護保険法）</v>
      </c>
      <c r="D1456" s="131" t="str">
        <f t="shared" si="149"/>
        <v>長寿介護課</v>
      </c>
      <c r="E1456" s="27" t="str">
        <f t="shared" si="150"/>
        <v>訪問看護ステーション</v>
      </c>
      <c r="F1456" s="136" t="s">
        <v>6802</v>
      </c>
      <c r="G1456" s="136" t="s">
        <v>6803</v>
      </c>
      <c r="H1456" s="136" t="s">
        <v>6804</v>
      </c>
      <c r="I1456" s="136" t="s">
        <v>6805</v>
      </c>
      <c r="J1456" s="136" t="s">
        <v>6806</v>
      </c>
      <c r="K1456" s="136" t="s">
        <v>6807</v>
      </c>
      <c r="L1456" s="105" t="s">
        <v>25</v>
      </c>
      <c r="M1456" s="135"/>
      <c r="N1456" s="135">
        <v>44774</v>
      </c>
      <c r="O1456" s="27" t="str">
        <f>IFERROR(VLOOKUP(IF($L1456="―",$K1456,$L1456),[3]法人一覧!$D$4:$E$326,2,FALSE),"―")</f>
        <v>―</v>
      </c>
    </row>
    <row r="1457" spans="1:15" ht="30" customHeight="1" x14ac:dyDescent="0.15">
      <c r="A1457" s="39">
        <f>IF($B$1289="","",COUNTA($B$1289:B1457))</f>
        <v>169</v>
      </c>
      <c r="B1457" s="53">
        <f t="shared" si="147"/>
        <v>1457</v>
      </c>
      <c r="C1457" s="53" t="str">
        <f t="shared" si="148"/>
        <v>（１１）　訪問看護ステーション　（介護保険法）</v>
      </c>
      <c r="D1457" s="131" t="str">
        <f t="shared" si="149"/>
        <v>長寿介護課</v>
      </c>
      <c r="E1457" s="27" t="str">
        <f t="shared" si="150"/>
        <v>訪問看護ステーション</v>
      </c>
      <c r="F1457" s="136" t="s">
        <v>6808</v>
      </c>
      <c r="G1457" s="136" t="s">
        <v>6809</v>
      </c>
      <c r="H1457" s="136" t="s">
        <v>6810</v>
      </c>
      <c r="I1457" s="136" t="s">
        <v>6811</v>
      </c>
      <c r="J1457" s="136" t="s">
        <v>6812</v>
      </c>
      <c r="K1457" s="136" t="s">
        <v>6813</v>
      </c>
      <c r="L1457" s="105" t="s">
        <v>25</v>
      </c>
      <c r="M1457" s="135"/>
      <c r="N1457" s="135">
        <v>44927</v>
      </c>
      <c r="O1457" s="27" t="str">
        <f>IFERROR(VLOOKUP(IF($L1457="―",$K1457,$L1457),[3]法人一覧!$D$4:$E$326,2,FALSE),"―")</f>
        <v>―</v>
      </c>
    </row>
    <row r="1458" spans="1:15" ht="30" customHeight="1" x14ac:dyDescent="0.15">
      <c r="A1458" s="39">
        <f>IF($B$1289="","",COUNTA($B$1289:B1458))</f>
        <v>170</v>
      </c>
      <c r="B1458" s="53">
        <f t="shared" si="147"/>
        <v>1458</v>
      </c>
      <c r="C1458" s="53" t="str">
        <f t="shared" si="148"/>
        <v>（１１）　訪問看護ステーション　（介護保険法）</v>
      </c>
      <c r="D1458" s="131" t="str">
        <f t="shared" si="149"/>
        <v>長寿介護課</v>
      </c>
      <c r="E1458" s="27" t="str">
        <f t="shared" si="150"/>
        <v>訪問看護ステーション</v>
      </c>
      <c r="F1458" s="136" t="s">
        <v>6814</v>
      </c>
      <c r="G1458" s="136" t="s">
        <v>6815</v>
      </c>
      <c r="H1458" s="136" t="s">
        <v>6816</v>
      </c>
      <c r="I1458" s="136" t="s">
        <v>6817</v>
      </c>
      <c r="J1458" s="136" t="s">
        <v>6818</v>
      </c>
      <c r="K1458" s="136" t="s">
        <v>6819</v>
      </c>
      <c r="L1458" s="105" t="s">
        <v>4291</v>
      </c>
      <c r="M1458" s="147"/>
      <c r="N1458" s="147">
        <v>45017</v>
      </c>
      <c r="O1458" s="27" t="str">
        <f>IFERROR(VLOOKUP(IF($L1458="―",$K1458,$L1458),[3]法人一覧!$D$4:$E$326,2,FALSE),"―")</f>
        <v>―</v>
      </c>
    </row>
    <row r="1459" spans="1:15" ht="30" customHeight="1" x14ac:dyDescent="0.15">
      <c r="A1459" s="39">
        <f>IF($B$1289="","",COUNTA($B$1289:B1459))</f>
        <v>171</v>
      </c>
      <c r="B1459" s="53">
        <f t="shared" si="147"/>
        <v>1459</v>
      </c>
      <c r="C1459" s="53" t="str">
        <f t="shared" si="148"/>
        <v>（１１）　訪問看護ステーション　（介護保険法）</v>
      </c>
      <c r="D1459" s="131" t="str">
        <f t="shared" si="149"/>
        <v>長寿介護課</v>
      </c>
      <c r="E1459" s="27" t="str">
        <f t="shared" si="150"/>
        <v>訪問看護ステーション</v>
      </c>
      <c r="F1459" s="25" t="s">
        <v>6820</v>
      </c>
      <c r="G1459" s="34" t="s">
        <v>6821</v>
      </c>
      <c r="H1459" s="104" t="s">
        <v>6822</v>
      </c>
      <c r="I1459" s="34" t="s">
        <v>6823</v>
      </c>
      <c r="J1459" s="34" t="s">
        <v>6824</v>
      </c>
      <c r="K1459" s="25" t="s">
        <v>6825</v>
      </c>
      <c r="L1459" s="105" t="s">
        <v>25</v>
      </c>
      <c r="M1459" s="37"/>
      <c r="N1459" s="37">
        <v>45078</v>
      </c>
      <c r="O1459" s="27" t="str">
        <f>IFERROR(VLOOKUP(IF($L1459="―",$K1459,$L1459),[3]法人一覧!$D$4:$E$326,2,FALSE),"―")</f>
        <v>―</v>
      </c>
    </row>
    <row r="1460" spans="1:15" ht="30" customHeight="1" x14ac:dyDescent="0.15">
      <c r="A1460" s="39">
        <f>IF($B$1289="","",COUNTA($B$1289:B1460))</f>
        <v>172</v>
      </c>
      <c r="B1460" s="53">
        <f t="shared" si="147"/>
        <v>1460</v>
      </c>
      <c r="C1460" s="53" t="str">
        <f t="shared" si="148"/>
        <v>（１１）　訪問看護ステーション　（介護保険法）</v>
      </c>
      <c r="D1460" s="131" t="str">
        <f t="shared" si="149"/>
        <v>長寿介護課</v>
      </c>
      <c r="E1460" s="27" t="str">
        <f t="shared" si="150"/>
        <v>訪問看護ステーション</v>
      </c>
      <c r="F1460" s="25" t="s">
        <v>6826</v>
      </c>
      <c r="G1460" s="34" t="s">
        <v>6827</v>
      </c>
      <c r="H1460" s="104" t="s">
        <v>6828</v>
      </c>
      <c r="I1460" s="34" t="s">
        <v>4793</v>
      </c>
      <c r="J1460" s="34" t="s">
        <v>4794</v>
      </c>
      <c r="K1460" s="25" t="s">
        <v>6829</v>
      </c>
      <c r="L1460" s="105" t="s">
        <v>25</v>
      </c>
      <c r="M1460" s="37"/>
      <c r="N1460" s="37">
        <v>45108</v>
      </c>
      <c r="O1460" s="27" t="str">
        <f>IFERROR(VLOOKUP(IF($L1460="―",$K1460,$L1460),[3]法人一覧!$D$4:$E$326,2,FALSE),"―")</f>
        <v>―</v>
      </c>
    </row>
    <row r="1461" spans="1:15" ht="30" customHeight="1" x14ac:dyDescent="0.15">
      <c r="A1461" s="39">
        <f>IF($B$1289="","",COUNTA($B$1289:B1461))</f>
        <v>173</v>
      </c>
      <c r="B1461" s="53">
        <f t="shared" si="147"/>
        <v>1461</v>
      </c>
      <c r="C1461" s="53" t="str">
        <f t="shared" si="148"/>
        <v>（１１）　訪問看護ステーション　（介護保険法）</v>
      </c>
      <c r="D1461" s="131" t="str">
        <f t="shared" si="149"/>
        <v>長寿介護課</v>
      </c>
      <c r="E1461" s="27" t="str">
        <f t="shared" si="150"/>
        <v>訪問看護ステーション</v>
      </c>
      <c r="F1461" s="25" t="s">
        <v>6830</v>
      </c>
      <c r="G1461" s="34" t="s">
        <v>6831</v>
      </c>
      <c r="H1461" s="104" t="s">
        <v>6832</v>
      </c>
      <c r="I1461" s="34" t="s">
        <v>4642</v>
      </c>
      <c r="J1461" s="34" t="s">
        <v>4643</v>
      </c>
      <c r="K1461" s="25" t="s">
        <v>4644</v>
      </c>
      <c r="L1461" s="105" t="s">
        <v>25</v>
      </c>
      <c r="M1461" s="37"/>
      <c r="N1461" s="37">
        <v>45383</v>
      </c>
      <c r="O1461" s="27" t="str">
        <f>IFERROR(VLOOKUP(IF($L1461="―",$K1461,$L1461),[3]法人一覧!$D$4:$E$326,2,FALSE),"―")</f>
        <v>―</v>
      </c>
    </row>
    <row r="1462" spans="1:15" ht="30" customHeight="1" x14ac:dyDescent="0.15">
      <c r="A1462" s="39">
        <f>IF($B$1289="","",COUNTA($B$1289:B1462))</f>
        <v>174</v>
      </c>
      <c r="B1462" s="53">
        <f t="shared" si="147"/>
        <v>1462</v>
      </c>
      <c r="C1462" s="53" t="str">
        <f t="shared" si="148"/>
        <v>（１１）　訪問看護ステーション　（介護保険法）</v>
      </c>
      <c r="D1462" s="131" t="str">
        <f t="shared" si="149"/>
        <v>長寿介護課</v>
      </c>
      <c r="E1462" s="27" t="str">
        <f t="shared" si="150"/>
        <v>訪問看護ステーション</v>
      </c>
      <c r="F1462" s="25" t="s">
        <v>6833</v>
      </c>
      <c r="G1462" s="98" t="s">
        <v>1273</v>
      </c>
      <c r="H1462" s="27" t="s">
        <v>6834</v>
      </c>
      <c r="I1462" s="34" t="s">
        <v>6835</v>
      </c>
      <c r="J1462" s="98" t="s">
        <v>6835</v>
      </c>
      <c r="K1462" s="25" t="s">
        <v>6836</v>
      </c>
      <c r="L1462" s="105" t="s">
        <v>25</v>
      </c>
      <c r="M1462" s="144"/>
      <c r="N1462" s="144">
        <v>45413</v>
      </c>
      <c r="O1462" s="27" t="str">
        <f>IFERROR(VLOOKUP(IF($L1462="―",$K1462,$L1462),[3]法人一覧!$D$4:$E$326,2,FALSE),"―")</f>
        <v>―</v>
      </c>
    </row>
    <row r="1463" spans="1:15" ht="30" customHeight="1" x14ac:dyDescent="0.15">
      <c r="A1463" s="39">
        <f>IF($B$1289="","",COUNTA($B$1289:B1463))</f>
        <v>175</v>
      </c>
      <c r="B1463" s="53">
        <f t="shared" si="147"/>
        <v>1463</v>
      </c>
      <c r="C1463" s="53" t="str">
        <f t="shared" si="148"/>
        <v>（１１）　訪問看護ステーション　（介護保険法）</v>
      </c>
      <c r="D1463" s="131" t="str">
        <f t="shared" si="149"/>
        <v>長寿介護課</v>
      </c>
      <c r="E1463" s="27" t="str">
        <f t="shared" si="150"/>
        <v>訪問看護ステーション</v>
      </c>
      <c r="F1463" s="25" t="s">
        <v>6837</v>
      </c>
      <c r="G1463" s="98" t="s">
        <v>6838</v>
      </c>
      <c r="H1463" s="27" t="s">
        <v>6839</v>
      </c>
      <c r="I1463" s="34" t="s">
        <v>6739</v>
      </c>
      <c r="J1463" s="98" t="s">
        <v>6840</v>
      </c>
      <c r="K1463" s="25" t="s">
        <v>6841</v>
      </c>
      <c r="L1463" s="105" t="s">
        <v>25</v>
      </c>
      <c r="M1463" s="144"/>
      <c r="N1463" s="144">
        <v>45444</v>
      </c>
      <c r="O1463" s="27" t="str">
        <f>IFERROR(VLOOKUP(IF($L1463="―",$K1463,$L1463),[3]法人一覧!$D$4:$E$326,2,FALSE),"―")</f>
        <v>―</v>
      </c>
    </row>
    <row r="1464" spans="1:15" ht="30" customHeight="1" x14ac:dyDescent="0.15">
      <c r="A1464" s="39">
        <f>IF($B$1289="","",COUNTA($B$1289:B1464))</f>
        <v>176</v>
      </c>
      <c r="B1464" s="53">
        <f t="shared" si="147"/>
        <v>1464</v>
      </c>
      <c r="C1464" s="53" t="str">
        <f t="shared" si="148"/>
        <v>（１１）　訪問看護ステーション　（介護保険法）</v>
      </c>
      <c r="D1464" s="131" t="str">
        <f t="shared" si="149"/>
        <v>長寿介護課</v>
      </c>
      <c r="E1464" s="27" t="str">
        <f t="shared" si="150"/>
        <v>訪問看護ステーション</v>
      </c>
      <c r="F1464" s="25" t="s">
        <v>6842</v>
      </c>
      <c r="G1464" s="98" t="s">
        <v>531</v>
      </c>
      <c r="H1464" s="27" t="s">
        <v>6843</v>
      </c>
      <c r="I1464" s="34" t="s">
        <v>6844</v>
      </c>
      <c r="J1464" s="98" t="s">
        <v>6845</v>
      </c>
      <c r="K1464" s="25" t="s">
        <v>6846</v>
      </c>
      <c r="L1464" s="105" t="s">
        <v>25</v>
      </c>
      <c r="M1464" s="144"/>
      <c r="N1464" s="144">
        <v>45505</v>
      </c>
      <c r="O1464" s="27" t="str">
        <f>IFERROR(VLOOKUP(IF($L1464="―",$K1464,$L1464),[3]法人一覧!$D$4:$E$326,2,FALSE),"―")</f>
        <v>―</v>
      </c>
    </row>
    <row r="1465" spans="1:15" ht="30" customHeight="1" x14ac:dyDescent="0.15">
      <c r="A1465" s="39">
        <f>IF($B$1289="","",COUNTA($B$1289:B1465))</f>
        <v>177</v>
      </c>
      <c r="B1465" s="53">
        <f t="shared" si="147"/>
        <v>1465</v>
      </c>
      <c r="C1465" s="53" t="str">
        <f t="shared" si="148"/>
        <v>（１１）　訪問看護ステーション　（介護保険法）</v>
      </c>
      <c r="D1465" s="131" t="str">
        <f t="shared" si="149"/>
        <v>長寿介護課</v>
      </c>
      <c r="E1465" s="27" t="str">
        <f t="shared" si="150"/>
        <v>訪問看護ステーション</v>
      </c>
      <c r="F1465" s="25" t="s">
        <v>6847</v>
      </c>
      <c r="G1465" s="98" t="s">
        <v>6848</v>
      </c>
      <c r="H1465" s="27" t="s">
        <v>6849</v>
      </c>
      <c r="I1465" s="34" t="s">
        <v>6850</v>
      </c>
      <c r="J1465" s="98" t="s">
        <v>6851</v>
      </c>
      <c r="K1465" s="25" t="s">
        <v>6852</v>
      </c>
      <c r="L1465" s="105" t="s">
        <v>25</v>
      </c>
      <c r="M1465" s="144"/>
      <c r="N1465" s="144">
        <v>45627</v>
      </c>
      <c r="O1465" s="27" t="str">
        <f>IFERROR(VLOOKUP(IF($L1465="―",$K1465,$L1465),[3]法人一覧!$D$4:$E$326,2,FALSE),"―")</f>
        <v>―</v>
      </c>
    </row>
    <row r="1466" spans="1:15" ht="30" customHeight="1" x14ac:dyDescent="0.15">
      <c r="A1466" s="39">
        <f>IF($B$1289="","",COUNTA($B$1289:B1466))</f>
        <v>178</v>
      </c>
      <c r="B1466" s="53">
        <f t="shared" si="147"/>
        <v>1466</v>
      </c>
      <c r="C1466" s="53" t="str">
        <f t="shared" si="148"/>
        <v>（１１）　訪問看護ステーション　（介護保険法）</v>
      </c>
      <c r="D1466" s="131" t="str">
        <f t="shared" si="149"/>
        <v>長寿介護課</v>
      </c>
      <c r="E1466" s="27" t="str">
        <f t="shared" si="150"/>
        <v>訪問看護ステーション</v>
      </c>
      <c r="F1466" s="25" t="s">
        <v>6853</v>
      </c>
      <c r="G1466" s="98" t="s">
        <v>1202</v>
      </c>
      <c r="H1466" s="27" t="s">
        <v>6854</v>
      </c>
      <c r="I1466" s="34" t="s">
        <v>6855</v>
      </c>
      <c r="J1466" s="98" t="s">
        <v>6856</v>
      </c>
      <c r="K1466" s="25" t="s">
        <v>6857</v>
      </c>
      <c r="L1466" s="105" t="s">
        <v>25</v>
      </c>
      <c r="M1466" s="144"/>
      <c r="N1466" s="144">
        <v>45689</v>
      </c>
      <c r="O1466" s="27" t="str">
        <f>IFERROR(VLOOKUP(IF($L1466="―",$K1466,$L1466),[3]法人一覧!$D$4:$E$326,2,FALSE),"―")</f>
        <v>―</v>
      </c>
    </row>
    <row r="1467" spans="1:15" ht="30" customHeight="1" x14ac:dyDescent="0.15">
      <c r="A1467" s="39">
        <f>IF($B$1289="","",COUNTA($B$1289:B1467))</f>
        <v>179</v>
      </c>
      <c r="B1467" s="53">
        <f t="shared" si="147"/>
        <v>1467</v>
      </c>
      <c r="C1467" s="53" t="str">
        <f t="shared" si="148"/>
        <v>（１１）　訪問看護ステーション　（介護保険法）</v>
      </c>
      <c r="D1467" s="131" t="str">
        <f t="shared" si="149"/>
        <v>長寿介護課</v>
      </c>
      <c r="E1467" s="27" t="str">
        <f t="shared" si="150"/>
        <v>訪問看護ステーション</v>
      </c>
      <c r="F1467" s="25" t="s">
        <v>6858</v>
      </c>
      <c r="G1467" s="98" t="s">
        <v>1149</v>
      </c>
      <c r="H1467" s="27" t="s">
        <v>6859</v>
      </c>
      <c r="I1467" s="34" t="s">
        <v>6860</v>
      </c>
      <c r="J1467" s="98" t="s">
        <v>6861</v>
      </c>
      <c r="K1467" s="25" t="s">
        <v>6862</v>
      </c>
      <c r="L1467" s="105" t="s">
        <v>25</v>
      </c>
      <c r="M1467" s="144"/>
      <c r="N1467" s="144">
        <v>45748</v>
      </c>
      <c r="O1467" s="27" t="str">
        <f>IFERROR(VLOOKUP(IF($L1467="―",$K1467,$L1467),[3]法人一覧!$D$4:$E$326,2,FALSE),"―")</f>
        <v>―</v>
      </c>
    </row>
    <row r="1468" spans="1:15" ht="30" customHeight="1" x14ac:dyDescent="0.15">
      <c r="A1468" s="145">
        <f>IF($B$1289="","",COUNTA($B$1289:B1468))</f>
        <v>180</v>
      </c>
      <c r="B1468" s="146">
        <f>IF(D1468="","",ROW())</f>
        <v>1468</v>
      </c>
      <c r="C1468" s="53" t="str">
        <f>$F$1287</f>
        <v>（１１）　訪問看護ステーション　（介護保険法）</v>
      </c>
      <c r="D1468" s="131" t="str">
        <f>$O$1287</f>
        <v>長寿介護課</v>
      </c>
      <c r="E1468" s="53" t="str">
        <f t="shared" ref="E1468:E1476" si="151">MID(category4_11,SEARCH("）",category4_11,1)+2,SEARCH("（",category4_11,SEARCH("）",category4_11,1)+2)-SEARCH("）",category4_11,1)-3)</f>
        <v>訪問看護ステーション</v>
      </c>
      <c r="F1468" s="25" t="s">
        <v>15939</v>
      </c>
      <c r="G1468" s="98" t="s">
        <v>15940</v>
      </c>
      <c r="H1468" s="104" t="s">
        <v>15941</v>
      </c>
      <c r="I1468" s="34" t="s">
        <v>15942</v>
      </c>
      <c r="J1468" s="34" t="s">
        <v>15943</v>
      </c>
      <c r="K1468" s="25" t="s">
        <v>6370</v>
      </c>
      <c r="L1468" s="105" t="s">
        <v>25</v>
      </c>
      <c r="M1468" s="144"/>
      <c r="N1468" s="144">
        <v>45778</v>
      </c>
      <c r="O1468" s="27" t="str">
        <f>IFERROR(VLOOKUP(IF($L1468="―",$K1468,$L1468),[3]法人一覧!$D$4:$E$326,2,FALSE),"―")</f>
        <v>―</v>
      </c>
    </row>
    <row r="1469" spans="1:15" ht="30" customHeight="1" x14ac:dyDescent="0.15">
      <c r="A1469" s="145">
        <f>IF($B$1289="","",COUNTA($B$1289:B1469))</f>
        <v>181</v>
      </c>
      <c r="B1469" s="146">
        <f t="shared" ref="B1469:B1472" si="152">IF(D1469="","",ROW())</f>
        <v>1469</v>
      </c>
      <c r="C1469" s="53" t="str">
        <f t="shared" ref="C1469:C1472" si="153">$F$1287</f>
        <v>（１１）　訪問看護ステーション　（介護保険法）</v>
      </c>
      <c r="D1469" s="131" t="str">
        <f t="shared" ref="D1469:D1472" si="154">$O$1287</f>
        <v>長寿介護課</v>
      </c>
      <c r="E1469" s="53" t="str">
        <f t="shared" si="151"/>
        <v>訪問看護ステーション</v>
      </c>
      <c r="F1469" s="25" t="s">
        <v>15944</v>
      </c>
      <c r="G1469" s="98" t="s">
        <v>15945</v>
      </c>
      <c r="H1469" s="104" t="s">
        <v>15946</v>
      </c>
      <c r="I1469" s="34" t="s">
        <v>15947</v>
      </c>
      <c r="J1469" s="34" t="s">
        <v>15947</v>
      </c>
      <c r="K1469" s="25" t="s">
        <v>15944</v>
      </c>
      <c r="L1469" s="105" t="s">
        <v>25</v>
      </c>
      <c r="M1469" s="144"/>
      <c r="N1469" s="144">
        <v>45778</v>
      </c>
      <c r="O1469" s="27" t="str">
        <f>IFERROR(VLOOKUP(IF($L1469="―",$K1469,$L1469),[3]法人一覧!$D$4:$E$326,2,FALSE),"―")</f>
        <v>―</v>
      </c>
    </row>
    <row r="1470" spans="1:15" ht="30" customHeight="1" x14ac:dyDescent="0.15">
      <c r="A1470" s="145">
        <f>IF($B$1289="","",COUNTA($B$1289:B1470))</f>
        <v>182</v>
      </c>
      <c r="B1470" s="146">
        <f t="shared" si="152"/>
        <v>1470</v>
      </c>
      <c r="C1470" s="53" t="str">
        <f t="shared" si="153"/>
        <v>（１１）　訪問看護ステーション　（介護保険法）</v>
      </c>
      <c r="D1470" s="131" t="str">
        <f t="shared" si="154"/>
        <v>長寿介護課</v>
      </c>
      <c r="E1470" s="53" t="str">
        <f t="shared" si="151"/>
        <v>訪問看護ステーション</v>
      </c>
      <c r="F1470" s="25" t="s">
        <v>15948</v>
      </c>
      <c r="G1470" s="98" t="s">
        <v>372</v>
      </c>
      <c r="H1470" s="104" t="s">
        <v>15949</v>
      </c>
      <c r="I1470" s="34" t="s">
        <v>15950</v>
      </c>
      <c r="J1470" s="34" t="s">
        <v>15951</v>
      </c>
      <c r="K1470" s="25" t="s">
        <v>6429</v>
      </c>
      <c r="L1470" s="105" t="s">
        <v>25</v>
      </c>
      <c r="M1470" s="144"/>
      <c r="N1470" s="144">
        <v>45839</v>
      </c>
      <c r="O1470" s="27" t="str">
        <f>IFERROR(VLOOKUP(IF($L1470="―",$K1470,$L1470),[3]法人一覧!$D$4:$E$326,2,FALSE),"―")</f>
        <v>―</v>
      </c>
    </row>
    <row r="1471" spans="1:15" ht="30" customHeight="1" x14ac:dyDescent="0.15">
      <c r="A1471" s="145">
        <f>IF($B$1289="","",COUNTA($B$1289:B1471))</f>
        <v>183</v>
      </c>
      <c r="B1471" s="146">
        <f t="shared" si="152"/>
        <v>1471</v>
      </c>
      <c r="C1471" s="53" t="str">
        <f t="shared" si="153"/>
        <v>（１１）　訪問看護ステーション　（介護保険法）</v>
      </c>
      <c r="D1471" s="131" t="str">
        <f t="shared" si="154"/>
        <v>長寿介護課</v>
      </c>
      <c r="E1471" s="53" t="str">
        <f t="shared" si="151"/>
        <v>訪問看護ステーション</v>
      </c>
      <c r="F1471" s="25" t="s">
        <v>15952</v>
      </c>
      <c r="G1471" s="98" t="s">
        <v>1218</v>
      </c>
      <c r="H1471" s="104" t="s">
        <v>15953</v>
      </c>
      <c r="I1471" s="34" t="s">
        <v>15954</v>
      </c>
      <c r="J1471" s="34" t="s">
        <v>15955</v>
      </c>
      <c r="K1471" s="25" t="s">
        <v>15956</v>
      </c>
      <c r="L1471" s="105" t="s">
        <v>25</v>
      </c>
      <c r="M1471" s="144"/>
      <c r="N1471" s="144">
        <v>45870</v>
      </c>
      <c r="O1471" s="27" t="str">
        <f>IFERROR(VLOOKUP(IF($L1471="―",$K1471,$L1471),[3]法人一覧!$D$4:$E$326,2,FALSE),"―")</f>
        <v>―</v>
      </c>
    </row>
    <row r="1472" spans="1:15" ht="30" customHeight="1" x14ac:dyDescent="0.15">
      <c r="A1472" s="145">
        <f>IF($B$1289="","",COUNTA($B$1289:B1472))</f>
        <v>184</v>
      </c>
      <c r="B1472" s="146">
        <f t="shared" si="152"/>
        <v>1472</v>
      </c>
      <c r="C1472" s="53" t="str">
        <f t="shared" si="153"/>
        <v>（１１）　訪問看護ステーション　（介護保険法）</v>
      </c>
      <c r="D1472" s="131" t="str">
        <f t="shared" si="154"/>
        <v>長寿介護課</v>
      </c>
      <c r="E1472" s="53" t="str">
        <f t="shared" si="151"/>
        <v>訪問看護ステーション</v>
      </c>
      <c r="F1472" s="25" t="s">
        <v>15957</v>
      </c>
      <c r="G1472" s="98" t="s">
        <v>15874</v>
      </c>
      <c r="H1472" s="104" t="s">
        <v>15958</v>
      </c>
      <c r="I1472" s="34" t="s">
        <v>15959</v>
      </c>
      <c r="J1472" s="34" t="s">
        <v>15959</v>
      </c>
      <c r="K1472" s="25" t="s">
        <v>15960</v>
      </c>
      <c r="L1472" s="105" t="s">
        <v>25</v>
      </c>
      <c r="M1472" s="144"/>
      <c r="N1472" s="144">
        <v>45931</v>
      </c>
      <c r="O1472" s="27" t="str">
        <f>IFERROR(VLOOKUP(IF($L1472="―",$K1472,$L1472),[3]法人一覧!$D$4:$E$326,2,FALSE),"―")</f>
        <v>―</v>
      </c>
    </row>
    <row r="1473" spans="1:21" ht="30" customHeight="1" x14ac:dyDescent="0.15">
      <c r="A1473" s="145">
        <f>IF($B$1289="","",COUNTA($B$1289:B1473))</f>
        <v>185</v>
      </c>
      <c r="B1473" s="146">
        <f t="shared" ref="B1473:B1474" si="155">IF(D1473="","",ROW())</f>
        <v>1473</v>
      </c>
      <c r="C1473" s="53" t="str">
        <f t="shared" ref="C1473:C1474" si="156">$F$1287</f>
        <v>（１１）　訪問看護ステーション　（介護保険法）</v>
      </c>
      <c r="D1473" s="131" t="str">
        <f t="shared" ref="D1473:D1474" si="157">$O$1287</f>
        <v>長寿介護課</v>
      </c>
      <c r="E1473" s="53" t="str">
        <f t="shared" si="151"/>
        <v>訪問看護ステーション</v>
      </c>
      <c r="F1473" s="25" t="s">
        <v>15961</v>
      </c>
      <c r="G1473" s="98" t="s">
        <v>15962</v>
      </c>
      <c r="H1473" s="104" t="s">
        <v>15963</v>
      </c>
      <c r="I1473" s="34" t="s">
        <v>16103</v>
      </c>
      <c r="J1473" s="34" t="s">
        <v>16104</v>
      </c>
      <c r="K1473" s="25" t="s">
        <v>15964</v>
      </c>
      <c r="L1473" s="105" t="s">
        <v>25</v>
      </c>
      <c r="M1473" s="144"/>
      <c r="N1473" s="144">
        <v>45962</v>
      </c>
      <c r="O1473" s="27" t="str">
        <f>IFERROR(VLOOKUP(IF($L1473="―",$K1473,$L1473),[3]法人一覧!$D$4:$E$326,2,FALSE),"―")</f>
        <v>―</v>
      </c>
    </row>
    <row r="1474" spans="1:21" ht="30" customHeight="1" x14ac:dyDescent="0.15">
      <c r="A1474" s="145">
        <f>IF($B$1289="","",COUNTA($B$1289:B1474))</f>
        <v>186</v>
      </c>
      <c r="B1474" s="146">
        <f t="shared" si="155"/>
        <v>1474</v>
      </c>
      <c r="C1474" s="53" t="str">
        <f t="shared" si="156"/>
        <v>（１１）　訪問看護ステーション　（介護保険法）</v>
      </c>
      <c r="D1474" s="131" t="str">
        <f t="shared" si="157"/>
        <v>長寿介護課</v>
      </c>
      <c r="E1474" s="53" t="str">
        <f t="shared" si="151"/>
        <v>訪問看護ステーション</v>
      </c>
      <c r="F1474" s="25" t="s">
        <v>15965</v>
      </c>
      <c r="G1474" s="98" t="s">
        <v>15874</v>
      </c>
      <c r="H1474" s="104" t="s">
        <v>15966</v>
      </c>
      <c r="I1474" s="34" t="s">
        <v>15877</v>
      </c>
      <c r="J1474" s="34" t="s">
        <v>15967</v>
      </c>
      <c r="K1474" s="25" t="s">
        <v>15968</v>
      </c>
      <c r="L1474" s="105" t="s">
        <v>25</v>
      </c>
      <c r="M1474" s="144"/>
      <c r="N1474" s="144">
        <v>45962</v>
      </c>
      <c r="O1474" s="27" t="str">
        <f>IFERROR(VLOOKUP(IF($L1474="―",$K1474,$L1474),[3]法人一覧!$D$4:$E$326,2,FALSE),"―")</f>
        <v>―</v>
      </c>
    </row>
    <row r="1475" spans="1:21" ht="30" customHeight="1" x14ac:dyDescent="0.15">
      <c r="A1475" s="145">
        <f>IF($B$1289="","",COUNTA($B$1289:B1475))</f>
        <v>187</v>
      </c>
      <c r="B1475" s="146">
        <f>IF(D1475="","",ROW())</f>
        <v>1475</v>
      </c>
      <c r="C1475" s="53" t="str">
        <f>$F$1287</f>
        <v>（１１）　訪問看護ステーション　（介護保険法）</v>
      </c>
      <c r="D1475" s="131" t="str">
        <f>$O$1287</f>
        <v>長寿介護課</v>
      </c>
      <c r="E1475" s="53" t="str">
        <f t="shared" si="151"/>
        <v>訪問看護ステーション</v>
      </c>
      <c r="F1475" s="25" t="s">
        <v>15969</v>
      </c>
      <c r="G1475" s="98" t="s">
        <v>1233</v>
      </c>
      <c r="H1475" s="104" t="s">
        <v>15970</v>
      </c>
      <c r="I1475" s="34" t="s">
        <v>15971</v>
      </c>
      <c r="J1475" s="34" t="s">
        <v>15972</v>
      </c>
      <c r="K1475" s="25" t="s">
        <v>15973</v>
      </c>
      <c r="L1475" s="105" t="s">
        <v>25</v>
      </c>
      <c r="M1475" s="144"/>
      <c r="N1475" s="144">
        <v>46054</v>
      </c>
      <c r="O1475" s="27" t="str">
        <f>IFERROR(VLOOKUP(IF($L1475="―",$K1475,$L1475),[3]法人一覧!$D$4:$E$326,2,FALSE),"―")</f>
        <v>―</v>
      </c>
    </row>
    <row r="1476" spans="1:21" ht="30" customHeight="1" x14ac:dyDescent="0.15">
      <c r="A1476" s="145">
        <f>IF($B$1289="","",COUNTA($B$1289:B1476))</f>
        <v>188</v>
      </c>
      <c r="B1476" s="146">
        <f>IF(D1476="","",ROW())</f>
        <v>1476</v>
      </c>
      <c r="C1476" s="53" t="str">
        <f>$F$1287</f>
        <v>（１１）　訪問看護ステーション　（介護保険法）</v>
      </c>
      <c r="D1476" s="131" t="str">
        <f>$O$1287</f>
        <v>長寿介護課</v>
      </c>
      <c r="E1476" s="53" t="str">
        <f t="shared" si="151"/>
        <v>訪問看護ステーション</v>
      </c>
      <c r="F1476" s="25" t="s">
        <v>15974</v>
      </c>
      <c r="G1476" s="98" t="s">
        <v>15869</v>
      </c>
      <c r="H1476" s="104" t="s">
        <v>15975</v>
      </c>
      <c r="I1476" s="34" t="s">
        <v>15976</v>
      </c>
      <c r="J1476" s="34" t="s">
        <v>15977</v>
      </c>
      <c r="K1476" s="25" t="s">
        <v>15978</v>
      </c>
      <c r="L1476" s="105" t="s">
        <v>25</v>
      </c>
      <c r="M1476" s="144"/>
      <c r="N1476" s="144">
        <v>46113</v>
      </c>
      <c r="O1476" s="27" t="str">
        <f>IFERROR(VLOOKUP(IF($L1476="―",$K1476,$L1476),[3]法人一覧!$D$4:$E$326,2,FALSE),"―")</f>
        <v>―</v>
      </c>
    </row>
    <row r="1477" spans="1:21" ht="30" customHeight="1" x14ac:dyDescent="0.15">
      <c r="A1477" s="39">
        <f>IF($B$1289="","",COUNTA($B$1289:B1477))</f>
        <v>189</v>
      </c>
      <c r="B1477" s="53">
        <f t="shared" si="147"/>
        <v>1477</v>
      </c>
      <c r="C1477" s="53" t="str">
        <f t="shared" si="148"/>
        <v>（１１）　訪問看護ステーション　（介護保険法）</v>
      </c>
      <c r="D1477" s="131" t="str">
        <f t="shared" si="149"/>
        <v>長寿介護課</v>
      </c>
      <c r="E1477" s="27" t="str">
        <f t="shared" si="150"/>
        <v>訪問看護ステーション</v>
      </c>
      <c r="F1477" s="25" t="s">
        <v>6863</v>
      </c>
      <c r="G1477" s="34" t="s">
        <v>4863</v>
      </c>
      <c r="H1477" s="25" t="s">
        <v>6864</v>
      </c>
      <c r="I1477" s="34" t="s">
        <v>6865</v>
      </c>
      <c r="J1477" s="34" t="s">
        <v>6866</v>
      </c>
      <c r="K1477" s="25" t="s">
        <v>6867</v>
      </c>
      <c r="L1477" s="105" t="s">
        <v>25</v>
      </c>
      <c r="M1477" s="93"/>
      <c r="N1477" s="93" t="s">
        <v>3013</v>
      </c>
      <c r="O1477" s="27" t="str">
        <f>IFERROR(VLOOKUP(IF($L1477="―",$K1477,$L1477),[3]法人一覧!$D$4:$E$326,2,FALSE),"―")</f>
        <v>―</v>
      </c>
    </row>
    <row r="1478" spans="1:21" ht="30" customHeight="1" x14ac:dyDescent="0.15">
      <c r="A1478" s="39">
        <f>IF($B$1289="","",COUNTA($B$1289:B1478))</f>
        <v>190</v>
      </c>
      <c r="B1478" s="53">
        <f t="shared" si="147"/>
        <v>1478</v>
      </c>
      <c r="C1478" s="53" t="str">
        <f t="shared" si="148"/>
        <v>（１１）　訪問看護ステーション　（介護保険法）</v>
      </c>
      <c r="D1478" s="131" t="str">
        <f t="shared" si="149"/>
        <v>長寿介護課</v>
      </c>
      <c r="E1478" s="27" t="str">
        <f t="shared" si="150"/>
        <v>訪問看護ステーション</v>
      </c>
      <c r="F1478" s="25" t="s">
        <v>6868</v>
      </c>
      <c r="G1478" s="34" t="s">
        <v>6869</v>
      </c>
      <c r="H1478" s="25" t="s">
        <v>6870</v>
      </c>
      <c r="I1478" s="34" t="s">
        <v>6871</v>
      </c>
      <c r="J1478" s="34" t="s">
        <v>6872</v>
      </c>
      <c r="K1478" s="25" t="s">
        <v>6873</v>
      </c>
      <c r="L1478" s="105" t="s">
        <v>25</v>
      </c>
      <c r="M1478" s="93"/>
      <c r="N1478" s="93" t="s">
        <v>3013</v>
      </c>
      <c r="O1478" s="27" t="str">
        <f>IFERROR(VLOOKUP(IF($L1478="―",$K1478,$L1478),[3]法人一覧!$D$4:$E$326,2,FALSE),"―")</f>
        <v>―</v>
      </c>
    </row>
    <row r="1479" spans="1:21" s="78" customFormat="1" ht="30" customHeight="1" x14ac:dyDescent="0.15">
      <c r="A1479" s="39">
        <f>IF($B$1289="","",COUNTA($B$1289:B1479))</f>
        <v>191</v>
      </c>
      <c r="B1479" s="53">
        <f t="shared" si="147"/>
        <v>1479</v>
      </c>
      <c r="C1479" s="53" t="str">
        <f t="shared" si="148"/>
        <v>（１１）　訪問看護ステーション　（介護保険法）</v>
      </c>
      <c r="D1479" s="131" t="str">
        <f t="shared" si="149"/>
        <v>長寿介護課</v>
      </c>
      <c r="E1479" s="27" t="str">
        <f t="shared" si="150"/>
        <v>訪問看護ステーション</v>
      </c>
      <c r="F1479" s="25" t="s">
        <v>6874</v>
      </c>
      <c r="G1479" s="34" t="s">
        <v>4872</v>
      </c>
      <c r="H1479" s="25" t="s">
        <v>6875</v>
      </c>
      <c r="I1479" s="34" t="s">
        <v>6876</v>
      </c>
      <c r="J1479" s="34" t="s">
        <v>4875</v>
      </c>
      <c r="K1479" s="25" t="s">
        <v>5849</v>
      </c>
      <c r="L1479" s="105" t="s">
        <v>25</v>
      </c>
      <c r="M1479" s="93"/>
      <c r="N1479" s="93" t="s">
        <v>3013</v>
      </c>
      <c r="O1479" s="27" t="str">
        <f>IFERROR(VLOOKUP(IF($L1479="―",$K1479,$L1479),[3]法人一覧!$D$4:$E$326,2,FALSE),"―")</f>
        <v>―</v>
      </c>
      <c r="P1479" s="63"/>
      <c r="Q1479" s="63"/>
      <c r="R1479" s="63"/>
      <c r="S1479" s="63"/>
      <c r="T1479" s="63"/>
      <c r="U1479" s="63"/>
    </row>
    <row r="1480" spans="1:21" ht="30" customHeight="1" x14ac:dyDescent="0.15">
      <c r="A1480" s="39">
        <f>IF($B$1289="","",COUNTA($B$1289:B1480))</f>
        <v>192</v>
      </c>
      <c r="B1480" s="53">
        <f t="shared" si="147"/>
        <v>1480</v>
      </c>
      <c r="C1480" s="53" t="str">
        <f t="shared" si="148"/>
        <v>（１１）　訪問看護ステーション　（介護保険法）</v>
      </c>
      <c r="D1480" s="131" t="str">
        <f t="shared" si="149"/>
        <v>長寿介護課</v>
      </c>
      <c r="E1480" s="27" t="str">
        <f t="shared" si="150"/>
        <v>訪問看護ステーション</v>
      </c>
      <c r="F1480" s="25" t="s">
        <v>6877</v>
      </c>
      <c r="G1480" s="34" t="s">
        <v>3440</v>
      </c>
      <c r="H1480" s="25" t="s">
        <v>6878</v>
      </c>
      <c r="I1480" s="34" t="s">
        <v>6879</v>
      </c>
      <c r="J1480" s="148" t="s">
        <v>6880</v>
      </c>
      <c r="K1480" s="25" t="s">
        <v>5838</v>
      </c>
      <c r="L1480" s="105" t="s">
        <v>25</v>
      </c>
      <c r="M1480" s="93"/>
      <c r="N1480" s="93" t="s">
        <v>3013</v>
      </c>
      <c r="O1480" s="27" t="str">
        <f>IFERROR(VLOOKUP(IF($L1480="―",$K1480,$L1480),[3]法人一覧!$D$4:$E$326,2,FALSE),"―")</f>
        <v>―</v>
      </c>
    </row>
    <row r="1481" spans="1:21" ht="30" customHeight="1" x14ac:dyDescent="0.15">
      <c r="A1481" s="39">
        <f>IF($B$1289="","",COUNTA($B$1289:B1481))</f>
        <v>193</v>
      </c>
      <c r="B1481" s="53">
        <f t="shared" si="147"/>
        <v>1481</v>
      </c>
      <c r="C1481" s="53" t="str">
        <f t="shared" si="148"/>
        <v>（１１）　訪問看護ステーション　（介護保険法）</v>
      </c>
      <c r="D1481" s="131" t="str">
        <f t="shared" si="149"/>
        <v>長寿介護課</v>
      </c>
      <c r="E1481" s="27" t="str">
        <f t="shared" si="150"/>
        <v>訪問看護ステーション</v>
      </c>
      <c r="F1481" s="25" t="s">
        <v>6881</v>
      </c>
      <c r="G1481" s="34" t="s">
        <v>1310</v>
      </c>
      <c r="H1481" s="25" t="s">
        <v>6882</v>
      </c>
      <c r="I1481" s="34" t="s">
        <v>6883</v>
      </c>
      <c r="J1481" s="34" t="s">
        <v>6884</v>
      </c>
      <c r="K1481" s="25" t="s">
        <v>68</v>
      </c>
      <c r="L1481" s="105" t="s">
        <v>25</v>
      </c>
      <c r="M1481" s="93"/>
      <c r="N1481" s="93" t="s">
        <v>6885</v>
      </c>
      <c r="O1481" s="27" t="str">
        <f>IFERROR(VLOOKUP(IF($L1481="―",$K1481,$L1481),[3]法人一覧!$D$4:$E$326,2,FALSE),"―")</f>
        <v>―</v>
      </c>
    </row>
    <row r="1482" spans="1:21" ht="30" customHeight="1" x14ac:dyDescent="0.15">
      <c r="A1482" s="39">
        <f>IF($B$1289="","",COUNTA($B$1289:B1482))</f>
        <v>194</v>
      </c>
      <c r="B1482" s="53">
        <f t="shared" si="147"/>
        <v>1482</v>
      </c>
      <c r="C1482" s="53" t="str">
        <f t="shared" si="148"/>
        <v>（１１）　訪問看護ステーション　（介護保険法）</v>
      </c>
      <c r="D1482" s="131" t="str">
        <f t="shared" si="149"/>
        <v>長寿介護課</v>
      </c>
      <c r="E1482" s="27" t="str">
        <f t="shared" si="150"/>
        <v>訪問看護ステーション</v>
      </c>
      <c r="F1482" s="104" t="s">
        <v>6886</v>
      </c>
      <c r="G1482" s="103" t="s">
        <v>6887</v>
      </c>
      <c r="H1482" s="104" t="s">
        <v>6888</v>
      </c>
      <c r="I1482" s="103" t="s">
        <v>6889</v>
      </c>
      <c r="J1482" s="103" t="s">
        <v>6890</v>
      </c>
      <c r="K1482" s="104" t="s">
        <v>16027</v>
      </c>
      <c r="L1482" s="105" t="s">
        <v>25</v>
      </c>
      <c r="M1482" s="144"/>
      <c r="N1482" s="144">
        <v>41395</v>
      </c>
      <c r="O1482" s="27" t="str">
        <f>IFERROR(VLOOKUP(IF($L1482="―",$K1482,$L1482),[3]法人一覧!$D$4:$E$326,2,FALSE),"―")</f>
        <v>―</v>
      </c>
    </row>
    <row r="1483" spans="1:21" ht="30" customHeight="1" x14ac:dyDescent="0.15">
      <c r="A1483" s="39">
        <f>IF($B$1289="","",COUNTA($B$1289:B1483))</f>
        <v>195</v>
      </c>
      <c r="B1483" s="53">
        <f t="shared" si="147"/>
        <v>1483</v>
      </c>
      <c r="C1483" s="53" t="str">
        <f t="shared" si="148"/>
        <v>（１１）　訪問看護ステーション　（介護保険法）</v>
      </c>
      <c r="D1483" s="131" t="str">
        <f t="shared" si="149"/>
        <v>長寿介護課</v>
      </c>
      <c r="E1483" s="27" t="str">
        <f t="shared" si="150"/>
        <v>訪問看護ステーション</v>
      </c>
      <c r="F1483" s="104" t="s">
        <v>6891</v>
      </c>
      <c r="G1483" s="103" t="s">
        <v>4933</v>
      </c>
      <c r="H1483" s="104" t="s">
        <v>6892</v>
      </c>
      <c r="I1483" s="103" t="s">
        <v>6893</v>
      </c>
      <c r="J1483" s="103" t="s">
        <v>6894</v>
      </c>
      <c r="K1483" s="104" t="s">
        <v>16028</v>
      </c>
      <c r="L1483" s="105" t="s">
        <v>25</v>
      </c>
      <c r="M1483" s="144"/>
      <c r="N1483" s="144">
        <v>42095</v>
      </c>
      <c r="O1483" s="27" t="str">
        <f>IFERROR(VLOOKUP(IF($L1483="―",$K1483,$L1483),[3]法人一覧!$D$4:$E$326,2,FALSE),"―")</f>
        <v>―</v>
      </c>
    </row>
    <row r="1484" spans="1:21" ht="30" customHeight="1" x14ac:dyDescent="0.15">
      <c r="A1484" s="39">
        <f>IF($B$1289="","",COUNTA($B$1289:B1484))</f>
        <v>196</v>
      </c>
      <c r="B1484" s="53">
        <f t="shared" si="147"/>
        <v>1484</v>
      </c>
      <c r="C1484" s="53" t="str">
        <f t="shared" si="148"/>
        <v>（１１）　訪問看護ステーション　（介護保険法）</v>
      </c>
      <c r="D1484" s="131" t="str">
        <f t="shared" si="149"/>
        <v>長寿介護課</v>
      </c>
      <c r="E1484" s="27" t="str">
        <f t="shared" si="150"/>
        <v>訪問看護ステーション</v>
      </c>
      <c r="F1484" s="104" t="s">
        <v>6895</v>
      </c>
      <c r="G1484" s="103" t="s">
        <v>1422</v>
      </c>
      <c r="H1484" s="104" t="s">
        <v>6896</v>
      </c>
      <c r="I1484" s="103" t="s">
        <v>6897</v>
      </c>
      <c r="J1484" s="103" t="s">
        <v>6898</v>
      </c>
      <c r="K1484" s="104" t="s">
        <v>6899</v>
      </c>
      <c r="L1484" s="105" t="s">
        <v>25</v>
      </c>
      <c r="M1484" s="144"/>
      <c r="N1484" s="144">
        <v>42461</v>
      </c>
      <c r="O1484" s="27" t="str">
        <f>IFERROR(VLOOKUP(IF($L1484="―",$K1484,$L1484),[3]法人一覧!$D$4:$E$326,2,FALSE),"―")</f>
        <v>―</v>
      </c>
    </row>
    <row r="1485" spans="1:21" ht="30" customHeight="1" x14ac:dyDescent="0.15">
      <c r="A1485" s="39">
        <f>IF($B$1289="","",COUNTA($B$1289:B1485))</f>
        <v>197</v>
      </c>
      <c r="B1485" s="53">
        <f t="shared" si="147"/>
        <v>1485</v>
      </c>
      <c r="C1485" s="53" t="str">
        <f t="shared" si="148"/>
        <v>（１１）　訪問看護ステーション　（介護保険法）</v>
      </c>
      <c r="D1485" s="131" t="str">
        <f t="shared" si="149"/>
        <v>長寿介護課</v>
      </c>
      <c r="E1485" s="27" t="str">
        <f t="shared" si="150"/>
        <v>訪問看護ステーション</v>
      </c>
      <c r="F1485" s="104" t="s">
        <v>6900</v>
      </c>
      <c r="G1485" s="103" t="s">
        <v>6901</v>
      </c>
      <c r="H1485" s="104" t="s">
        <v>6902</v>
      </c>
      <c r="I1485" s="103" t="s">
        <v>6903</v>
      </c>
      <c r="J1485" s="103" t="s">
        <v>6904</v>
      </c>
      <c r="K1485" s="104" t="s">
        <v>16029</v>
      </c>
      <c r="L1485" s="105" t="s">
        <v>25</v>
      </c>
      <c r="M1485" s="144"/>
      <c r="N1485" s="144">
        <v>42461</v>
      </c>
      <c r="O1485" s="27" t="str">
        <f>IFERROR(VLOOKUP(IF($L1485="―",$K1485,$L1485),[3]法人一覧!$D$4:$E$326,2,FALSE),"―")</f>
        <v>―</v>
      </c>
    </row>
    <row r="1486" spans="1:21" ht="30" customHeight="1" x14ac:dyDescent="0.15">
      <c r="A1486" s="39">
        <f>IF($B$1289="","",COUNTA($B$1289:B1486))</f>
        <v>198</v>
      </c>
      <c r="B1486" s="53">
        <f t="shared" si="147"/>
        <v>1486</v>
      </c>
      <c r="C1486" s="53" t="str">
        <f t="shared" si="148"/>
        <v>（１１）　訪問看護ステーション　（介護保険法）</v>
      </c>
      <c r="D1486" s="131" t="str">
        <f t="shared" si="149"/>
        <v>長寿介護課</v>
      </c>
      <c r="E1486" s="27" t="str">
        <f t="shared" si="150"/>
        <v>訪問看護ステーション</v>
      </c>
      <c r="F1486" s="104" t="s">
        <v>6905</v>
      </c>
      <c r="G1486" s="103" t="s">
        <v>6906</v>
      </c>
      <c r="H1486" s="104" t="s">
        <v>6907</v>
      </c>
      <c r="I1486" s="103" t="s">
        <v>6908</v>
      </c>
      <c r="J1486" s="103" t="s">
        <v>6909</v>
      </c>
      <c r="K1486" s="104" t="s">
        <v>6910</v>
      </c>
      <c r="L1486" s="314" t="s">
        <v>4291</v>
      </c>
      <c r="M1486" s="144"/>
      <c r="N1486" s="144">
        <v>43282</v>
      </c>
      <c r="O1486" s="27" t="str">
        <f>IFERROR(VLOOKUP(IF($L1486="―",$K1486,$L1486),[3]法人一覧!$D$4:$E$326,2,FALSE),"―")</f>
        <v>―</v>
      </c>
    </row>
    <row r="1487" spans="1:21" ht="30" customHeight="1" x14ac:dyDescent="0.15">
      <c r="A1487" s="39">
        <f>IF($B$1289="","",COUNTA($B$1289:B1487))</f>
        <v>199</v>
      </c>
      <c r="B1487" s="53">
        <f t="shared" si="147"/>
        <v>1487</v>
      </c>
      <c r="C1487" s="53" t="str">
        <f t="shared" si="148"/>
        <v>（１１）　訪問看護ステーション　（介護保険法）</v>
      </c>
      <c r="D1487" s="131" t="str">
        <f t="shared" si="149"/>
        <v>長寿介護課</v>
      </c>
      <c r="E1487" s="27" t="str">
        <f t="shared" si="150"/>
        <v>訪問看護ステーション</v>
      </c>
      <c r="F1487" s="104" t="s">
        <v>6911</v>
      </c>
      <c r="G1487" s="103" t="s">
        <v>3440</v>
      </c>
      <c r="H1487" s="104" t="s">
        <v>6912</v>
      </c>
      <c r="I1487" s="103" t="s">
        <v>3442</v>
      </c>
      <c r="J1487" s="103" t="s">
        <v>3443</v>
      </c>
      <c r="K1487" s="104" t="s">
        <v>16030</v>
      </c>
      <c r="L1487" s="105" t="s">
        <v>25</v>
      </c>
      <c r="M1487" s="144"/>
      <c r="N1487" s="144">
        <v>43586</v>
      </c>
      <c r="O1487" s="27" t="str">
        <f>IFERROR(VLOOKUP(IF($L1487="―",$K1487,$L1487),[3]法人一覧!$D$4:$E$326,2,FALSE),"―")</f>
        <v>―</v>
      </c>
    </row>
    <row r="1488" spans="1:21" ht="30" customHeight="1" x14ac:dyDescent="0.15">
      <c r="A1488" s="39">
        <f>IF($B$1289="","",COUNTA($B$1289:B1488))</f>
        <v>200</v>
      </c>
      <c r="B1488" s="53">
        <f t="shared" si="147"/>
        <v>1488</v>
      </c>
      <c r="C1488" s="53" t="str">
        <f t="shared" si="148"/>
        <v>（１１）　訪問看護ステーション　（介護保険法）</v>
      </c>
      <c r="D1488" s="131" t="str">
        <f t="shared" si="149"/>
        <v>長寿介護課</v>
      </c>
      <c r="E1488" s="27" t="str">
        <f t="shared" si="150"/>
        <v>訪問看護ステーション</v>
      </c>
      <c r="F1488" s="104" t="s">
        <v>6913</v>
      </c>
      <c r="G1488" s="103" t="s">
        <v>1380</v>
      </c>
      <c r="H1488" s="104" t="s">
        <v>6914</v>
      </c>
      <c r="I1488" s="103" t="s">
        <v>4985</v>
      </c>
      <c r="J1488" s="103" t="s">
        <v>4986</v>
      </c>
      <c r="K1488" s="104" t="s">
        <v>6915</v>
      </c>
      <c r="L1488" s="105" t="s">
        <v>25</v>
      </c>
      <c r="M1488" s="144"/>
      <c r="N1488" s="144">
        <v>43739</v>
      </c>
      <c r="O1488" s="27" t="str">
        <f>IFERROR(VLOOKUP(IF($L1488="―",$K1488,$L1488),[3]法人一覧!$D$4:$E$326,2,FALSE),"―")</f>
        <v>―</v>
      </c>
    </row>
    <row r="1489" spans="1:15" ht="30" customHeight="1" x14ac:dyDescent="0.15">
      <c r="A1489" s="39">
        <f>IF($B$1289="","",COUNTA($B$1289:B1489))</f>
        <v>201</v>
      </c>
      <c r="B1489" s="53">
        <f t="shared" si="147"/>
        <v>1489</v>
      </c>
      <c r="C1489" s="53" t="str">
        <f t="shared" si="148"/>
        <v>（１１）　訪問看護ステーション　（介護保険法）</v>
      </c>
      <c r="D1489" s="131" t="str">
        <f t="shared" si="149"/>
        <v>長寿介護課</v>
      </c>
      <c r="E1489" s="27" t="str">
        <f t="shared" si="150"/>
        <v>訪問看護ステーション</v>
      </c>
      <c r="F1489" s="133" t="s">
        <v>6916</v>
      </c>
      <c r="G1489" s="226" t="s">
        <v>6917</v>
      </c>
      <c r="H1489" s="133" t="s">
        <v>6918</v>
      </c>
      <c r="I1489" s="226" t="s">
        <v>6919</v>
      </c>
      <c r="J1489" s="226" t="s">
        <v>6920</v>
      </c>
      <c r="K1489" s="329" t="s">
        <v>6921</v>
      </c>
      <c r="L1489" s="105" t="s">
        <v>25</v>
      </c>
      <c r="M1489" s="93"/>
      <c r="N1489" s="93">
        <v>44075</v>
      </c>
      <c r="O1489" s="27" t="str">
        <f>IFERROR(VLOOKUP(IF($L1489="―",$K1489,$L1489),[3]法人一覧!$D$4:$E$326,2,FALSE),"―")</f>
        <v>―</v>
      </c>
    </row>
    <row r="1490" spans="1:15" ht="30" customHeight="1" x14ac:dyDescent="0.15">
      <c r="A1490" s="39">
        <f>IF($B$1289="","",COUNTA($B$1289:B1490))</f>
        <v>202</v>
      </c>
      <c r="B1490" s="53">
        <f t="shared" si="147"/>
        <v>1490</v>
      </c>
      <c r="C1490" s="53" t="str">
        <f t="shared" si="148"/>
        <v>（１１）　訪問看護ステーション　（介護保険法）</v>
      </c>
      <c r="D1490" s="131" t="str">
        <f t="shared" si="149"/>
        <v>長寿介護課</v>
      </c>
      <c r="E1490" s="27" t="str">
        <f t="shared" si="150"/>
        <v>訪問看護ステーション</v>
      </c>
      <c r="F1490" s="133" t="s">
        <v>6922</v>
      </c>
      <c r="G1490" s="136" t="s">
        <v>6923</v>
      </c>
      <c r="H1490" s="133" t="s">
        <v>6924</v>
      </c>
      <c r="I1490" s="136" t="s">
        <v>6925</v>
      </c>
      <c r="J1490" s="136" t="s">
        <v>6926</v>
      </c>
      <c r="K1490" s="133" t="s">
        <v>6927</v>
      </c>
      <c r="L1490" s="105" t="s">
        <v>25</v>
      </c>
      <c r="M1490" s="135"/>
      <c r="N1490" s="135">
        <v>44348</v>
      </c>
      <c r="O1490" s="27" t="str">
        <f>IFERROR(VLOOKUP(IF($L1490="―",$K1490,$L1490),[3]法人一覧!$D$4:$E$326,2,FALSE),"―")</f>
        <v>―</v>
      </c>
    </row>
    <row r="1491" spans="1:15" ht="30" customHeight="1" x14ac:dyDescent="0.15">
      <c r="A1491" s="39">
        <f>IF($B$1289="","",COUNTA($B$1289:B1491))</f>
        <v>203</v>
      </c>
      <c r="B1491" s="53">
        <f t="shared" si="147"/>
        <v>1491</v>
      </c>
      <c r="C1491" s="53" t="str">
        <f t="shared" si="148"/>
        <v>（１１）　訪問看護ステーション　（介護保険法）</v>
      </c>
      <c r="D1491" s="131" t="str">
        <f t="shared" si="149"/>
        <v>長寿介護課</v>
      </c>
      <c r="E1491" s="27" t="str">
        <f t="shared" si="150"/>
        <v>訪問看護ステーション</v>
      </c>
      <c r="F1491" s="133" t="s">
        <v>6928</v>
      </c>
      <c r="G1491" s="136" t="s">
        <v>1369</v>
      </c>
      <c r="H1491" s="133" t="s">
        <v>6929</v>
      </c>
      <c r="I1491" s="136" t="s">
        <v>5000</v>
      </c>
      <c r="J1491" s="136" t="s">
        <v>5001</v>
      </c>
      <c r="K1491" s="133" t="s">
        <v>6930</v>
      </c>
      <c r="L1491" s="105" t="s">
        <v>4291</v>
      </c>
      <c r="M1491" s="135"/>
      <c r="N1491" s="135">
        <v>44348</v>
      </c>
      <c r="O1491" s="27" t="str">
        <f>IFERROR(VLOOKUP(IF($L1491="―",$K1491,$L1491),[3]法人一覧!$D$4:$E$326,2,FALSE),"―")</f>
        <v>―</v>
      </c>
    </row>
    <row r="1492" spans="1:15" ht="30" customHeight="1" x14ac:dyDescent="0.15">
      <c r="A1492" s="39">
        <f>IF($B$1289="","",COUNTA($B$1289:B1492))</f>
        <v>204</v>
      </c>
      <c r="B1492" s="53">
        <f t="shared" si="147"/>
        <v>1492</v>
      </c>
      <c r="C1492" s="53" t="str">
        <f t="shared" si="148"/>
        <v>（１１）　訪問看護ステーション　（介護保険法）</v>
      </c>
      <c r="D1492" s="131" t="str">
        <f t="shared" si="149"/>
        <v>長寿介護課</v>
      </c>
      <c r="E1492" s="27" t="str">
        <f t="shared" si="150"/>
        <v>訪問看護ステーション</v>
      </c>
      <c r="F1492" s="133" t="s">
        <v>6931</v>
      </c>
      <c r="G1492" s="136" t="s">
        <v>5018</v>
      </c>
      <c r="H1492" s="133" t="s">
        <v>6932</v>
      </c>
      <c r="I1492" s="136" t="s">
        <v>6933</v>
      </c>
      <c r="J1492" s="136" t="s">
        <v>6934</v>
      </c>
      <c r="K1492" s="133" t="s">
        <v>6935</v>
      </c>
      <c r="L1492" s="105" t="s">
        <v>25</v>
      </c>
      <c r="M1492" s="135"/>
      <c r="N1492" s="135">
        <v>44378</v>
      </c>
      <c r="O1492" s="27" t="str">
        <f>IFERROR(VLOOKUP(IF($L1492="―",$K1492,$L1492),[3]法人一覧!$D$4:$E$326,2,FALSE),"―")</f>
        <v>―</v>
      </c>
    </row>
    <row r="1493" spans="1:15" ht="30" customHeight="1" x14ac:dyDescent="0.15">
      <c r="A1493" s="39">
        <f>IF($B$1289="","",COUNTA($B$1289:B1493))</f>
        <v>205</v>
      </c>
      <c r="B1493" s="53">
        <f t="shared" si="147"/>
        <v>1493</v>
      </c>
      <c r="C1493" s="53" t="str">
        <f t="shared" si="148"/>
        <v>（１１）　訪問看護ステーション　（介護保険法）</v>
      </c>
      <c r="D1493" s="131" t="str">
        <f t="shared" si="149"/>
        <v>長寿介護課</v>
      </c>
      <c r="E1493" s="27" t="str">
        <f t="shared" si="150"/>
        <v>訪問看護ステーション</v>
      </c>
      <c r="F1493" s="133" t="s">
        <v>6936</v>
      </c>
      <c r="G1493" s="136" t="s">
        <v>6937</v>
      </c>
      <c r="H1493" s="133" t="s">
        <v>6938</v>
      </c>
      <c r="I1493" s="136" t="s">
        <v>6939</v>
      </c>
      <c r="J1493" s="136" t="s">
        <v>6940</v>
      </c>
      <c r="K1493" s="133" t="s">
        <v>6941</v>
      </c>
      <c r="L1493" s="105" t="s">
        <v>25</v>
      </c>
      <c r="M1493" s="135"/>
      <c r="N1493" s="135">
        <v>44470</v>
      </c>
      <c r="O1493" s="27" t="str">
        <f>IFERROR(VLOOKUP(IF($L1493="―",$K1493,$L1493),[3]法人一覧!$D$4:$E$326,2,FALSE),"―")</f>
        <v>―</v>
      </c>
    </row>
    <row r="1494" spans="1:15" ht="30" customHeight="1" x14ac:dyDescent="0.15">
      <c r="A1494" s="39">
        <f>IF($B$1289="","",COUNTA($B$1289:B1494))</f>
        <v>206</v>
      </c>
      <c r="B1494" s="53">
        <f t="shared" si="147"/>
        <v>1494</v>
      </c>
      <c r="C1494" s="53" t="str">
        <f t="shared" si="148"/>
        <v>（１１）　訪問看護ステーション　（介護保険法）</v>
      </c>
      <c r="D1494" s="131" t="str">
        <f t="shared" si="149"/>
        <v>長寿介護課</v>
      </c>
      <c r="E1494" s="27" t="str">
        <f t="shared" si="150"/>
        <v>訪問看護ステーション</v>
      </c>
      <c r="F1494" s="133" t="s">
        <v>6942</v>
      </c>
      <c r="G1494" s="136" t="s">
        <v>4895</v>
      </c>
      <c r="H1494" s="133" t="s">
        <v>6943</v>
      </c>
      <c r="I1494" s="136" t="s">
        <v>6944</v>
      </c>
      <c r="J1494" s="136" t="s">
        <v>6945</v>
      </c>
      <c r="K1494" s="133" t="s">
        <v>6946</v>
      </c>
      <c r="L1494" s="105" t="s">
        <v>25</v>
      </c>
      <c r="M1494" s="135"/>
      <c r="N1494" s="135">
        <v>44652</v>
      </c>
      <c r="O1494" s="27" t="str">
        <f>IFERROR(VLOOKUP(IF($L1494="―",$K1494,$L1494),[3]法人一覧!$D$4:$E$326,2,FALSE),"―")</f>
        <v>―</v>
      </c>
    </row>
    <row r="1495" spans="1:15" ht="30" customHeight="1" x14ac:dyDescent="0.15">
      <c r="A1495" s="39">
        <f>IF($B$1289="","",COUNTA($B$1289:B1495))</f>
        <v>207</v>
      </c>
      <c r="B1495" s="53">
        <f t="shared" si="147"/>
        <v>1495</v>
      </c>
      <c r="C1495" s="53" t="str">
        <f t="shared" si="148"/>
        <v>（１１）　訪問看護ステーション　（介護保険法）</v>
      </c>
      <c r="D1495" s="131" t="str">
        <f t="shared" si="149"/>
        <v>長寿介護課</v>
      </c>
      <c r="E1495" s="27" t="str">
        <f t="shared" si="150"/>
        <v>訪問看護ステーション</v>
      </c>
      <c r="F1495" s="133" t="s">
        <v>6947</v>
      </c>
      <c r="G1495" s="136" t="s">
        <v>6948</v>
      </c>
      <c r="H1495" s="133" t="s">
        <v>6949</v>
      </c>
      <c r="I1495" s="136" t="s">
        <v>6950</v>
      </c>
      <c r="J1495" s="136" t="s">
        <v>6951</v>
      </c>
      <c r="K1495" s="133" t="s">
        <v>6952</v>
      </c>
      <c r="L1495" s="105" t="s">
        <v>25</v>
      </c>
      <c r="M1495" s="135"/>
      <c r="N1495" s="135">
        <v>44652</v>
      </c>
      <c r="O1495" s="27" t="str">
        <f>IFERROR(VLOOKUP(IF($L1495="―",$K1495,$L1495),[3]法人一覧!$D$4:$E$326,2,FALSE),"―")</f>
        <v>―</v>
      </c>
    </row>
    <row r="1496" spans="1:15" ht="30" customHeight="1" x14ac:dyDescent="0.15">
      <c r="A1496" s="39">
        <f>IF($B$1289="","",COUNTA($B$1289:B1496))</f>
        <v>208</v>
      </c>
      <c r="B1496" s="53">
        <f t="shared" si="147"/>
        <v>1496</v>
      </c>
      <c r="C1496" s="53" t="str">
        <f t="shared" si="148"/>
        <v>（１１）　訪問看護ステーション　（介護保険法）</v>
      </c>
      <c r="D1496" s="131" t="str">
        <f t="shared" si="149"/>
        <v>長寿介護課</v>
      </c>
      <c r="E1496" s="27" t="str">
        <f t="shared" si="150"/>
        <v>訪問看護ステーション</v>
      </c>
      <c r="F1496" s="136" t="s">
        <v>6953</v>
      </c>
      <c r="G1496" s="136" t="s">
        <v>6954</v>
      </c>
      <c r="H1496" s="136" t="s">
        <v>6955</v>
      </c>
      <c r="I1496" s="136" t="s">
        <v>6956</v>
      </c>
      <c r="J1496" s="136" t="s">
        <v>6957</v>
      </c>
      <c r="K1496" s="136" t="s">
        <v>6958</v>
      </c>
      <c r="L1496" s="105" t="s">
        <v>25</v>
      </c>
      <c r="M1496" s="135"/>
      <c r="N1496" s="135">
        <v>44682</v>
      </c>
      <c r="O1496" s="27" t="str">
        <f>IFERROR(VLOOKUP(IF($L1496="―",$K1496,$L1496),[3]法人一覧!$D$4:$E$326,2,FALSE),"―")</f>
        <v>―</v>
      </c>
    </row>
    <row r="1497" spans="1:15" ht="30" customHeight="1" x14ac:dyDescent="0.15">
      <c r="A1497" s="39">
        <f>IF($B$1289="","",COUNTA($B$1289:B1497))</f>
        <v>209</v>
      </c>
      <c r="B1497" s="53">
        <f t="shared" si="147"/>
        <v>1497</v>
      </c>
      <c r="C1497" s="53" t="str">
        <f t="shared" si="148"/>
        <v>（１１）　訪問看護ステーション　（介護保険法）</v>
      </c>
      <c r="D1497" s="131" t="str">
        <f t="shared" si="149"/>
        <v>長寿介護課</v>
      </c>
      <c r="E1497" s="27" t="str">
        <f t="shared" si="150"/>
        <v>訪問看護ステーション</v>
      </c>
      <c r="F1497" s="136" t="s">
        <v>6959</v>
      </c>
      <c r="G1497" s="136" t="s">
        <v>6887</v>
      </c>
      <c r="H1497" s="136" t="s">
        <v>6960</v>
      </c>
      <c r="I1497" s="136" t="s">
        <v>6961</v>
      </c>
      <c r="J1497" s="136" t="s">
        <v>6962</v>
      </c>
      <c r="K1497" s="136" t="s">
        <v>6963</v>
      </c>
      <c r="L1497" s="105" t="s">
        <v>25</v>
      </c>
      <c r="M1497" s="135"/>
      <c r="N1497" s="135">
        <v>44774</v>
      </c>
      <c r="O1497" s="27" t="str">
        <f>IFERROR(VLOOKUP(IF($L1497="―",$K1497,$L1497),[3]法人一覧!$D$4:$E$326,2,FALSE),"―")</f>
        <v>―</v>
      </c>
    </row>
    <row r="1498" spans="1:15" ht="30" customHeight="1" x14ac:dyDescent="0.15">
      <c r="A1498" s="39">
        <f>IF($B$1289="","",COUNTA($B$1289:B1498))</f>
        <v>210</v>
      </c>
      <c r="B1498" s="53">
        <f t="shared" si="147"/>
        <v>1498</v>
      </c>
      <c r="C1498" s="53" t="str">
        <f t="shared" si="148"/>
        <v>（１１）　訪問看護ステーション　（介護保険法）</v>
      </c>
      <c r="D1498" s="131" t="str">
        <f t="shared" si="149"/>
        <v>長寿介護課</v>
      </c>
      <c r="E1498" s="27" t="str">
        <f t="shared" si="150"/>
        <v>訪問看護ステーション</v>
      </c>
      <c r="F1498" s="136" t="s">
        <v>6964</v>
      </c>
      <c r="G1498" s="136" t="s">
        <v>5032</v>
      </c>
      <c r="H1498" s="136" t="s">
        <v>6965</v>
      </c>
      <c r="I1498" s="136" t="s">
        <v>6966</v>
      </c>
      <c r="J1498" s="136" t="s">
        <v>6967</v>
      </c>
      <c r="K1498" s="136" t="s">
        <v>6100</v>
      </c>
      <c r="L1498" s="105" t="s">
        <v>25</v>
      </c>
      <c r="M1498" s="135"/>
      <c r="N1498" s="135">
        <v>44835</v>
      </c>
      <c r="O1498" s="27" t="str">
        <f>IFERROR(VLOOKUP(IF($L1498="―",$K1498,$L1498),[3]法人一覧!$D$4:$E$326,2,FALSE),"―")</f>
        <v>―</v>
      </c>
    </row>
    <row r="1499" spans="1:15" ht="30" customHeight="1" x14ac:dyDescent="0.15">
      <c r="A1499" s="39">
        <f>IF($B$1289="","",COUNTA($B$1289:B1499))</f>
        <v>211</v>
      </c>
      <c r="B1499" s="53">
        <f t="shared" si="147"/>
        <v>1499</v>
      </c>
      <c r="C1499" s="53" t="str">
        <f t="shared" si="148"/>
        <v>（１１）　訪問看護ステーション　（介護保険法）</v>
      </c>
      <c r="D1499" s="131" t="str">
        <f t="shared" si="149"/>
        <v>長寿介護課</v>
      </c>
      <c r="E1499" s="27" t="str">
        <f t="shared" si="150"/>
        <v>訪問看護ステーション</v>
      </c>
      <c r="F1499" s="136" t="s">
        <v>6968</v>
      </c>
      <c r="G1499" s="136" t="s">
        <v>6969</v>
      </c>
      <c r="H1499" s="136" t="s">
        <v>6970</v>
      </c>
      <c r="I1499" s="136" t="s">
        <v>6971</v>
      </c>
      <c r="J1499" s="136" t="s">
        <v>6972</v>
      </c>
      <c r="K1499" s="136" t="s">
        <v>6973</v>
      </c>
      <c r="L1499" s="105" t="s">
        <v>25</v>
      </c>
      <c r="M1499" s="135"/>
      <c r="N1499" s="135">
        <v>44835</v>
      </c>
      <c r="O1499" s="27" t="str">
        <f>IFERROR(VLOOKUP(IF($L1499="―",$K1499,$L1499),[3]法人一覧!$D$4:$E$326,2,FALSE),"―")</f>
        <v>―</v>
      </c>
    </row>
    <row r="1500" spans="1:15" ht="30" customHeight="1" x14ac:dyDescent="0.15">
      <c r="A1500" s="39">
        <f>IF($B$1289="","",COUNTA($B$1289:B1500))</f>
        <v>212</v>
      </c>
      <c r="B1500" s="53">
        <f t="shared" ref="B1500:B1568" si="158">IF(D1500="","",ROW())</f>
        <v>1500</v>
      </c>
      <c r="C1500" s="53" t="str">
        <f t="shared" ref="C1500:C1568" si="159">$F$1287</f>
        <v>（１１）　訪問看護ステーション　（介護保険法）</v>
      </c>
      <c r="D1500" s="131" t="str">
        <f t="shared" ref="D1500:D1568" si="160">$O$1287</f>
        <v>長寿介護課</v>
      </c>
      <c r="E1500" s="27" t="str">
        <f t="shared" ref="E1500:E1568" si="161">MID(category4_11,SEARCH("）",category4_11,1)+2,SEARCH("（",category4_11,SEARCH("）",category4_11,1)+2)-SEARCH("）",category4_11,1)-3)</f>
        <v>訪問看護ステーション</v>
      </c>
      <c r="F1500" s="25" t="s">
        <v>6974</v>
      </c>
      <c r="G1500" s="34" t="s">
        <v>6975</v>
      </c>
      <c r="H1500" s="104" t="s">
        <v>6976</v>
      </c>
      <c r="I1500" s="34" t="s">
        <v>4981</v>
      </c>
      <c r="J1500" s="34" t="s">
        <v>4982</v>
      </c>
      <c r="K1500" s="25" t="s">
        <v>4674</v>
      </c>
      <c r="L1500" s="105" t="s">
        <v>25</v>
      </c>
      <c r="M1500" s="37"/>
      <c r="N1500" s="37">
        <v>45323</v>
      </c>
      <c r="O1500" s="27" t="str">
        <f>IFERROR(VLOOKUP(IF($L1500="―",$K1500,$L1500),[3]法人一覧!$D$4:$E$326,2,FALSE),"―")</f>
        <v>―</v>
      </c>
    </row>
    <row r="1501" spans="1:15" ht="30" customHeight="1" x14ac:dyDescent="0.15">
      <c r="A1501" s="39">
        <f>IF($B$1289="","",COUNTA($B$1289:B1501))</f>
        <v>213</v>
      </c>
      <c r="B1501" s="53">
        <f t="shared" si="158"/>
        <v>1501</v>
      </c>
      <c r="C1501" s="53" t="str">
        <f t="shared" si="159"/>
        <v>（１１）　訪問看護ステーション　（介護保険法）</v>
      </c>
      <c r="D1501" s="131" t="str">
        <f t="shared" si="160"/>
        <v>長寿介護課</v>
      </c>
      <c r="E1501" s="27" t="str">
        <f t="shared" si="161"/>
        <v>訪問看護ステーション</v>
      </c>
      <c r="F1501" s="25" t="s">
        <v>6968</v>
      </c>
      <c r="G1501" s="98" t="s">
        <v>6977</v>
      </c>
      <c r="H1501" s="27" t="s">
        <v>6978</v>
      </c>
      <c r="I1501" s="34" t="s">
        <v>6971</v>
      </c>
      <c r="J1501" s="98" t="s">
        <v>6972</v>
      </c>
      <c r="K1501" s="25" t="s">
        <v>6979</v>
      </c>
      <c r="L1501" s="105" t="s">
        <v>25</v>
      </c>
      <c r="M1501" s="144"/>
      <c r="N1501" s="144">
        <v>45444</v>
      </c>
      <c r="O1501" s="27" t="str">
        <f>IFERROR(VLOOKUP(IF($L1501="―",$K1501,$L1501),[3]法人一覧!$D$4:$E$326,2,FALSE),"―")</f>
        <v>―</v>
      </c>
    </row>
    <row r="1502" spans="1:15" ht="30" customHeight="1" x14ac:dyDescent="0.15">
      <c r="A1502" s="39">
        <f>IF($B$1289="","",COUNTA($B$1289:B1502))</f>
        <v>214</v>
      </c>
      <c r="B1502" s="53">
        <f t="shared" si="158"/>
        <v>1502</v>
      </c>
      <c r="C1502" s="53" t="str">
        <f t="shared" si="159"/>
        <v>（１１）　訪問看護ステーション　（介護保険法）</v>
      </c>
      <c r="D1502" s="131" t="str">
        <f t="shared" si="160"/>
        <v>長寿介護課</v>
      </c>
      <c r="E1502" s="27" t="str">
        <f t="shared" si="161"/>
        <v>訪問看護ステーション</v>
      </c>
      <c r="F1502" s="25" t="s">
        <v>6980</v>
      </c>
      <c r="G1502" s="98" t="s">
        <v>6981</v>
      </c>
      <c r="H1502" s="27" t="s">
        <v>6982</v>
      </c>
      <c r="I1502" s="34" t="s">
        <v>6983</v>
      </c>
      <c r="J1502" s="98" t="s">
        <v>6984</v>
      </c>
      <c r="K1502" s="25" t="s">
        <v>6985</v>
      </c>
      <c r="L1502" s="105" t="s">
        <v>25</v>
      </c>
      <c r="M1502" s="144"/>
      <c r="N1502" s="144">
        <v>45536</v>
      </c>
      <c r="O1502" s="27" t="str">
        <f>IFERROR(VLOOKUP(IF($L1502="―",$K1502,$L1502),[3]法人一覧!$D$4:$E$326,2,FALSE),"―")</f>
        <v>―</v>
      </c>
    </row>
    <row r="1503" spans="1:15" ht="30" customHeight="1" x14ac:dyDescent="0.15">
      <c r="A1503" s="39">
        <f>IF($B$1289="","",COUNTA($B$1289:B1503))</f>
        <v>215</v>
      </c>
      <c r="B1503" s="53">
        <f t="shared" si="158"/>
        <v>1503</v>
      </c>
      <c r="C1503" s="53" t="str">
        <f t="shared" si="159"/>
        <v>（１１）　訪問看護ステーション　（介護保険法）</v>
      </c>
      <c r="D1503" s="131" t="str">
        <f t="shared" si="160"/>
        <v>長寿介護課</v>
      </c>
      <c r="E1503" s="27" t="str">
        <f t="shared" si="161"/>
        <v>訪問看護ステーション</v>
      </c>
      <c r="F1503" s="25" t="s">
        <v>6986</v>
      </c>
      <c r="G1503" s="98" t="s">
        <v>1353</v>
      </c>
      <c r="H1503" s="27" t="s">
        <v>6987</v>
      </c>
      <c r="I1503" s="34" t="s">
        <v>6988</v>
      </c>
      <c r="J1503" s="98" t="s">
        <v>6989</v>
      </c>
      <c r="K1503" s="25" t="s">
        <v>6429</v>
      </c>
      <c r="L1503" s="105" t="s">
        <v>25</v>
      </c>
      <c r="M1503" s="144"/>
      <c r="N1503" s="144">
        <v>45597</v>
      </c>
      <c r="O1503" s="27" t="str">
        <f>IFERROR(VLOOKUP(IF($L1503="―",$K1503,$L1503),[3]法人一覧!$D$4:$E$326,2,FALSE),"―")</f>
        <v>―</v>
      </c>
    </row>
    <row r="1504" spans="1:15" ht="30" customHeight="1" x14ac:dyDescent="0.15">
      <c r="A1504" s="39">
        <f>IF($B$1289="","",COUNTA($B$1289:B1504))</f>
        <v>216</v>
      </c>
      <c r="B1504" s="53">
        <f t="shared" si="158"/>
        <v>1504</v>
      </c>
      <c r="C1504" s="53" t="str">
        <f t="shared" si="159"/>
        <v>（１１）　訪問看護ステーション　（介護保険法）</v>
      </c>
      <c r="D1504" s="131" t="str">
        <f t="shared" si="160"/>
        <v>長寿介護課</v>
      </c>
      <c r="E1504" s="27" t="str">
        <f t="shared" si="161"/>
        <v>訪問看護ステーション</v>
      </c>
      <c r="F1504" s="25" t="s">
        <v>6990</v>
      </c>
      <c r="G1504" s="98" t="s">
        <v>6991</v>
      </c>
      <c r="H1504" s="27" t="s">
        <v>6992</v>
      </c>
      <c r="I1504" s="34" t="s">
        <v>6993</v>
      </c>
      <c r="J1504" s="98" t="s">
        <v>6994</v>
      </c>
      <c r="K1504" s="25" t="s">
        <v>6995</v>
      </c>
      <c r="L1504" s="105" t="s">
        <v>4291</v>
      </c>
      <c r="M1504" s="144"/>
      <c r="N1504" s="144">
        <v>45717</v>
      </c>
      <c r="O1504" s="63" t="str">
        <f>IFERROR(VLOOKUP(IF($L1504="―",$K1504,$L1504),[3]法人一覧!$D$4:$E$326,2,FALSE),"―")</f>
        <v>―</v>
      </c>
    </row>
    <row r="1505" spans="1:21" ht="30" customHeight="1" x14ac:dyDescent="0.15">
      <c r="A1505" s="145">
        <f>IF($B$1289="","",COUNTA($B$1289:B1505))</f>
        <v>217</v>
      </c>
      <c r="B1505" s="146">
        <f>IF(D1505="","",ROW())</f>
        <v>1505</v>
      </c>
      <c r="C1505" s="53" t="str">
        <f>$F$1287</f>
        <v>（１１）　訪問看護ステーション　（介護保険法）</v>
      </c>
      <c r="D1505" s="131" t="str">
        <f>$O$1287</f>
        <v>長寿介護課</v>
      </c>
      <c r="E1505" s="53" t="str">
        <f>MID(category4_11,SEARCH("）",category4_11,1)+2,SEARCH("（",category4_11,SEARCH("）",category4_11,1)+2)-SEARCH("）",category4_11,1)-3)</f>
        <v>訪問看護ステーション</v>
      </c>
      <c r="F1505" s="25" t="s">
        <v>15979</v>
      </c>
      <c r="G1505" s="98" t="s">
        <v>15980</v>
      </c>
      <c r="H1505" s="104" t="s">
        <v>15981</v>
      </c>
      <c r="I1505" s="34" t="s">
        <v>15982</v>
      </c>
      <c r="J1505" s="34" t="s">
        <v>15983</v>
      </c>
      <c r="K1505" s="25" t="s">
        <v>6130</v>
      </c>
      <c r="L1505" s="25"/>
      <c r="M1505" s="144"/>
      <c r="N1505" s="144">
        <v>45808</v>
      </c>
      <c r="O1505" s="69" t="str">
        <f>IFERROR(VLOOKUP(IF($L1505="―",$K1505,$L1505),[3]法人一覧!$D$4:$E$326,2,FALSE),"―")</f>
        <v>―</v>
      </c>
    </row>
    <row r="1506" spans="1:21" ht="30" customHeight="1" x14ac:dyDescent="0.15">
      <c r="A1506" s="145">
        <f>IF($B$1289="","",COUNTA($B$1289:B1506))</f>
        <v>218</v>
      </c>
      <c r="B1506" s="146">
        <f>IF(D1506="","",ROW())</f>
        <v>1506</v>
      </c>
      <c r="C1506" s="53" t="str">
        <f>$F$1287</f>
        <v>（１１）　訪問看護ステーション　（介護保険法）</v>
      </c>
      <c r="D1506" s="131" t="str">
        <f>$O$1287</f>
        <v>長寿介護課</v>
      </c>
      <c r="E1506" s="53" t="str">
        <f>MID(category4_11,SEARCH("）",category4_11,1)+2,SEARCH("（",category4_11,SEARCH("）",category4_11,1)+2)-SEARCH("）",category4_11,1)-3)</f>
        <v>訪問看護ステーション</v>
      </c>
      <c r="F1506" s="25" t="s">
        <v>15984</v>
      </c>
      <c r="G1506" s="98" t="s">
        <v>15985</v>
      </c>
      <c r="H1506" s="104" t="s">
        <v>15986</v>
      </c>
      <c r="I1506" s="34" t="s">
        <v>15987</v>
      </c>
      <c r="J1506" s="34" t="s">
        <v>15988</v>
      </c>
      <c r="K1506" s="25" t="s">
        <v>15989</v>
      </c>
      <c r="L1506" s="25"/>
      <c r="M1506" s="144"/>
      <c r="N1506" s="144">
        <v>45870</v>
      </c>
      <c r="O1506" s="69" t="str">
        <f>IFERROR(VLOOKUP(IF($L1506="―",$K1506,$L1506),[3]法人一覧!$D$4:$E$326,2,FALSE),"―")</f>
        <v>―</v>
      </c>
    </row>
    <row r="1507" spans="1:21" ht="30" customHeight="1" x14ac:dyDescent="0.15">
      <c r="A1507" s="145">
        <f>IF($B$1289="","",COUNTA($B$1289:B1507))</f>
        <v>219</v>
      </c>
      <c r="B1507" s="146">
        <f>IF(D1507="","",ROW())</f>
        <v>1507</v>
      </c>
      <c r="C1507" s="53" t="str">
        <f>$F$1287</f>
        <v>（１１）　訪問看護ステーション　（介護保険法）</v>
      </c>
      <c r="D1507" s="131" t="str">
        <f>$O$1287</f>
        <v>長寿介護課</v>
      </c>
      <c r="E1507" s="53" t="str">
        <f>MID(category4_11,SEARCH("）",category4_11,1)+2,SEARCH("（",category4_11,SEARCH("）",category4_11,1)+2)-SEARCH("）",category4_11,1)-3)</f>
        <v>訪問看護ステーション</v>
      </c>
      <c r="F1507" s="25" t="s">
        <v>15990</v>
      </c>
      <c r="G1507" s="98" t="s">
        <v>4922</v>
      </c>
      <c r="H1507" s="104" t="s">
        <v>15991</v>
      </c>
      <c r="I1507" s="34" t="s">
        <v>15992</v>
      </c>
      <c r="J1507" s="34" t="s">
        <v>4925</v>
      </c>
      <c r="K1507" s="25" t="s">
        <v>15993</v>
      </c>
      <c r="L1507" s="25"/>
      <c r="M1507" s="144"/>
      <c r="N1507" s="144">
        <v>46014</v>
      </c>
      <c r="O1507" s="69" t="str">
        <f>IFERROR(VLOOKUP(IF($L1507="―",$K1507,$L1507),[3]法人一覧!$D$4:$E$326,2,FALSE),"―")</f>
        <v>―</v>
      </c>
    </row>
    <row r="1508" spans="1:21" ht="30" customHeight="1" x14ac:dyDescent="0.15">
      <c r="A1508" s="39">
        <f>IF($B$1289="","",COUNTA($B$1289:B1508))</f>
        <v>220</v>
      </c>
      <c r="B1508" s="53">
        <f t="shared" si="158"/>
        <v>1508</v>
      </c>
      <c r="C1508" s="53" t="str">
        <f t="shared" si="159"/>
        <v>（１１）　訪問看護ステーション　（介護保険法）</v>
      </c>
      <c r="D1508" s="131" t="str">
        <f t="shared" si="160"/>
        <v>長寿介護課</v>
      </c>
      <c r="E1508" s="27" t="str">
        <f t="shared" si="161"/>
        <v>訪問看護ステーション</v>
      </c>
      <c r="F1508" s="25" t="s">
        <v>6996</v>
      </c>
      <c r="G1508" s="34" t="s">
        <v>249</v>
      </c>
      <c r="H1508" s="25" t="s">
        <v>250</v>
      </c>
      <c r="I1508" s="34" t="s">
        <v>6997</v>
      </c>
      <c r="J1508" s="34" t="s">
        <v>6998</v>
      </c>
      <c r="K1508" s="104" t="s">
        <v>16029</v>
      </c>
      <c r="L1508" s="105" t="s">
        <v>25</v>
      </c>
      <c r="M1508" s="93"/>
      <c r="N1508" s="93" t="s">
        <v>3013</v>
      </c>
      <c r="O1508" s="27" t="str">
        <f>IFERROR(VLOOKUP(IF($L1508="―",$K1508,$L1508),[3]法人一覧!$D$4:$E$326,2,FALSE),"―")</f>
        <v>―</v>
      </c>
    </row>
    <row r="1509" spans="1:21" ht="30" customHeight="1" x14ac:dyDescent="0.15">
      <c r="A1509" s="39">
        <f>IF($B$1289="","",COUNTA($B$1289:B1509))</f>
        <v>221</v>
      </c>
      <c r="B1509" s="53">
        <f t="shared" si="158"/>
        <v>1509</v>
      </c>
      <c r="C1509" s="53" t="str">
        <f t="shared" si="159"/>
        <v>（１１）　訪問看護ステーション　（介護保険法）</v>
      </c>
      <c r="D1509" s="131" t="str">
        <f t="shared" si="160"/>
        <v>長寿介護課</v>
      </c>
      <c r="E1509" s="27" t="str">
        <f t="shared" si="161"/>
        <v>訪問看護ステーション</v>
      </c>
      <c r="F1509" s="25" t="s">
        <v>6999</v>
      </c>
      <c r="G1509" s="34" t="s">
        <v>5072</v>
      </c>
      <c r="H1509" s="25" t="s">
        <v>7000</v>
      </c>
      <c r="I1509" s="34" t="s">
        <v>7001</v>
      </c>
      <c r="J1509" s="34" t="s">
        <v>7002</v>
      </c>
      <c r="K1509" s="25" t="s">
        <v>5076</v>
      </c>
      <c r="L1509" s="105" t="s">
        <v>25</v>
      </c>
      <c r="M1509" s="135"/>
      <c r="N1509" s="135">
        <v>42339</v>
      </c>
      <c r="O1509" s="27" t="str">
        <f>IFERROR(VLOOKUP(IF($L1509="―",$K1509,$L1509),[3]法人一覧!$D$4:$E$326,2,FALSE),"―")</f>
        <v>―</v>
      </c>
    </row>
    <row r="1510" spans="1:21" ht="30" customHeight="1" x14ac:dyDescent="0.15">
      <c r="A1510" s="39">
        <f>IF($B$1289="","",COUNTA($B$1289:B1510))</f>
        <v>222</v>
      </c>
      <c r="B1510" s="53">
        <f t="shared" si="158"/>
        <v>1510</v>
      </c>
      <c r="C1510" s="53" t="str">
        <f t="shared" si="159"/>
        <v>（１１）　訪問看護ステーション　（介護保険法）</v>
      </c>
      <c r="D1510" s="131" t="str">
        <f t="shared" si="160"/>
        <v>長寿介護課</v>
      </c>
      <c r="E1510" s="27" t="str">
        <f t="shared" si="161"/>
        <v>訪問看護ステーション</v>
      </c>
      <c r="F1510" s="104" t="s">
        <v>7003</v>
      </c>
      <c r="G1510" s="103" t="s">
        <v>7004</v>
      </c>
      <c r="H1510" s="104" t="s">
        <v>7005</v>
      </c>
      <c r="I1510" s="103" t="s">
        <v>5091</v>
      </c>
      <c r="J1510" s="103" t="s">
        <v>7006</v>
      </c>
      <c r="K1510" s="104" t="s">
        <v>7007</v>
      </c>
      <c r="L1510" s="105" t="s">
        <v>25</v>
      </c>
      <c r="M1510" s="135"/>
      <c r="N1510" s="135">
        <v>42736</v>
      </c>
      <c r="O1510" s="27" t="str">
        <f>IFERROR(VLOOKUP(IF($L1510="―",$K1510,$L1510),[3]法人一覧!$D$4:$E$326,2,FALSE),"―")</f>
        <v>―</v>
      </c>
    </row>
    <row r="1511" spans="1:21" ht="30" customHeight="1" x14ac:dyDescent="0.15">
      <c r="A1511" s="39">
        <f>IF($B$1289="","",COUNTA($B$1289:B1511))</f>
        <v>223</v>
      </c>
      <c r="B1511" s="53">
        <f t="shared" si="158"/>
        <v>1511</v>
      </c>
      <c r="C1511" s="53" t="str">
        <f t="shared" si="159"/>
        <v>（１１）　訪問看護ステーション　（介護保険法）</v>
      </c>
      <c r="D1511" s="131" t="str">
        <f t="shared" si="160"/>
        <v>長寿介護課</v>
      </c>
      <c r="E1511" s="27" t="str">
        <f t="shared" si="161"/>
        <v>訪問看護ステーション</v>
      </c>
      <c r="F1511" s="104" t="s">
        <v>7008</v>
      </c>
      <c r="G1511" s="103" t="s">
        <v>413</v>
      </c>
      <c r="H1511" s="104" t="s">
        <v>7009</v>
      </c>
      <c r="I1511" s="103" t="s">
        <v>5096</v>
      </c>
      <c r="J1511" s="103" t="s">
        <v>5097</v>
      </c>
      <c r="K1511" s="104" t="s">
        <v>7010</v>
      </c>
      <c r="L1511" s="105" t="s">
        <v>25</v>
      </c>
      <c r="M1511" s="135"/>
      <c r="N1511" s="135">
        <v>43739</v>
      </c>
      <c r="O1511" s="27" t="str">
        <f>IFERROR(VLOOKUP(IF($L1511="―",$K1511,$L1511),[3]法人一覧!$D$4:$E$326,2,FALSE),"―")</f>
        <v>―</v>
      </c>
    </row>
    <row r="1512" spans="1:21" s="78" customFormat="1" ht="30" customHeight="1" x14ac:dyDescent="0.15">
      <c r="A1512" s="39">
        <f>IF($B$1289="","",COUNTA($B$1289:B1512))</f>
        <v>224</v>
      </c>
      <c r="B1512" s="53">
        <f t="shared" si="158"/>
        <v>1512</v>
      </c>
      <c r="C1512" s="53" t="str">
        <f t="shared" si="159"/>
        <v>（１１）　訪問看護ステーション　（介護保険法）</v>
      </c>
      <c r="D1512" s="131" t="str">
        <f t="shared" si="160"/>
        <v>長寿介護課</v>
      </c>
      <c r="E1512" s="27" t="str">
        <f t="shared" si="161"/>
        <v>訪問看護ステーション</v>
      </c>
      <c r="F1512" s="133" t="s">
        <v>7011</v>
      </c>
      <c r="G1512" s="226" t="s">
        <v>7012</v>
      </c>
      <c r="H1512" s="133" t="s">
        <v>7013</v>
      </c>
      <c r="I1512" s="226" t="s">
        <v>7014</v>
      </c>
      <c r="J1512" s="226" t="s">
        <v>7015</v>
      </c>
      <c r="K1512" s="329" t="s">
        <v>7016</v>
      </c>
      <c r="L1512" s="105" t="s">
        <v>25</v>
      </c>
      <c r="M1512" s="93"/>
      <c r="N1512" s="93">
        <v>44287</v>
      </c>
      <c r="O1512" s="27" t="str">
        <f>IFERROR(VLOOKUP(IF($L1512="―",$K1512,$L1512),[3]法人一覧!$D$4:$E$326,2,FALSE),"―")</f>
        <v>―</v>
      </c>
      <c r="P1512" s="63"/>
      <c r="Q1512" s="63"/>
      <c r="R1512" s="63"/>
      <c r="S1512" s="63"/>
      <c r="T1512" s="63"/>
      <c r="U1512" s="63"/>
    </row>
    <row r="1513" spans="1:21" ht="30" customHeight="1" x14ac:dyDescent="0.15">
      <c r="A1513" s="39">
        <f>IF($B$1289="","",COUNTA($B$1289:B1513))</f>
        <v>225</v>
      </c>
      <c r="B1513" s="53">
        <f t="shared" si="158"/>
        <v>1513</v>
      </c>
      <c r="C1513" s="53" t="str">
        <f t="shared" si="159"/>
        <v>（１１）　訪問看護ステーション　（介護保険法）</v>
      </c>
      <c r="D1513" s="131" t="str">
        <f t="shared" si="160"/>
        <v>長寿介護課</v>
      </c>
      <c r="E1513" s="27" t="str">
        <f t="shared" si="161"/>
        <v>訪問看護ステーション</v>
      </c>
      <c r="F1513" s="25" t="s">
        <v>7011</v>
      </c>
      <c r="G1513" s="212" t="s">
        <v>2629</v>
      </c>
      <c r="H1513" s="25" t="s">
        <v>7017</v>
      </c>
      <c r="I1513" s="98" t="s">
        <v>7018</v>
      </c>
      <c r="J1513" s="149" t="s">
        <v>7019</v>
      </c>
      <c r="K1513" s="25" t="s">
        <v>7020</v>
      </c>
      <c r="L1513" s="105" t="s">
        <v>25</v>
      </c>
      <c r="M1513" s="135"/>
      <c r="N1513" s="135">
        <v>44470</v>
      </c>
      <c r="O1513" s="27" t="str">
        <f>IFERROR(VLOOKUP(IF($L1513="―",$K1513,$L1513),[3]法人一覧!$D$4:$E$326,2,FALSE),"―")</f>
        <v>―</v>
      </c>
    </row>
    <row r="1514" spans="1:21" ht="30" customHeight="1" x14ac:dyDescent="0.15">
      <c r="A1514" s="39">
        <f>IF($B$1289="","",COUNTA($B$1289:B1514))</f>
        <v>226</v>
      </c>
      <c r="B1514" s="53">
        <f t="shared" si="158"/>
        <v>1514</v>
      </c>
      <c r="C1514" s="53" t="str">
        <f t="shared" si="159"/>
        <v>（１１）　訪問看護ステーション　（介護保険法）</v>
      </c>
      <c r="D1514" s="131" t="str">
        <f t="shared" si="160"/>
        <v>長寿介護課</v>
      </c>
      <c r="E1514" s="27" t="str">
        <f t="shared" si="161"/>
        <v>訪問看護ステーション</v>
      </c>
      <c r="F1514" s="25" t="s">
        <v>7021</v>
      </c>
      <c r="G1514" s="98" t="s">
        <v>2635</v>
      </c>
      <c r="H1514" s="27" t="s">
        <v>7022</v>
      </c>
      <c r="I1514" s="34" t="s">
        <v>7023</v>
      </c>
      <c r="J1514" s="98" t="s">
        <v>7024</v>
      </c>
      <c r="K1514" s="25" t="s">
        <v>7025</v>
      </c>
      <c r="L1514" s="105" t="s">
        <v>25</v>
      </c>
      <c r="M1514" s="144"/>
      <c r="N1514" s="144">
        <v>45444</v>
      </c>
      <c r="O1514" s="27" t="str">
        <f>IFERROR(VLOOKUP(IF($L1514="―",$K1514,$L1514),[3]法人一覧!$D$4:$E$326,2,FALSE),"―")</f>
        <v>―</v>
      </c>
    </row>
    <row r="1515" spans="1:21" ht="30" customHeight="1" x14ac:dyDescent="0.15">
      <c r="A1515" s="39">
        <f>IF($B$1289="","",COUNTA($B$1289:B1515))</f>
        <v>227</v>
      </c>
      <c r="B1515" s="53">
        <f t="shared" si="158"/>
        <v>1515</v>
      </c>
      <c r="C1515" s="53" t="str">
        <f t="shared" si="159"/>
        <v>（１１）　訪問看護ステーション　（介護保険法）</v>
      </c>
      <c r="D1515" s="131" t="str">
        <f t="shared" si="160"/>
        <v>長寿介護課</v>
      </c>
      <c r="E1515" s="27" t="str">
        <f t="shared" si="161"/>
        <v>訪問看護ステーション</v>
      </c>
      <c r="F1515" s="25" t="s">
        <v>7026</v>
      </c>
      <c r="G1515" s="34" t="s">
        <v>7027</v>
      </c>
      <c r="H1515" s="25" t="s">
        <v>7028</v>
      </c>
      <c r="I1515" s="34" t="s">
        <v>7029</v>
      </c>
      <c r="J1515" s="34" t="s">
        <v>7030</v>
      </c>
      <c r="K1515" s="25" t="s">
        <v>7031</v>
      </c>
      <c r="L1515" s="105" t="s">
        <v>25</v>
      </c>
      <c r="M1515" s="93"/>
      <c r="N1515" s="93" t="s">
        <v>3013</v>
      </c>
      <c r="O1515" s="27" t="str">
        <f>IFERROR(VLOOKUP(IF($L1515="―",$K1515,$L1515),[3]法人一覧!$D$4:$E$326,2,FALSE),"―")</f>
        <v>―</v>
      </c>
    </row>
    <row r="1516" spans="1:21" ht="30" customHeight="1" x14ac:dyDescent="0.15">
      <c r="A1516" s="39">
        <f>IF($B$1289="","",COUNTA($B$1289:B1516))</f>
        <v>228</v>
      </c>
      <c r="B1516" s="53">
        <f t="shared" si="158"/>
        <v>1516</v>
      </c>
      <c r="C1516" s="53" t="str">
        <f t="shared" si="159"/>
        <v>（１１）　訪問看護ステーション　（介護保険法）</v>
      </c>
      <c r="D1516" s="131" t="str">
        <f t="shared" si="160"/>
        <v>長寿介護課</v>
      </c>
      <c r="E1516" s="27" t="str">
        <f t="shared" si="161"/>
        <v>訪問看護ステーション</v>
      </c>
      <c r="F1516" s="25" t="s">
        <v>7032</v>
      </c>
      <c r="G1516" s="34" t="s">
        <v>7033</v>
      </c>
      <c r="H1516" s="25" t="s">
        <v>7034</v>
      </c>
      <c r="I1516" s="34" t="s">
        <v>7035</v>
      </c>
      <c r="J1516" s="34" t="s">
        <v>7036</v>
      </c>
      <c r="K1516" s="25" t="s">
        <v>55</v>
      </c>
      <c r="L1516" s="105" t="s">
        <v>25</v>
      </c>
      <c r="M1516" s="93"/>
      <c r="N1516" s="93" t="s">
        <v>3013</v>
      </c>
      <c r="O1516" s="27" t="str">
        <f>IFERROR(VLOOKUP(IF($L1516="―",$K1516,$L1516),[3]法人一覧!$D$4:$E$326,2,FALSE),"―")</f>
        <v>―</v>
      </c>
    </row>
    <row r="1517" spans="1:21" ht="30" customHeight="1" x14ac:dyDescent="0.15">
      <c r="A1517" s="39">
        <f>IF($B$1289="","",COUNTA($B$1289:B1517))</f>
        <v>229</v>
      </c>
      <c r="B1517" s="53">
        <f t="shared" si="158"/>
        <v>1517</v>
      </c>
      <c r="C1517" s="53" t="str">
        <f t="shared" si="159"/>
        <v>（１１）　訪問看護ステーション　（介護保険法）</v>
      </c>
      <c r="D1517" s="131" t="str">
        <f t="shared" si="160"/>
        <v>長寿介護課</v>
      </c>
      <c r="E1517" s="27" t="str">
        <f t="shared" si="161"/>
        <v>訪問看護ステーション</v>
      </c>
      <c r="F1517" s="25" t="s">
        <v>7037</v>
      </c>
      <c r="G1517" s="34" t="s">
        <v>2619</v>
      </c>
      <c r="H1517" s="25" t="s">
        <v>7038</v>
      </c>
      <c r="I1517" s="34" t="s">
        <v>7039</v>
      </c>
      <c r="J1517" s="34" t="s">
        <v>7040</v>
      </c>
      <c r="K1517" s="25" t="s">
        <v>7041</v>
      </c>
      <c r="L1517" s="105" t="s">
        <v>25</v>
      </c>
      <c r="M1517" s="93"/>
      <c r="N1517" s="93" t="s">
        <v>268</v>
      </c>
      <c r="O1517" s="27" t="str">
        <f>IFERROR(VLOOKUP(IF($L1517="―",$K1517,$L1517),[3]法人一覧!$D$4:$E$326,2,FALSE),"―")</f>
        <v>―</v>
      </c>
    </row>
    <row r="1518" spans="1:21" ht="30" customHeight="1" x14ac:dyDescent="0.15">
      <c r="A1518" s="39">
        <f>IF($B$1289="","",COUNTA($B$1289:B1518))</f>
        <v>230</v>
      </c>
      <c r="B1518" s="53">
        <f t="shared" si="158"/>
        <v>1518</v>
      </c>
      <c r="C1518" s="53" t="str">
        <f t="shared" si="159"/>
        <v>（１１）　訪問看護ステーション　（介護保険法）</v>
      </c>
      <c r="D1518" s="131" t="str">
        <f t="shared" si="160"/>
        <v>長寿介護課</v>
      </c>
      <c r="E1518" s="27" t="str">
        <f t="shared" si="161"/>
        <v>訪問看護ステーション</v>
      </c>
      <c r="F1518" s="136" t="s">
        <v>7042</v>
      </c>
      <c r="G1518" s="136" t="s">
        <v>7043</v>
      </c>
      <c r="H1518" s="136" t="s">
        <v>7044</v>
      </c>
      <c r="I1518" s="136" t="s">
        <v>7045</v>
      </c>
      <c r="J1518" s="136" t="s">
        <v>7046</v>
      </c>
      <c r="K1518" s="136" t="s">
        <v>7047</v>
      </c>
      <c r="L1518" s="105" t="s">
        <v>25</v>
      </c>
      <c r="M1518" s="135"/>
      <c r="N1518" s="135">
        <v>44866</v>
      </c>
      <c r="O1518" s="27" t="str">
        <f>IFERROR(VLOOKUP(IF($L1518="―",$K1518,$L1518),[3]法人一覧!$D$4:$E$326,2,FALSE),"―")</f>
        <v>―</v>
      </c>
    </row>
    <row r="1519" spans="1:21" ht="30" customHeight="1" x14ac:dyDescent="0.15">
      <c r="A1519" s="39">
        <f>IF($B$1289="","",COUNTA($B$1289:B1519))</f>
        <v>231</v>
      </c>
      <c r="B1519" s="53">
        <f t="shared" si="158"/>
        <v>1519</v>
      </c>
      <c r="C1519" s="53" t="str">
        <f t="shared" si="159"/>
        <v>（１１）　訪問看護ステーション　（介護保険法）</v>
      </c>
      <c r="D1519" s="131" t="str">
        <f t="shared" si="160"/>
        <v>長寿介護課</v>
      </c>
      <c r="E1519" s="27" t="str">
        <f t="shared" si="161"/>
        <v>訪問看護ステーション</v>
      </c>
      <c r="F1519" s="25" t="s">
        <v>7048</v>
      </c>
      <c r="G1519" s="34" t="s">
        <v>7049</v>
      </c>
      <c r="H1519" s="104" t="s">
        <v>7050</v>
      </c>
      <c r="I1519" s="34" t="s">
        <v>16105</v>
      </c>
      <c r="J1519" s="34" t="s">
        <v>7051</v>
      </c>
      <c r="K1519" s="25" t="s">
        <v>7052</v>
      </c>
      <c r="L1519" s="105" t="s">
        <v>25</v>
      </c>
      <c r="M1519" s="37"/>
      <c r="N1519" s="37">
        <v>45383</v>
      </c>
      <c r="O1519" s="27" t="str">
        <f>IFERROR(VLOOKUP(IF($L1519="―",$K1519,$L1519),[3]法人一覧!$D$4:$E$326,2,FALSE),"―")</f>
        <v>―</v>
      </c>
    </row>
    <row r="1520" spans="1:21" ht="30" customHeight="1" x14ac:dyDescent="0.15">
      <c r="A1520" s="39">
        <f>IF($B$1289="","",COUNTA($B$1289:B1520))</f>
        <v>232</v>
      </c>
      <c r="B1520" s="53">
        <f t="shared" si="158"/>
        <v>1520</v>
      </c>
      <c r="C1520" s="53" t="str">
        <f t="shared" si="159"/>
        <v>（１１）　訪問看護ステーション　（介護保険法）</v>
      </c>
      <c r="D1520" s="131" t="str">
        <f t="shared" si="160"/>
        <v>長寿介護課</v>
      </c>
      <c r="E1520" s="27" t="str">
        <f t="shared" si="161"/>
        <v>訪問看護ステーション</v>
      </c>
      <c r="F1520" s="25" t="s">
        <v>7053</v>
      </c>
      <c r="G1520" s="34" t="s">
        <v>1549</v>
      </c>
      <c r="H1520" s="25" t="s">
        <v>7054</v>
      </c>
      <c r="I1520" s="34" t="s">
        <v>7055</v>
      </c>
      <c r="J1520" s="34" t="s">
        <v>7056</v>
      </c>
      <c r="K1520" s="104" t="s">
        <v>7057</v>
      </c>
      <c r="L1520" s="105" t="s">
        <v>25</v>
      </c>
      <c r="M1520" s="93"/>
      <c r="N1520" s="93" t="s">
        <v>3013</v>
      </c>
      <c r="O1520" s="27" t="str">
        <f>IFERROR(VLOOKUP(IF($L1520="―",$K1520,$L1520),[3]法人一覧!$D$4:$E$326,2,FALSE),"―")</f>
        <v>―</v>
      </c>
    </row>
    <row r="1521" spans="1:15" ht="30" customHeight="1" x14ac:dyDescent="0.15">
      <c r="A1521" s="39">
        <f>IF($B$1289="","",COUNTA($B$1289:B1521))</f>
        <v>233</v>
      </c>
      <c r="B1521" s="53">
        <f t="shared" si="158"/>
        <v>1521</v>
      </c>
      <c r="C1521" s="53" t="str">
        <f t="shared" si="159"/>
        <v>（１１）　訪問看護ステーション　（介護保険法）</v>
      </c>
      <c r="D1521" s="131" t="str">
        <f t="shared" si="160"/>
        <v>長寿介護課</v>
      </c>
      <c r="E1521" s="27" t="str">
        <f t="shared" si="161"/>
        <v>訪問看護ステーション</v>
      </c>
      <c r="F1521" s="25" t="s">
        <v>7058</v>
      </c>
      <c r="G1521" s="34" t="s">
        <v>7059</v>
      </c>
      <c r="H1521" s="25" t="s">
        <v>7060</v>
      </c>
      <c r="I1521" s="34" t="s">
        <v>7061</v>
      </c>
      <c r="J1521" s="34" t="s">
        <v>7062</v>
      </c>
      <c r="K1521" s="25" t="s">
        <v>7063</v>
      </c>
      <c r="L1521" s="105" t="s">
        <v>25</v>
      </c>
      <c r="M1521" s="93"/>
      <c r="N1521" s="93" t="s">
        <v>3013</v>
      </c>
      <c r="O1521" s="27" t="str">
        <f>IFERROR(VLOOKUP(IF($L1521="―",$K1521,$L1521),[3]法人一覧!$D$4:$E$326,2,FALSE),"―")</f>
        <v>―</v>
      </c>
    </row>
    <row r="1522" spans="1:15" ht="30" customHeight="1" x14ac:dyDescent="0.15">
      <c r="A1522" s="39">
        <f>IF($B$1289="","",COUNTA($B$1289:B1522))</f>
        <v>234</v>
      </c>
      <c r="B1522" s="53">
        <f t="shared" si="158"/>
        <v>1522</v>
      </c>
      <c r="C1522" s="53" t="str">
        <f t="shared" si="159"/>
        <v>（１１）　訪問看護ステーション　（介護保険法）</v>
      </c>
      <c r="D1522" s="131" t="str">
        <f t="shared" si="160"/>
        <v>長寿介護課</v>
      </c>
      <c r="E1522" s="27" t="str">
        <f t="shared" si="161"/>
        <v>訪問看護ステーション</v>
      </c>
      <c r="F1522" s="25" t="s">
        <v>7064</v>
      </c>
      <c r="G1522" s="34" t="s">
        <v>7065</v>
      </c>
      <c r="H1522" s="25" t="s">
        <v>7066</v>
      </c>
      <c r="I1522" s="34" t="s">
        <v>7067</v>
      </c>
      <c r="J1522" s="34" t="s">
        <v>7068</v>
      </c>
      <c r="K1522" s="25" t="s">
        <v>5514</v>
      </c>
      <c r="L1522" s="105" t="s">
        <v>25</v>
      </c>
      <c r="M1522" s="93"/>
      <c r="N1522" s="93" t="s">
        <v>2550</v>
      </c>
      <c r="O1522" s="27" t="str">
        <f>IFERROR(VLOOKUP(IF($L1522="―",$K1522,$L1522),[3]法人一覧!$D$4:$E$326,2,FALSE),"―")</f>
        <v>―</v>
      </c>
    </row>
    <row r="1523" spans="1:15" ht="30" customHeight="1" x14ac:dyDescent="0.15">
      <c r="A1523" s="39">
        <f>IF($B$1289="","",COUNTA($B$1289:B1523))</f>
        <v>235</v>
      </c>
      <c r="B1523" s="53">
        <f t="shared" si="158"/>
        <v>1523</v>
      </c>
      <c r="C1523" s="53" t="str">
        <f t="shared" si="159"/>
        <v>（１１）　訪問看護ステーション　（介護保険法）</v>
      </c>
      <c r="D1523" s="131" t="str">
        <f t="shared" si="160"/>
        <v>長寿介護課</v>
      </c>
      <c r="E1523" s="27" t="str">
        <f t="shared" si="161"/>
        <v>訪問看護ステーション</v>
      </c>
      <c r="F1523" s="25" t="s">
        <v>7069</v>
      </c>
      <c r="G1523" s="34" t="s">
        <v>2564</v>
      </c>
      <c r="H1523" s="25" t="s">
        <v>7070</v>
      </c>
      <c r="I1523" s="34" t="s">
        <v>7071</v>
      </c>
      <c r="J1523" s="34" t="s">
        <v>7072</v>
      </c>
      <c r="K1523" s="25" t="s">
        <v>7073</v>
      </c>
      <c r="L1523" s="105" t="s">
        <v>25</v>
      </c>
      <c r="M1523" s="93"/>
      <c r="N1523" s="93" t="s">
        <v>3013</v>
      </c>
      <c r="O1523" s="27" t="str">
        <f>IFERROR(VLOOKUP(IF($L1523="―",$K1523,$L1523),[3]法人一覧!$D$4:$E$326,2,FALSE),"―")</f>
        <v>―</v>
      </c>
    </row>
    <row r="1524" spans="1:15" ht="30" customHeight="1" x14ac:dyDescent="0.15">
      <c r="A1524" s="39">
        <f>IF($B$1289="","",COUNTA($B$1289:B1524))</f>
        <v>236</v>
      </c>
      <c r="B1524" s="53">
        <f t="shared" si="158"/>
        <v>1524</v>
      </c>
      <c r="C1524" s="53" t="str">
        <f t="shared" si="159"/>
        <v>（１１）　訪問看護ステーション　（介護保険法）</v>
      </c>
      <c r="D1524" s="131" t="str">
        <f t="shared" si="160"/>
        <v>長寿介護課</v>
      </c>
      <c r="E1524" s="27" t="str">
        <f t="shared" si="161"/>
        <v>訪問看護ステーション</v>
      </c>
      <c r="F1524" s="25" t="s">
        <v>7074</v>
      </c>
      <c r="G1524" s="34" t="s">
        <v>1486</v>
      </c>
      <c r="H1524" s="25" t="s">
        <v>7075</v>
      </c>
      <c r="I1524" s="34" t="s">
        <v>7076</v>
      </c>
      <c r="J1524" s="34" t="s">
        <v>7077</v>
      </c>
      <c r="K1524" s="25" t="s">
        <v>7078</v>
      </c>
      <c r="L1524" s="105" t="s">
        <v>25</v>
      </c>
      <c r="M1524" s="93"/>
      <c r="N1524" s="93" t="s">
        <v>7079</v>
      </c>
      <c r="O1524" s="27" t="str">
        <f>IFERROR(VLOOKUP(IF($L1524="―",$K1524,$L1524),[3]法人一覧!$D$4:$E$326,2,FALSE),"―")</f>
        <v>―</v>
      </c>
    </row>
    <row r="1525" spans="1:15" ht="30" customHeight="1" x14ac:dyDescent="0.15">
      <c r="A1525" s="39">
        <f>IF($B$1289="","",COUNTA($B$1289:B1525))</f>
        <v>237</v>
      </c>
      <c r="B1525" s="53">
        <f t="shared" si="158"/>
        <v>1525</v>
      </c>
      <c r="C1525" s="53" t="str">
        <f t="shared" si="159"/>
        <v>（１１）　訪問看護ステーション　（介護保険法）</v>
      </c>
      <c r="D1525" s="131" t="str">
        <f t="shared" si="160"/>
        <v>長寿介護課</v>
      </c>
      <c r="E1525" s="27" t="str">
        <f t="shared" si="161"/>
        <v>訪問看護ステーション</v>
      </c>
      <c r="F1525" s="25" t="s">
        <v>7080</v>
      </c>
      <c r="G1525" s="34" t="s">
        <v>441</v>
      </c>
      <c r="H1525" s="25" t="s">
        <v>7081</v>
      </c>
      <c r="I1525" s="34" t="s">
        <v>7082</v>
      </c>
      <c r="J1525" s="34" t="s">
        <v>7083</v>
      </c>
      <c r="K1525" s="25" t="s">
        <v>16031</v>
      </c>
      <c r="L1525" s="105" t="s">
        <v>25</v>
      </c>
      <c r="M1525" s="93"/>
      <c r="N1525" s="93" t="s">
        <v>7084</v>
      </c>
      <c r="O1525" s="27" t="str">
        <f>IFERROR(VLOOKUP(IF($L1525="―",$K1525,$L1525),[3]法人一覧!$D$4:$E$326,2,FALSE),"―")</f>
        <v>―</v>
      </c>
    </row>
    <row r="1526" spans="1:15" ht="30" customHeight="1" x14ac:dyDescent="0.15">
      <c r="A1526" s="39">
        <f>IF($B$1289="","",COUNTA($B$1289:B1526))</f>
        <v>238</v>
      </c>
      <c r="B1526" s="53">
        <f t="shared" si="158"/>
        <v>1526</v>
      </c>
      <c r="C1526" s="53" t="str">
        <f t="shared" si="159"/>
        <v>（１１）　訪問看護ステーション　（介護保険法）</v>
      </c>
      <c r="D1526" s="131" t="str">
        <f t="shared" si="160"/>
        <v>長寿介護課</v>
      </c>
      <c r="E1526" s="27" t="str">
        <f t="shared" si="161"/>
        <v>訪問看護ステーション</v>
      </c>
      <c r="F1526" s="25" t="s">
        <v>7085</v>
      </c>
      <c r="G1526" s="34" t="s">
        <v>3595</v>
      </c>
      <c r="H1526" s="25" t="s">
        <v>7086</v>
      </c>
      <c r="I1526" s="34" t="s">
        <v>7087</v>
      </c>
      <c r="J1526" s="34" t="s">
        <v>7088</v>
      </c>
      <c r="K1526" s="25" t="s">
        <v>7089</v>
      </c>
      <c r="L1526" s="105" t="s">
        <v>25</v>
      </c>
      <c r="M1526" s="93"/>
      <c r="N1526" s="93" t="s">
        <v>7090</v>
      </c>
      <c r="O1526" s="27" t="str">
        <f>IFERROR(VLOOKUP(IF($L1526="―",$K1526,$L1526),[3]法人一覧!$D$4:$E$326,2,FALSE),"―")</f>
        <v>―</v>
      </c>
    </row>
    <row r="1527" spans="1:15" ht="30" customHeight="1" x14ac:dyDescent="0.15">
      <c r="A1527" s="39">
        <f>IF($B$1289="","",COUNTA($B$1289:B1527))</f>
        <v>239</v>
      </c>
      <c r="B1527" s="53">
        <f t="shared" si="158"/>
        <v>1527</v>
      </c>
      <c r="C1527" s="53" t="str">
        <f t="shared" si="159"/>
        <v>（１１）　訪問看護ステーション　（介護保険法）</v>
      </c>
      <c r="D1527" s="131" t="str">
        <f t="shared" si="160"/>
        <v>長寿介護課</v>
      </c>
      <c r="E1527" s="27" t="str">
        <f t="shared" si="161"/>
        <v>訪問看護ステーション</v>
      </c>
      <c r="F1527" s="104" t="s">
        <v>7091</v>
      </c>
      <c r="G1527" s="103" t="s">
        <v>7092</v>
      </c>
      <c r="H1527" s="104" t="s">
        <v>7093</v>
      </c>
      <c r="I1527" s="103" t="s">
        <v>7094</v>
      </c>
      <c r="J1527" s="103" t="s">
        <v>7095</v>
      </c>
      <c r="K1527" s="104" t="s">
        <v>16018</v>
      </c>
      <c r="L1527" s="105" t="s">
        <v>25</v>
      </c>
      <c r="M1527" s="144"/>
      <c r="N1527" s="144">
        <v>41000</v>
      </c>
      <c r="O1527" s="27" t="str">
        <f>IFERROR(VLOOKUP(IF($L1527="―",$K1527,$L1527),[3]法人一覧!$D$4:$E$326,2,FALSE),"―")</f>
        <v>―</v>
      </c>
    </row>
    <row r="1528" spans="1:15" ht="30" customHeight="1" x14ac:dyDescent="0.15">
      <c r="A1528" s="39">
        <f>IF($B$1289="","",COUNTA($B$1289:B1528))</f>
        <v>240</v>
      </c>
      <c r="B1528" s="53">
        <f t="shared" si="158"/>
        <v>1528</v>
      </c>
      <c r="C1528" s="53" t="str">
        <f t="shared" si="159"/>
        <v>（１１）　訪問看護ステーション　（介護保険法）</v>
      </c>
      <c r="D1528" s="131" t="str">
        <f t="shared" si="160"/>
        <v>長寿介護課</v>
      </c>
      <c r="E1528" s="27" t="str">
        <f t="shared" si="161"/>
        <v>訪問看護ステーション</v>
      </c>
      <c r="F1528" s="104" t="s">
        <v>7096</v>
      </c>
      <c r="G1528" s="103" t="s">
        <v>5129</v>
      </c>
      <c r="H1528" s="104" t="s">
        <v>7097</v>
      </c>
      <c r="I1528" s="103" t="s">
        <v>7098</v>
      </c>
      <c r="J1528" s="103" t="s">
        <v>7099</v>
      </c>
      <c r="K1528" s="104" t="s">
        <v>16032</v>
      </c>
      <c r="L1528" s="105" t="s">
        <v>25</v>
      </c>
      <c r="M1528" s="144"/>
      <c r="N1528" s="144">
        <v>41518</v>
      </c>
      <c r="O1528" s="27" t="str">
        <f>IFERROR(VLOOKUP(IF($L1528="―",$K1528,$L1528),[3]法人一覧!$D$4:$E$326,2,FALSE),"―")</f>
        <v>―</v>
      </c>
    </row>
    <row r="1529" spans="1:15" ht="30" customHeight="1" x14ac:dyDescent="0.15">
      <c r="A1529" s="39">
        <f>IF($B$1289="","",COUNTA($B$1289:B1529))</f>
        <v>241</v>
      </c>
      <c r="B1529" s="53">
        <f t="shared" si="158"/>
        <v>1529</v>
      </c>
      <c r="C1529" s="53" t="str">
        <f t="shared" si="159"/>
        <v>（１１）　訪問看護ステーション　（介護保険法）</v>
      </c>
      <c r="D1529" s="131" t="str">
        <f t="shared" si="160"/>
        <v>長寿介護課</v>
      </c>
      <c r="E1529" s="27" t="str">
        <f t="shared" si="161"/>
        <v>訪問看護ステーション</v>
      </c>
      <c r="F1529" s="104" t="s">
        <v>7100</v>
      </c>
      <c r="G1529" s="103" t="s">
        <v>7101</v>
      </c>
      <c r="H1529" s="104" t="s">
        <v>7102</v>
      </c>
      <c r="I1529" s="103" t="s">
        <v>7103</v>
      </c>
      <c r="J1529" s="103" t="s">
        <v>7104</v>
      </c>
      <c r="K1529" s="104" t="s">
        <v>16033</v>
      </c>
      <c r="L1529" s="105" t="s">
        <v>25</v>
      </c>
      <c r="M1529" s="144"/>
      <c r="N1529" s="144">
        <v>42095</v>
      </c>
      <c r="O1529" s="27" t="str">
        <f>IFERROR(VLOOKUP(IF($L1529="―",$K1529,$L1529),[3]法人一覧!$D$4:$E$326,2,FALSE),"―")</f>
        <v>―</v>
      </c>
    </row>
    <row r="1530" spans="1:15" ht="30" customHeight="1" x14ac:dyDescent="0.15">
      <c r="A1530" s="39">
        <f>IF($B$1289="","",COUNTA($B$1289:B1530))</f>
        <v>242</v>
      </c>
      <c r="B1530" s="53">
        <f t="shared" si="158"/>
        <v>1530</v>
      </c>
      <c r="C1530" s="53" t="str">
        <f t="shared" si="159"/>
        <v>（１１）　訪問看護ステーション　（介護保険法）</v>
      </c>
      <c r="D1530" s="131" t="str">
        <f t="shared" si="160"/>
        <v>長寿介護課</v>
      </c>
      <c r="E1530" s="27" t="str">
        <f t="shared" si="161"/>
        <v>訪問看護ステーション</v>
      </c>
      <c r="F1530" s="104" t="s">
        <v>7105</v>
      </c>
      <c r="G1530" s="103" t="s">
        <v>1513</v>
      </c>
      <c r="H1530" s="104" t="s">
        <v>7106</v>
      </c>
      <c r="I1530" s="103" t="s">
        <v>7107</v>
      </c>
      <c r="J1530" s="103" t="s">
        <v>7108</v>
      </c>
      <c r="K1530" s="104" t="s">
        <v>7109</v>
      </c>
      <c r="L1530" s="105" t="s">
        <v>25</v>
      </c>
      <c r="M1530" s="144"/>
      <c r="N1530" s="144">
        <v>42156</v>
      </c>
      <c r="O1530" s="27" t="str">
        <f>IFERROR(VLOOKUP(IF($L1530="―",$K1530,$L1530),[3]法人一覧!$D$4:$E$326,2,FALSE),"―")</f>
        <v>―</v>
      </c>
    </row>
    <row r="1531" spans="1:15" ht="30" customHeight="1" x14ac:dyDescent="0.15">
      <c r="A1531" s="39">
        <f>IF($B$1289="","",COUNTA($B$1289:B1531))</f>
        <v>243</v>
      </c>
      <c r="B1531" s="53">
        <f t="shared" si="158"/>
        <v>1531</v>
      </c>
      <c r="C1531" s="53" t="str">
        <f t="shared" si="159"/>
        <v>（１１）　訪問看護ステーション　（介護保険法）</v>
      </c>
      <c r="D1531" s="131" t="str">
        <f t="shared" si="160"/>
        <v>長寿介護課</v>
      </c>
      <c r="E1531" s="27" t="str">
        <f t="shared" si="161"/>
        <v>訪問看護ステーション</v>
      </c>
      <c r="F1531" s="104" t="s">
        <v>7110</v>
      </c>
      <c r="G1531" s="103" t="s">
        <v>5891</v>
      </c>
      <c r="H1531" s="104" t="s">
        <v>7111</v>
      </c>
      <c r="I1531" s="103" t="s">
        <v>7112</v>
      </c>
      <c r="J1531" s="103" t="s">
        <v>7113</v>
      </c>
      <c r="K1531" s="104" t="s">
        <v>6006</v>
      </c>
      <c r="L1531" s="105" t="s">
        <v>25</v>
      </c>
      <c r="M1531" s="144"/>
      <c r="N1531" s="144">
        <v>42278</v>
      </c>
      <c r="O1531" s="27" t="str">
        <f>IFERROR(VLOOKUP(IF($L1531="―",$K1531,$L1531),[3]法人一覧!$D$4:$E$326,2,FALSE),"―")</f>
        <v>―</v>
      </c>
    </row>
    <row r="1532" spans="1:15" ht="30" customHeight="1" x14ac:dyDescent="0.15">
      <c r="A1532" s="39">
        <f>IF($B$1289="","",COUNTA($B$1289:B1532))</f>
        <v>244</v>
      </c>
      <c r="B1532" s="53">
        <f t="shared" si="158"/>
        <v>1532</v>
      </c>
      <c r="C1532" s="53" t="str">
        <f t="shared" si="159"/>
        <v>（１１）　訪問看護ステーション　（介護保険法）</v>
      </c>
      <c r="D1532" s="131" t="str">
        <f t="shared" si="160"/>
        <v>長寿介護課</v>
      </c>
      <c r="E1532" s="27" t="str">
        <f t="shared" si="161"/>
        <v>訪問看護ステーション</v>
      </c>
      <c r="F1532" s="104" t="s">
        <v>7114</v>
      </c>
      <c r="G1532" s="103" t="s">
        <v>452</v>
      </c>
      <c r="H1532" s="104" t="s">
        <v>7115</v>
      </c>
      <c r="I1532" s="103" t="s">
        <v>7116</v>
      </c>
      <c r="J1532" s="103" t="s">
        <v>7117</v>
      </c>
      <c r="K1532" s="104" t="s">
        <v>7118</v>
      </c>
      <c r="L1532" s="105" t="s">
        <v>25</v>
      </c>
      <c r="M1532" s="93"/>
      <c r="N1532" s="93">
        <v>43009</v>
      </c>
      <c r="O1532" s="27" t="str">
        <f>IFERROR(VLOOKUP(IF($L1532="―",$K1532,$L1532),[3]法人一覧!$D$4:$E$326,2,FALSE),"―")</f>
        <v>―</v>
      </c>
    </row>
    <row r="1533" spans="1:15" ht="30" customHeight="1" x14ac:dyDescent="0.15">
      <c r="A1533" s="39">
        <f>IF($B$1289="","",COUNTA($B$1289:B1533))</f>
        <v>245</v>
      </c>
      <c r="B1533" s="53">
        <f t="shared" si="158"/>
        <v>1533</v>
      </c>
      <c r="C1533" s="53" t="str">
        <f t="shared" si="159"/>
        <v>（１１）　訪問看護ステーション　（介護保険法）</v>
      </c>
      <c r="D1533" s="131" t="str">
        <f t="shared" si="160"/>
        <v>長寿介護課</v>
      </c>
      <c r="E1533" s="27" t="str">
        <f t="shared" si="161"/>
        <v>訪問看護ステーション</v>
      </c>
      <c r="F1533" s="104" t="s">
        <v>7119</v>
      </c>
      <c r="G1533" s="103" t="s">
        <v>5129</v>
      </c>
      <c r="H1533" s="104" t="s">
        <v>7120</v>
      </c>
      <c r="I1533" s="103" t="s">
        <v>7121</v>
      </c>
      <c r="J1533" s="103" t="s">
        <v>5132</v>
      </c>
      <c r="K1533" s="104" t="s">
        <v>6111</v>
      </c>
      <c r="L1533" s="105" t="s">
        <v>25</v>
      </c>
      <c r="M1533" s="93"/>
      <c r="N1533" s="93">
        <v>42795</v>
      </c>
      <c r="O1533" s="27" t="str">
        <f>IFERROR(VLOOKUP(IF($L1533="―",$K1533,$L1533),[3]法人一覧!$D$4:$E$326,2,FALSE),"―")</f>
        <v>―</v>
      </c>
    </row>
    <row r="1534" spans="1:15" ht="30" customHeight="1" x14ac:dyDescent="0.15">
      <c r="A1534" s="39">
        <f>IF($B$1289="","",COUNTA($B$1289:B1534))</f>
        <v>246</v>
      </c>
      <c r="B1534" s="53">
        <f t="shared" si="158"/>
        <v>1534</v>
      </c>
      <c r="C1534" s="53" t="str">
        <f t="shared" si="159"/>
        <v>（１１）　訪問看護ステーション　（介護保険法）</v>
      </c>
      <c r="D1534" s="131" t="str">
        <f t="shared" si="160"/>
        <v>長寿介護課</v>
      </c>
      <c r="E1534" s="27" t="str">
        <f t="shared" si="161"/>
        <v>訪問看護ステーション</v>
      </c>
      <c r="F1534" s="133" t="s">
        <v>7122</v>
      </c>
      <c r="G1534" s="226" t="s">
        <v>7123</v>
      </c>
      <c r="H1534" s="133" t="s">
        <v>7124</v>
      </c>
      <c r="I1534" s="226" t="s">
        <v>7125</v>
      </c>
      <c r="J1534" s="226" t="s">
        <v>7126</v>
      </c>
      <c r="K1534" s="329" t="s">
        <v>6862</v>
      </c>
      <c r="L1534" s="105" t="s">
        <v>25</v>
      </c>
      <c r="M1534" s="93"/>
      <c r="N1534" s="93">
        <v>44228</v>
      </c>
      <c r="O1534" s="27" t="str">
        <f>IFERROR(VLOOKUP(IF($L1534="―",$K1534,$L1534),[3]法人一覧!$D$4:$E$326,2,FALSE),"―")</f>
        <v>―</v>
      </c>
    </row>
    <row r="1535" spans="1:15" ht="30" customHeight="1" x14ac:dyDescent="0.15">
      <c r="A1535" s="39">
        <f>IF($B$1289="","",COUNTA($B$1289:B1535))</f>
        <v>247</v>
      </c>
      <c r="B1535" s="53">
        <f t="shared" si="158"/>
        <v>1535</v>
      </c>
      <c r="C1535" s="53" t="str">
        <f t="shared" si="159"/>
        <v>（１１）　訪問看護ステーション　（介護保険法）</v>
      </c>
      <c r="D1535" s="131" t="str">
        <f t="shared" si="160"/>
        <v>長寿介護課</v>
      </c>
      <c r="E1535" s="27" t="str">
        <f t="shared" si="161"/>
        <v>訪問看護ステーション</v>
      </c>
      <c r="F1535" s="133" t="s">
        <v>7127</v>
      </c>
      <c r="G1535" s="226" t="s">
        <v>7128</v>
      </c>
      <c r="H1535" s="133" t="s">
        <v>7129</v>
      </c>
      <c r="I1535" s="226" t="s">
        <v>7130</v>
      </c>
      <c r="J1535" s="226" t="s">
        <v>7131</v>
      </c>
      <c r="K1535" s="329" t="s">
        <v>7132</v>
      </c>
      <c r="L1535" s="105" t="s">
        <v>25</v>
      </c>
      <c r="M1535" s="93"/>
      <c r="N1535" s="93">
        <v>44287</v>
      </c>
      <c r="O1535" s="27" t="str">
        <f>IFERROR(VLOOKUP(IF($L1535="―",$K1535,$L1535),[3]法人一覧!$D$4:$E$326,2,FALSE),"―")</f>
        <v>―</v>
      </c>
    </row>
    <row r="1536" spans="1:15" ht="30" customHeight="1" x14ac:dyDescent="0.15">
      <c r="A1536" s="39">
        <f>IF($B$1289="","",COUNTA($B$1289:B1536))</f>
        <v>248</v>
      </c>
      <c r="B1536" s="53">
        <f t="shared" si="158"/>
        <v>1536</v>
      </c>
      <c r="C1536" s="53" t="str">
        <f t="shared" si="159"/>
        <v>（１１）　訪問看護ステーション　（介護保険法）</v>
      </c>
      <c r="D1536" s="131" t="str">
        <f t="shared" si="160"/>
        <v>長寿介護課</v>
      </c>
      <c r="E1536" s="27" t="str">
        <f t="shared" si="161"/>
        <v>訪問看護ステーション</v>
      </c>
      <c r="F1536" s="136" t="s">
        <v>7133</v>
      </c>
      <c r="G1536" s="136" t="s">
        <v>7134</v>
      </c>
      <c r="H1536" s="136" t="s">
        <v>7135</v>
      </c>
      <c r="I1536" s="136" t="s">
        <v>7136</v>
      </c>
      <c r="J1536" s="136" t="s">
        <v>7137</v>
      </c>
      <c r="K1536" s="136" t="s">
        <v>7138</v>
      </c>
      <c r="L1536" s="105" t="s">
        <v>25</v>
      </c>
      <c r="M1536" s="135"/>
      <c r="N1536" s="135">
        <v>44743</v>
      </c>
      <c r="O1536" s="27" t="str">
        <f>IFERROR(VLOOKUP(IF($L1536="―",$K1536,$L1536),[3]法人一覧!$D$4:$E$326,2,FALSE),"―")</f>
        <v>―</v>
      </c>
    </row>
    <row r="1537" spans="1:15" ht="30" customHeight="1" x14ac:dyDescent="0.15">
      <c r="A1537" s="39">
        <f>IF($B$1289="","",COUNTA($B$1289:B1537))</f>
        <v>249</v>
      </c>
      <c r="B1537" s="53">
        <f t="shared" si="158"/>
        <v>1537</v>
      </c>
      <c r="C1537" s="53" t="str">
        <f t="shared" si="159"/>
        <v>（１１）　訪問看護ステーション　（介護保険法）</v>
      </c>
      <c r="D1537" s="131" t="str">
        <f t="shared" si="160"/>
        <v>長寿介護課</v>
      </c>
      <c r="E1537" s="27" t="str">
        <f t="shared" si="161"/>
        <v>訪問看護ステーション</v>
      </c>
      <c r="F1537" s="136" t="s">
        <v>7139</v>
      </c>
      <c r="G1537" s="136" t="s">
        <v>7140</v>
      </c>
      <c r="H1537" s="136" t="s">
        <v>7141</v>
      </c>
      <c r="I1537" s="136" t="s">
        <v>7142</v>
      </c>
      <c r="J1537" s="136" t="s">
        <v>7143</v>
      </c>
      <c r="K1537" s="136" t="s">
        <v>7144</v>
      </c>
      <c r="L1537" s="105" t="s">
        <v>25</v>
      </c>
      <c r="M1537" s="135"/>
      <c r="N1537" s="135">
        <v>44958</v>
      </c>
      <c r="O1537" s="27" t="str">
        <f>IFERROR(VLOOKUP(IF($L1537="―",$K1537,$L1537),[3]法人一覧!$D$4:$E$326,2,FALSE),"―")</f>
        <v>―</v>
      </c>
    </row>
    <row r="1538" spans="1:15" ht="30" customHeight="1" x14ac:dyDescent="0.15">
      <c r="A1538" s="39">
        <f>IF($B$1289="","",COUNTA($B$1289:B1538))</f>
        <v>250</v>
      </c>
      <c r="B1538" s="53">
        <f t="shared" si="158"/>
        <v>1538</v>
      </c>
      <c r="C1538" s="53" t="str">
        <f t="shared" si="159"/>
        <v>（１１）　訪問看護ステーション　（介護保険法）</v>
      </c>
      <c r="D1538" s="131" t="str">
        <f t="shared" si="160"/>
        <v>長寿介護課</v>
      </c>
      <c r="E1538" s="27" t="str">
        <f t="shared" si="161"/>
        <v>訪問看護ステーション</v>
      </c>
      <c r="F1538" s="136" t="s">
        <v>7145</v>
      </c>
      <c r="G1538" s="136" t="s">
        <v>7146</v>
      </c>
      <c r="H1538" s="136" t="s">
        <v>7147</v>
      </c>
      <c r="I1538" s="136" t="s">
        <v>7148</v>
      </c>
      <c r="J1538" s="136" t="s">
        <v>7149</v>
      </c>
      <c r="K1538" s="136" t="s">
        <v>7150</v>
      </c>
      <c r="L1538" s="105" t="s">
        <v>25</v>
      </c>
      <c r="M1538" s="135"/>
      <c r="N1538" s="135">
        <v>45017</v>
      </c>
      <c r="O1538" s="27" t="str">
        <f>IFERROR(VLOOKUP(IF($L1538="―",$K1538,$L1538),[3]法人一覧!$D$4:$E$326,2,FALSE),"―")</f>
        <v>―</v>
      </c>
    </row>
    <row r="1539" spans="1:15" ht="30" customHeight="1" x14ac:dyDescent="0.15">
      <c r="A1539" s="39">
        <f>IF($B$1289="","",COUNTA($B$1289:B1539))</f>
        <v>251</v>
      </c>
      <c r="B1539" s="53">
        <f t="shared" si="158"/>
        <v>1539</v>
      </c>
      <c r="C1539" s="53" t="str">
        <f t="shared" si="159"/>
        <v>（１１）　訪問看護ステーション　（介護保険法）</v>
      </c>
      <c r="D1539" s="131" t="str">
        <f t="shared" si="160"/>
        <v>長寿介護課</v>
      </c>
      <c r="E1539" s="27" t="str">
        <f t="shared" si="161"/>
        <v>訪問看護ステーション</v>
      </c>
      <c r="F1539" s="25" t="s">
        <v>7151</v>
      </c>
      <c r="G1539" s="34" t="s">
        <v>7152</v>
      </c>
      <c r="H1539" s="104" t="s">
        <v>7153</v>
      </c>
      <c r="I1539" s="34" t="s">
        <v>7154</v>
      </c>
      <c r="J1539" s="34" t="s">
        <v>7155</v>
      </c>
      <c r="K1539" s="25" t="s">
        <v>7156</v>
      </c>
      <c r="L1539" s="105" t="s">
        <v>25</v>
      </c>
      <c r="M1539" s="37"/>
      <c r="N1539" s="37">
        <v>45200</v>
      </c>
      <c r="O1539" s="27" t="str">
        <f>IFERROR(VLOOKUP(IF($L1539="―",$K1539,$L1539),[3]法人一覧!$D$4:$E$326,2,FALSE),"―")</f>
        <v>―</v>
      </c>
    </row>
    <row r="1540" spans="1:15" ht="30" customHeight="1" x14ac:dyDescent="0.15">
      <c r="A1540" s="39">
        <f>IF($B$1289="","",COUNTA($B$1289:B1540))</f>
        <v>252</v>
      </c>
      <c r="B1540" s="53">
        <f t="shared" si="158"/>
        <v>1540</v>
      </c>
      <c r="C1540" s="53" t="str">
        <f t="shared" si="159"/>
        <v>（１１）　訪問看護ステーション　（介護保険法）</v>
      </c>
      <c r="D1540" s="131" t="str">
        <f t="shared" si="160"/>
        <v>長寿介護課</v>
      </c>
      <c r="E1540" s="27" t="str">
        <f t="shared" si="161"/>
        <v>訪問看護ステーション</v>
      </c>
      <c r="F1540" s="25" t="s">
        <v>7157</v>
      </c>
      <c r="G1540" s="98" t="s">
        <v>1565</v>
      </c>
      <c r="H1540" s="27" t="s">
        <v>7158</v>
      </c>
      <c r="I1540" s="34" t="s">
        <v>7159</v>
      </c>
      <c r="J1540" s="98" t="s">
        <v>7160</v>
      </c>
      <c r="K1540" s="25" t="s">
        <v>7161</v>
      </c>
      <c r="L1540" s="105" t="s">
        <v>25</v>
      </c>
      <c r="M1540" s="144"/>
      <c r="N1540" s="144">
        <v>45597</v>
      </c>
      <c r="O1540" s="27" t="str">
        <f>IFERROR(VLOOKUP(IF($L1540="―",$K1540,$L1540),[3]法人一覧!$D$4:$E$326,2,FALSE),"―")</f>
        <v>―</v>
      </c>
    </row>
    <row r="1541" spans="1:15" ht="30" customHeight="1" x14ac:dyDescent="0.15">
      <c r="A1541" s="145">
        <f>IF($B$1289="","",COUNTA($B$1289:B1541))</f>
        <v>253</v>
      </c>
      <c r="B1541" s="146">
        <f>IF(D1541="","",ROW())</f>
        <v>1541</v>
      </c>
      <c r="C1541" s="53" t="str">
        <f>$F$1287</f>
        <v>（１１）　訪問看護ステーション　（介護保険法）</v>
      </c>
      <c r="D1541" s="131" t="str">
        <f>$O$1287</f>
        <v>長寿介護課</v>
      </c>
      <c r="E1541" s="53" t="str">
        <f>MID(category4_11,SEARCH("）",category4_11,1)+2,SEARCH("（",category4_11,SEARCH("）",category4_11,1)+2)-SEARCH("）",category4_11,1)-3)</f>
        <v>訪問看護ステーション</v>
      </c>
      <c r="F1541" s="25" t="s">
        <v>15994</v>
      </c>
      <c r="G1541" s="98" t="s">
        <v>2570</v>
      </c>
      <c r="H1541" s="104" t="s">
        <v>15995</v>
      </c>
      <c r="I1541" s="34" t="s">
        <v>15996</v>
      </c>
      <c r="J1541" s="34" t="s">
        <v>15997</v>
      </c>
      <c r="K1541" s="25" t="s">
        <v>6100</v>
      </c>
      <c r="L1541" s="25"/>
      <c r="M1541" s="143"/>
      <c r="N1541" s="144">
        <v>45778</v>
      </c>
      <c r="O1541" s="69" t="str">
        <f>IFERROR(VLOOKUP(IF($L1541="―",$K1541,$L1541),[3]法人一覧!$D$4:$E$326,2,FALSE),"―")</f>
        <v>―</v>
      </c>
    </row>
    <row r="1542" spans="1:15" ht="30" customHeight="1" x14ac:dyDescent="0.15">
      <c r="A1542" s="145">
        <f>IF($B$1289="","",COUNTA($B$1289:B1542))</f>
        <v>254</v>
      </c>
      <c r="B1542" s="146">
        <f>IF(D1542="","",ROW())</f>
        <v>1542</v>
      </c>
      <c r="C1542" s="53" t="str">
        <f>$F$1287</f>
        <v>（１１）　訪問看護ステーション　（介護保険法）</v>
      </c>
      <c r="D1542" s="131" t="str">
        <f>$O$1287</f>
        <v>長寿介護課</v>
      </c>
      <c r="E1542" s="53" t="str">
        <f>MID(category4_11,SEARCH("）",category4_11,1)+2,SEARCH("（",category4_11,SEARCH("）",category4_11,1)+2)-SEARCH("）",category4_11,1)-3)</f>
        <v>訪問看護ステーション</v>
      </c>
      <c r="F1542" s="25" t="s">
        <v>15998</v>
      </c>
      <c r="G1542" s="98" t="s">
        <v>1450</v>
      </c>
      <c r="H1542" s="104" t="s">
        <v>15999</v>
      </c>
      <c r="I1542" s="34" t="s">
        <v>16000</v>
      </c>
      <c r="J1542" s="34" t="s">
        <v>16001</v>
      </c>
      <c r="K1542" s="25" t="s">
        <v>6569</v>
      </c>
      <c r="L1542" s="25"/>
      <c r="M1542" s="143"/>
      <c r="N1542" s="144">
        <v>45809</v>
      </c>
      <c r="O1542" s="69" t="str">
        <f>IFERROR(VLOOKUP(IF($L1542="―",$K1542,$L1542),[3]法人一覧!$D$4:$E$326,2,FALSE),"―")</f>
        <v>―</v>
      </c>
    </row>
    <row r="1543" spans="1:15" ht="30" customHeight="1" x14ac:dyDescent="0.15">
      <c r="A1543" s="39">
        <f>IF($B$1289="","",COUNTA($B$1289:B1543))</f>
        <v>255</v>
      </c>
      <c r="B1543" s="53">
        <f t="shared" si="158"/>
        <v>1543</v>
      </c>
      <c r="C1543" s="53" t="str">
        <f t="shared" si="159"/>
        <v>（１１）　訪問看護ステーション　（介護保険法）</v>
      </c>
      <c r="D1543" s="131" t="str">
        <f t="shared" si="160"/>
        <v>長寿介護課</v>
      </c>
      <c r="E1543" s="27" t="str">
        <f t="shared" si="161"/>
        <v>訪問看護ステーション</v>
      </c>
      <c r="F1543" s="132" t="s">
        <v>7162</v>
      </c>
      <c r="G1543" s="134" t="s">
        <v>7163</v>
      </c>
      <c r="H1543" s="133" t="s">
        <v>7164</v>
      </c>
      <c r="I1543" s="134" t="s">
        <v>7165</v>
      </c>
      <c r="J1543" s="134" t="s">
        <v>7166</v>
      </c>
      <c r="K1543" s="132" t="s">
        <v>7167</v>
      </c>
      <c r="L1543" s="105" t="s">
        <v>4291</v>
      </c>
      <c r="M1543" s="135"/>
      <c r="N1543" s="135">
        <v>43983</v>
      </c>
      <c r="O1543" s="27" t="str">
        <f>IFERROR(VLOOKUP(IF($L1543="―",$K1543,$L1543),[3]法人一覧!$D$4:$E$326,2,FALSE),"―")</f>
        <v>―</v>
      </c>
    </row>
    <row r="1544" spans="1:15" ht="27" customHeight="1" x14ac:dyDescent="0.15">
      <c r="A1544" s="39">
        <f>IF($B$1289="","",COUNTA($B$1289:B1544))</f>
        <v>256</v>
      </c>
      <c r="B1544" s="53">
        <f t="shared" si="158"/>
        <v>1544</v>
      </c>
      <c r="C1544" s="53" t="str">
        <f t="shared" si="159"/>
        <v>（１１）　訪問看護ステーション　（介護保険法）</v>
      </c>
      <c r="D1544" s="131" t="str">
        <f t="shared" si="160"/>
        <v>長寿介護課</v>
      </c>
      <c r="E1544" s="27" t="str">
        <f t="shared" si="161"/>
        <v>訪問看護ステーション</v>
      </c>
      <c r="F1544" s="25" t="s">
        <v>7168</v>
      </c>
      <c r="G1544" s="34" t="s">
        <v>2878</v>
      </c>
      <c r="H1544" s="25" t="s">
        <v>7169</v>
      </c>
      <c r="I1544" s="103" t="s">
        <v>7170</v>
      </c>
      <c r="J1544" s="34" t="s">
        <v>5243</v>
      </c>
      <c r="K1544" s="25" t="s">
        <v>5906</v>
      </c>
      <c r="L1544" s="105" t="s">
        <v>25</v>
      </c>
      <c r="M1544" s="93"/>
      <c r="N1544" s="93" t="s">
        <v>6241</v>
      </c>
      <c r="O1544" s="27" t="str">
        <f>IFERROR(VLOOKUP(IF($L1544="―",$K1544,$L1544),[3]法人一覧!$D$4:$E$326,2,FALSE),"―")</f>
        <v>―</v>
      </c>
    </row>
    <row r="1545" spans="1:15" ht="27" customHeight="1" x14ac:dyDescent="0.15">
      <c r="A1545" s="39">
        <f>IF($B$1289="","",COUNTA($B$1289:B1545))</f>
        <v>257</v>
      </c>
      <c r="B1545" s="53">
        <f t="shared" si="158"/>
        <v>1545</v>
      </c>
      <c r="C1545" s="53" t="str">
        <f t="shared" si="159"/>
        <v>（１１）　訪問看護ステーション　（介護保険法）</v>
      </c>
      <c r="D1545" s="131" t="str">
        <f t="shared" si="160"/>
        <v>長寿介護課</v>
      </c>
      <c r="E1545" s="27" t="str">
        <f t="shared" si="161"/>
        <v>訪問看護ステーション</v>
      </c>
      <c r="F1545" s="104" t="s">
        <v>7171</v>
      </c>
      <c r="G1545" s="103" t="s">
        <v>2604</v>
      </c>
      <c r="H1545" s="104" t="s">
        <v>7172</v>
      </c>
      <c r="I1545" s="103" t="s">
        <v>7173</v>
      </c>
      <c r="J1545" s="103" t="s">
        <v>7174</v>
      </c>
      <c r="K1545" s="104" t="s">
        <v>7175</v>
      </c>
      <c r="L1545" s="105" t="s">
        <v>25</v>
      </c>
      <c r="M1545" s="144"/>
      <c r="N1545" s="144">
        <v>43405</v>
      </c>
      <c r="O1545" s="27" t="str">
        <f>IFERROR(VLOOKUP(IF($L1545="―",$K1545,$L1545),[3]法人一覧!$D$4:$E$326,2,FALSE),"―")</f>
        <v>―</v>
      </c>
    </row>
    <row r="1546" spans="1:15" ht="27" customHeight="1" x14ac:dyDescent="0.15">
      <c r="A1546" s="39">
        <f>IF($B$1289="","",COUNTA($B$1289:B1546))</f>
        <v>258</v>
      </c>
      <c r="B1546" s="53">
        <f t="shared" si="158"/>
        <v>1546</v>
      </c>
      <c r="C1546" s="53" t="str">
        <f t="shared" si="159"/>
        <v>（１１）　訪問看護ステーション　（介護保険法）</v>
      </c>
      <c r="D1546" s="131" t="str">
        <f t="shared" si="160"/>
        <v>長寿介護課</v>
      </c>
      <c r="E1546" s="27" t="str">
        <f t="shared" si="161"/>
        <v>訪問看護ステーション</v>
      </c>
      <c r="F1546" s="104" t="s">
        <v>7176</v>
      </c>
      <c r="G1546" s="103" t="s">
        <v>1631</v>
      </c>
      <c r="H1546" s="104" t="s">
        <v>7177</v>
      </c>
      <c r="I1546" s="103" t="s">
        <v>7178</v>
      </c>
      <c r="J1546" s="103" t="s">
        <v>7179</v>
      </c>
      <c r="K1546" s="104" t="s">
        <v>7180</v>
      </c>
      <c r="L1546" s="105" t="s">
        <v>25</v>
      </c>
      <c r="M1546" s="144"/>
      <c r="N1546" s="144" t="s">
        <v>7181</v>
      </c>
      <c r="O1546" s="27" t="str">
        <f>IFERROR(VLOOKUP(IF($L1546="―",$K1546,$L1546),[3]法人一覧!$D$4:$E$326,2,FALSE),"―")</f>
        <v>―</v>
      </c>
    </row>
    <row r="1547" spans="1:15" ht="27" customHeight="1" x14ac:dyDescent="0.15">
      <c r="A1547" s="39">
        <f>IF($B$1289="","",COUNTA($B$1289:B1547))</f>
        <v>259</v>
      </c>
      <c r="B1547" s="53">
        <f t="shared" si="158"/>
        <v>1547</v>
      </c>
      <c r="C1547" s="53" t="str">
        <f t="shared" si="159"/>
        <v>（１１）　訪問看護ステーション　（介護保険法）</v>
      </c>
      <c r="D1547" s="131" t="str">
        <f t="shared" si="160"/>
        <v>長寿介護課</v>
      </c>
      <c r="E1547" s="27" t="str">
        <f t="shared" si="161"/>
        <v>訪問看護ステーション</v>
      </c>
      <c r="F1547" s="104" t="s">
        <v>7182</v>
      </c>
      <c r="G1547" s="103" t="s">
        <v>2878</v>
      </c>
      <c r="H1547" s="104" t="s">
        <v>7183</v>
      </c>
      <c r="I1547" s="103" t="s">
        <v>7184</v>
      </c>
      <c r="J1547" s="103" t="s">
        <v>7185</v>
      </c>
      <c r="K1547" s="104" t="s">
        <v>7186</v>
      </c>
      <c r="L1547" s="105" t="s">
        <v>25</v>
      </c>
      <c r="M1547" s="144"/>
      <c r="N1547" s="144">
        <v>43922</v>
      </c>
      <c r="O1547" s="27" t="str">
        <f>IFERROR(VLOOKUP(IF($L1547="―",$K1547,$L1547),[3]法人一覧!$D$4:$E$326,2,FALSE),"―")</f>
        <v>―</v>
      </c>
    </row>
    <row r="1548" spans="1:15" ht="27" customHeight="1" x14ac:dyDescent="0.15">
      <c r="A1548" s="39">
        <f>IF($B$1289="","",COUNTA($B$1289:B1548))</f>
        <v>260</v>
      </c>
      <c r="B1548" s="53">
        <f t="shared" si="158"/>
        <v>1548</v>
      </c>
      <c r="C1548" s="53" t="str">
        <f t="shared" si="159"/>
        <v>（１１）　訪問看護ステーション　（介護保険法）</v>
      </c>
      <c r="D1548" s="131" t="str">
        <f t="shared" si="160"/>
        <v>長寿介護課</v>
      </c>
      <c r="E1548" s="27" t="str">
        <f t="shared" si="161"/>
        <v>訪問看護ステーション</v>
      </c>
      <c r="F1548" s="136" t="s">
        <v>7187</v>
      </c>
      <c r="G1548" s="136" t="s">
        <v>1613</v>
      </c>
      <c r="H1548" s="136" t="s">
        <v>7188</v>
      </c>
      <c r="I1548" s="136" t="s">
        <v>7189</v>
      </c>
      <c r="J1548" s="136" t="s">
        <v>7190</v>
      </c>
      <c r="K1548" s="136" t="s">
        <v>6862</v>
      </c>
      <c r="L1548" s="105" t="s">
        <v>25</v>
      </c>
      <c r="M1548" s="135"/>
      <c r="N1548" s="135">
        <v>44896</v>
      </c>
      <c r="O1548" s="27" t="str">
        <f>IFERROR(VLOOKUP(IF($L1548="―",$K1548,$L1548),[3]法人一覧!$D$4:$E$326,2,FALSE),"―")</f>
        <v>―</v>
      </c>
    </row>
    <row r="1549" spans="1:15" ht="27" customHeight="1" x14ac:dyDescent="0.15">
      <c r="A1549" s="39">
        <f>IF($B$1289="","",COUNTA($B$1289:B1549))</f>
        <v>261</v>
      </c>
      <c r="B1549" s="53">
        <f t="shared" si="158"/>
        <v>1549</v>
      </c>
      <c r="C1549" s="53" t="str">
        <f t="shared" si="159"/>
        <v>（１１）　訪問看護ステーション　（介護保険法）</v>
      </c>
      <c r="D1549" s="131" t="str">
        <f t="shared" si="160"/>
        <v>長寿介護課</v>
      </c>
      <c r="E1549" s="27" t="str">
        <f t="shared" si="161"/>
        <v>訪問看護ステーション</v>
      </c>
      <c r="F1549" s="25" t="s">
        <v>7191</v>
      </c>
      <c r="G1549" s="98" t="s">
        <v>5911</v>
      </c>
      <c r="H1549" s="27" t="s">
        <v>7192</v>
      </c>
      <c r="I1549" s="34" t="s">
        <v>7193</v>
      </c>
      <c r="J1549" s="98" t="s">
        <v>7194</v>
      </c>
      <c r="K1549" s="25" t="s">
        <v>7195</v>
      </c>
      <c r="L1549" s="105" t="s">
        <v>25</v>
      </c>
      <c r="M1549" s="144"/>
      <c r="N1549" s="144">
        <v>45536</v>
      </c>
      <c r="O1549" s="27" t="str">
        <f>IFERROR(VLOOKUP(IF($L1549="―",$K1549,$L1549),[3]法人一覧!$D$4:$E$326,2,FALSE),"―")</f>
        <v>―</v>
      </c>
    </row>
    <row r="1550" spans="1:15" ht="27" customHeight="1" x14ac:dyDescent="0.15">
      <c r="A1550" s="39">
        <f>IF($B$1289="","",COUNTA($B$1289:B1550))</f>
        <v>262</v>
      </c>
      <c r="B1550" s="53">
        <f t="shared" si="158"/>
        <v>1550</v>
      </c>
      <c r="C1550" s="53" t="str">
        <f t="shared" si="159"/>
        <v>（１１）　訪問看護ステーション　（介護保険法）</v>
      </c>
      <c r="D1550" s="131" t="str">
        <f t="shared" si="160"/>
        <v>長寿介護課</v>
      </c>
      <c r="E1550" s="27" t="str">
        <f t="shared" si="161"/>
        <v>訪問看護ステーション</v>
      </c>
      <c r="F1550" s="25" t="s">
        <v>7196</v>
      </c>
      <c r="G1550" s="34" t="s">
        <v>458</v>
      </c>
      <c r="H1550" s="25" t="s">
        <v>7197</v>
      </c>
      <c r="I1550" s="34" t="s">
        <v>7198</v>
      </c>
      <c r="J1550" s="34" t="s">
        <v>7199</v>
      </c>
      <c r="K1550" s="25" t="s">
        <v>462</v>
      </c>
      <c r="L1550" s="105" t="s">
        <v>25</v>
      </c>
      <c r="M1550" s="93"/>
      <c r="N1550" s="93" t="s">
        <v>6691</v>
      </c>
      <c r="O1550" s="27" t="str">
        <f>IFERROR(VLOOKUP(IF($L1550="―",$K1550,$L1550),[3]法人一覧!$D$4:$E$326,2,FALSE),"―")</f>
        <v>―</v>
      </c>
    </row>
    <row r="1551" spans="1:15" ht="27" customHeight="1" x14ac:dyDescent="0.15">
      <c r="A1551" s="39">
        <f>IF($B$1289="","",COUNTA($B$1289:B1551))</f>
        <v>263</v>
      </c>
      <c r="B1551" s="53">
        <f t="shared" si="158"/>
        <v>1551</v>
      </c>
      <c r="C1551" s="53" t="str">
        <f t="shared" si="159"/>
        <v>（１１）　訪問看護ステーション　（介護保険法）</v>
      </c>
      <c r="D1551" s="131" t="str">
        <f t="shared" si="160"/>
        <v>長寿介護課</v>
      </c>
      <c r="E1551" s="27" t="str">
        <f t="shared" si="161"/>
        <v>訪問看護ステーション</v>
      </c>
      <c r="F1551" s="133" t="s">
        <v>7200</v>
      </c>
      <c r="G1551" s="226" t="s">
        <v>7201</v>
      </c>
      <c r="H1551" s="133" t="s">
        <v>7202</v>
      </c>
      <c r="I1551" s="226" t="s">
        <v>7203</v>
      </c>
      <c r="J1551" s="226" t="s">
        <v>7204</v>
      </c>
      <c r="K1551" s="329" t="s">
        <v>7205</v>
      </c>
      <c r="L1551" s="105" t="s">
        <v>25</v>
      </c>
      <c r="M1551" s="93"/>
      <c r="N1551" s="93">
        <v>44044</v>
      </c>
      <c r="O1551" s="27" t="str">
        <f>IFERROR(VLOOKUP(IF($L1551="―",$K1551,$L1551),[3]法人一覧!$D$4:$E$326,2,FALSE),"―")</f>
        <v>―</v>
      </c>
    </row>
    <row r="1552" spans="1:15" ht="27" customHeight="1" x14ac:dyDescent="0.15">
      <c r="A1552" s="39">
        <f>IF($B$1289="","",COUNTA($B$1289:B1552))</f>
        <v>264</v>
      </c>
      <c r="B1552" s="53">
        <f t="shared" si="158"/>
        <v>1552</v>
      </c>
      <c r="C1552" s="53" t="str">
        <f t="shared" si="159"/>
        <v>（１１）　訪問看護ステーション　（介護保険法）</v>
      </c>
      <c r="D1552" s="131" t="str">
        <f t="shared" si="160"/>
        <v>長寿介護課</v>
      </c>
      <c r="E1552" s="27" t="str">
        <f t="shared" si="161"/>
        <v>訪問看護ステーション</v>
      </c>
      <c r="F1552" s="25" t="s">
        <v>7206</v>
      </c>
      <c r="G1552" s="212" t="s">
        <v>465</v>
      </c>
      <c r="H1552" s="25" t="s">
        <v>7207</v>
      </c>
      <c r="I1552" s="98" t="s">
        <v>7208</v>
      </c>
      <c r="J1552" s="149" t="s">
        <v>7209</v>
      </c>
      <c r="K1552" s="25" t="s">
        <v>7210</v>
      </c>
      <c r="L1552" s="105" t="s">
        <v>25</v>
      </c>
      <c r="M1552" s="135"/>
      <c r="N1552" s="135">
        <v>44409</v>
      </c>
      <c r="O1552" s="27" t="str">
        <f>IFERROR(VLOOKUP(IF($L1552="―",$K1552,$L1552),[3]法人一覧!$D$4:$E$326,2,FALSE),"―")</f>
        <v>―</v>
      </c>
    </row>
    <row r="1553" spans="1:15" ht="27" customHeight="1" x14ac:dyDescent="0.15">
      <c r="A1553" s="39">
        <f>IF($B$1289="","",COUNTA($B$1289:B1553))</f>
        <v>265</v>
      </c>
      <c r="B1553" s="53">
        <f t="shared" si="158"/>
        <v>1553</v>
      </c>
      <c r="C1553" s="53" t="str">
        <f t="shared" si="159"/>
        <v>（１１）　訪問看護ステーション　（介護保険法）</v>
      </c>
      <c r="D1553" s="131" t="str">
        <f t="shared" si="160"/>
        <v>長寿介護課</v>
      </c>
      <c r="E1553" s="27" t="str">
        <f t="shared" si="161"/>
        <v>訪問看護ステーション</v>
      </c>
      <c r="F1553" s="25" t="s">
        <v>7211</v>
      </c>
      <c r="G1553" s="103" t="s">
        <v>7212</v>
      </c>
      <c r="H1553" s="25" t="s">
        <v>7213</v>
      </c>
      <c r="I1553" s="34" t="s">
        <v>7214</v>
      </c>
      <c r="J1553" s="34" t="s">
        <v>7215</v>
      </c>
      <c r="K1553" s="25" t="s">
        <v>55</v>
      </c>
      <c r="L1553" s="105" t="s">
        <v>25</v>
      </c>
      <c r="M1553" s="93"/>
      <c r="N1553" s="93" t="s">
        <v>3013</v>
      </c>
      <c r="O1553" s="27" t="str">
        <f>IFERROR(VLOOKUP(IF($L1553="―",$K1553,$L1553),[3]法人一覧!$D$4:$E$326,2,FALSE),"―")</f>
        <v>―</v>
      </c>
    </row>
    <row r="1554" spans="1:15" ht="27" customHeight="1" x14ac:dyDescent="0.15">
      <c r="A1554" s="39">
        <f>IF($B$1289="","",COUNTA($B$1289:B1554))</f>
        <v>266</v>
      </c>
      <c r="B1554" s="53">
        <f t="shared" si="158"/>
        <v>1554</v>
      </c>
      <c r="C1554" s="53" t="str">
        <f t="shared" si="159"/>
        <v>（１１）　訪問看護ステーション　（介護保険法）</v>
      </c>
      <c r="D1554" s="131" t="str">
        <f t="shared" si="160"/>
        <v>長寿介護課</v>
      </c>
      <c r="E1554" s="27" t="str">
        <f t="shared" si="161"/>
        <v>訪問看護ステーション</v>
      </c>
      <c r="F1554" s="25" t="s">
        <v>7216</v>
      </c>
      <c r="G1554" s="34" t="s">
        <v>5304</v>
      </c>
      <c r="H1554" s="25" t="s">
        <v>7217</v>
      </c>
      <c r="I1554" s="34" t="s">
        <v>5306</v>
      </c>
      <c r="J1554" s="34" t="s">
        <v>5307</v>
      </c>
      <c r="K1554" s="25" t="s">
        <v>16034</v>
      </c>
      <c r="L1554" s="105" t="s">
        <v>25</v>
      </c>
      <c r="M1554" s="93"/>
      <c r="N1554" s="93" t="s">
        <v>3508</v>
      </c>
      <c r="O1554" s="27" t="str">
        <f>IFERROR(VLOOKUP(IF($L1554="―",$K1554,$L1554),[3]法人一覧!$D$4:$E$326,2,FALSE),"―")</f>
        <v>―</v>
      </c>
    </row>
    <row r="1555" spans="1:15" ht="27" customHeight="1" x14ac:dyDescent="0.15">
      <c r="A1555" s="39">
        <f>IF($B$1289="","",COUNTA($B$1289:B1555))</f>
        <v>267</v>
      </c>
      <c r="B1555" s="53">
        <f t="shared" si="158"/>
        <v>1555</v>
      </c>
      <c r="C1555" s="53" t="str">
        <f t="shared" si="159"/>
        <v>（１１）　訪問看護ステーション　（介護保険法）</v>
      </c>
      <c r="D1555" s="131" t="str">
        <f t="shared" si="160"/>
        <v>長寿介護課</v>
      </c>
      <c r="E1555" s="27" t="str">
        <f t="shared" si="161"/>
        <v>訪問看護ステーション</v>
      </c>
      <c r="F1555" s="25" t="s">
        <v>7218</v>
      </c>
      <c r="G1555" s="34" t="s">
        <v>3735</v>
      </c>
      <c r="H1555" s="25" t="s">
        <v>7219</v>
      </c>
      <c r="I1555" s="34" t="s">
        <v>7220</v>
      </c>
      <c r="J1555" s="34" t="s">
        <v>7221</v>
      </c>
      <c r="K1555" s="25" t="s">
        <v>1727</v>
      </c>
      <c r="L1555" s="105" t="s">
        <v>25</v>
      </c>
      <c r="M1555" s="93"/>
      <c r="N1555" s="93">
        <v>41365</v>
      </c>
      <c r="O1555" s="27" t="str">
        <f>IFERROR(VLOOKUP(IF($L1555="―",$K1555,$L1555),[3]法人一覧!$D$4:$E$326,2,FALSE),"―")</f>
        <v>―</v>
      </c>
    </row>
    <row r="1556" spans="1:15" ht="27" customHeight="1" x14ac:dyDescent="0.15">
      <c r="A1556" s="39">
        <f>IF($B$1289="","",COUNTA($B$1289:B1556))</f>
        <v>268</v>
      </c>
      <c r="B1556" s="53">
        <f t="shared" si="158"/>
        <v>1556</v>
      </c>
      <c r="C1556" s="53" t="str">
        <f t="shared" si="159"/>
        <v>（１１）　訪問看護ステーション　（介護保険法）</v>
      </c>
      <c r="D1556" s="131" t="str">
        <f t="shared" si="160"/>
        <v>長寿介護課</v>
      </c>
      <c r="E1556" s="27" t="str">
        <f t="shared" si="161"/>
        <v>訪問看護ステーション</v>
      </c>
      <c r="F1556" s="25" t="s">
        <v>7222</v>
      </c>
      <c r="G1556" s="212" t="s">
        <v>7223</v>
      </c>
      <c r="H1556" s="25" t="s">
        <v>7224</v>
      </c>
      <c r="I1556" s="98" t="s">
        <v>7225</v>
      </c>
      <c r="J1556" s="149" t="s">
        <v>7226</v>
      </c>
      <c r="K1556" s="25" t="s">
        <v>6569</v>
      </c>
      <c r="L1556" s="105" t="s">
        <v>25</v>
      </c>
      <c r="M1556" s="135"/>
      <c r="N1556" s="135" t="s">
        <v>7227</v>
      </c>
      <c r="O1556" s="27" t="str">
        <f>IFERROR(VLOOKUP(IF($L1556="―",$K1556,$L1556),[3]法人一覧!$D$4:$E$326,2,FALSE),"―")</f>
        <v>―</v>
      </c>
    </row>
    <row r="1557" spans="1:15" ht="27" customHeight="1" x14ac:dyDescent="0.15">
      <c r="A1557" s="39">
        <f>IF($B$1289="","",COUNTA($B$1289:B1557))</f>
        <v>269</v>
      </c>
      <c r="B1557" s="53">
        <f t="shared" si="158"/>
        <v>1557</v>
      </c>
      <c r="C1557" s="53" t="str">
        <f t="shared" si="159"/>
        <v>（１１）　訪問看護ステーション　（介護保険法）</v>
      </c>
      <c r="D1557" s="131" t="str">
        <f t="shared" si="160"/>
        <v>長寿介護課</v>
      </c>
      <c r="E1557" s="27" t="str">
        <f t="shared" si="161"/>
        <v>訪問看護ステーション</v>
      </c>
      <c r="F1557" s="136" t="s">
        <v>7228</v>
      </c>
      <c r="G1557" s="136" t="s">
        <v>7229</v>
      </c>
      <c r="H1557" s="136" t="s">
        <v>7230</v>
      </c>
      <c r="I1557" s="136" t="s">
        <v>7231</v>
      </c>
      <c r="J1557" s="136" t="s">
        <v>7232</v>
      </c>
      <c r="K1557" s="136" t="s">
        <v>7233</v>
      </c>
      <c r="L1557" s="105" t="s">
        <v>25</v>
      </c>
      <c r="M1557" s="135"/>
      <c r="N1557" s="135">
        <v>44774</v>
      </c>
      <c r="O1557" s="27" t="str">
        <f>IFERROR(VLOOKUP(IF($L1557="―",$K1557,$L1557),[3]法人一覧!$D$4:$E$326,2,FALSE),"―")</f>
        <v>―</v>
      </c>
    </row>
    <row r="1558" spans="1:15" ht="27" customHeight="1" x14ac:dyDescent="0.15">
      <c r="A1558" s="39">
        <f>IF($B$1289="","",COUNTA($B$1289:B1558))</f>
        <v>270</v>
      </c>
      <c r="B1558" s="53">
        <f t="shared" si="158"/>
        <v>1558</v>
      </c>
      <c r="C1558" s="53" t="str">
        <f t="shared" si="159"/>
        <v>（１１）　訪問看護ステーション　（介護保険法）</v>
      </c>
      <c r="D1558" s="131" t="str">
        <f t="shared" si="160"/>
        <v>長寿介護課</v>
      </c>
      <c r="E1558" s="27" t="str">
        <f t="shared" si="161"/>
        <v>訪問看護ステーション</v>
      </c>
      <c r="F1558" s="104" t="s">
        <v>7234</v>
      </c>
      <c r="G1558" s="103" t="s">
        <v>7235</v>
      </c>
      <c r="H1558" s="104" t="s">
        <v>7236</v>
      </c>
      <c r="I1558" s="98" t="s">
        <v>7237</v>
      </c>
      <c r="J1558" s="149" t="s">
        <v>7238</v>
      </c>
      <c r="K1558" s="104" t="s">
        <v>7239</v>
      </c>
      <c r="L1558" s="105" t="s">
        <v>25</v>
      </c>
      <c r="M1558" s="144"/>
      <c r="N1558" s="144">
        <v>42095</v>
      </c>
      <c r="O1558" s="27" t="str">
        <f>IFERROR(VLOOKUP(IF($L1558="―",$K1558,$L1558),[3]法人一覧!$D$4:$E$326,2,FALSE),"―")</f>
        <v>―</v>
      </c>
    </row>
    <row r="1559" spans="1:15" ht="27" customHeight="1" x14ac:dyDescent="0.15">
      <c r="A1559" s="39">
        <f>IF($B$1289="","",COUNTA($B$1289:B1559))</f>
        <v>271</v>
      </c>
      <c r="B1559" s="53">
        <f t="shared" si="158"/>
        <v>1559</v>
      </c>
      <c r="C1559" s="53" t="str">
        <f t="shared" si="159"/>
        <v>（１１）　訪問看護ステーション　（介護保険法）</v>
      </c>
      <c r="D1559" s="131" t="str">
        <f t="shared" si="160"/>
        <v>長寿介護課</v>
      </c>
      <c r="E1559" s="27" t="str">
        <f t="shared" si="161"/>
        <v>訪問看護ステーション</v>
      </c>
      <c r="F1559" s="133" t="s">
        <v>7240</v>
      </c>
      <c r="G1559" s="103" t="s">
        <v>5807</v>
      </c>
      <c r="H1559" s="104" t="s">
        <v>7241</v>
      </c>
      <c r="I1559" s="103" t="s">
        <v>7242</v>
      </c>
      <c r="J1559" s="103" t="s">
        <v>7243</v>
      </c>
      <c r="K1559" s="104" t="s">
        <v>7244</v>
      </c>
      <c r="L1559" s="105" t="s">
        <v>25</v>
      </c>
      <c r="M1559" s="144"/>
      <c r="N1559" s="144" t="s">
        <v>3013</v>
      </c>
      <c r="O1559" s="27" t="str">
        <f>IFERROR(VLOOKUP(IF($L1559="―",$K1559,$L1559),[3]法人一覧!$D$4:$E$326,2,FALSE),"―")</f>
        <v>―</v>
      </c>
    </row>
    <row r="1560" spans="1:15" ht="27" customHeight="1" x14ac:dyDescent="0.15">
      <c r="A1560" s="39">
        <f>IF($B$1289="","",COUNTA($B$1289:B1560))</f>
        <v>272</v>
      </c>
      <c r="B1560" s="53">
        <f t="shared" si="158"/>
        <v>1560</v>
      </c>
      <c r="C1560" s="53" t="str">
        <f t="shared" si="159"/>
        <v>（１１）　訪問看護ステーション　（介護保険法）</v>
      </c>
      <c r="D1560" s="131" t="str">
        <f t="shared" si="160"/>
        <v>長寿介護課</v>
      </c>
      <c r="E1560" s="27" t="str">
        <f t="shared" si="161"/>
        <v>訪問看護ステーション</v>
      </c>
      <c r="F1560" s="25" t="s">
        <v>7245</v>
      </c>
      <c r="G1560" s="34" t="s">
        <v>1790</v>
      </c>
      <c r="H1560" s="25" t="s">
        <v>7246</v>
      </c>
      <c r="I1560" s="34" t="s">
        <v>7247</v>
      </c>
      <c r="J1560" s="34" t="s">
        <v>7248</v>
      </c>
      <c r="K1560" s="25" t="s">
        <v>7249</v>
      </c>
      <c r="L1560" s="105" t="s">
        <v>25</v>
      </c>
      <c r="M1560" s="93"/>
      <c r="N1560" s="93" t="s">
        <v>3013</v>
      </c>
      <c r="O1560" s="27" t="str">
        <f>IFERROR(VLOOKUP(IF($L1560="―",$K1560,$L1560),[3]法人一覧!$D$4:$E$326,2,FALSE),"―")</f>
        <v>―</v>
      </c>
    </row>
    <row r="1561" spans="1:15" ht="27" customHeight="1" x14ac:dyDescent="0.15">
      <c r="A1561" s="39">
        <f>IF($B$1289="","",COUNTA($B$1289:B1561))</f>
        <v>273</v>
      </c>
      <c r="B1561" s="53">
        <f t="shared" si="158"/>
        <v>1561</v>
      </c>
      <c r="C1561" s="53" t="str">
        <f t="shared" si="159"/>
        <v>（１１）　訪問看護ステーション　（介護保険法）</v>
      </c>
      <c r="D1561" s="131" t="str">
        <f t="shared" si="160"/>
        <v>長寿介護課</v>
      </c>
      <c r="E1561" s="27" t="str">
        <f t="shared" si="161"/>
        <v>訪問看護ステーション</v>
      </c>
      <c r="F1561" s="104" t="s">
        <v>7250</v>
      </c>
      <c r="G1561" s="103" t="s">
        <v>2885</v>
      </c>
      <c r="H1561" s="104" t="s">
        <v>7251</v>
      </c>
      <c r="I1561" s="103" t="s">
        <v>7252</v>
      </c>
      <c r="J1561" s="103" t="s">
        <v>7253</v>
      </c>
      <c r="K1561" s="104" t="s">
        <v>482</v>
      </c>
      <c r="L1561" s="105" t="s">
        <v>25</v>
      </c>
      <c r="M1561" s="144"/>
      <c r="N1561" s="144">
        <v>41579</v>
      </c>
      <c r="O1561" s="27" t="str">
        <f>IFERROR(VLOOKUP(IF($L1561="―",$K1561,$L1561),[3]法人一覧!$D$4:$E$326,2,FALSE),"―")</f>
        <v>―</v>
      </c>
    </row>
    <row r="1562" spans="1:15" ht="27" customHeight="1" x14ac:dyDescent="0.15">
      <c r="A1562" s="39">
        <f>IF($B$1289="","",COUNTA($B$1289:B1562))</f>
        <v>274</v>
      </c>
      <c r="B1562" s="53">
        <f t="shared" si="158"/>
        <v>1562</v>
      </c>
      <c r="C1562" s="53" t="str">
        <f t="shared" si="159"/>
        <v>（１１）　訪問看護ステーション　（介護保険法）</v>
      </c>
      <c r="D1562" s="131" t="str">
        <f t="shared" si="160"/>
        <v>長寿介護課</v>
      </c>
      <c r="E1562" s="27" t="str">
        <f t="shared" si="161"/>
        <v>訪問看護ステーション</v>
      </c>
      <c r="F1562" s="104" t="s">
        <v>7254</v>
      </c>
      <c r="G1562" s="103" t="s">
        <v>2885</v>
      </c>
      <c r="H1562" s="104" t="s">
        <v>7255</v>
      </c>
      <c r="I1562" s="103" t="s">
        <v>7256</v>
      </c>
      <c r="J1562" s="103" t="s">
        <v>7256</v>
      </c>
      <c r="K1562" s="104" t="s">
        <v>16035</v>
      </c>
      <c r="L1562" s="105" t="s">
        <v>25</v>
      </c>
      <c r="M1562" s="144"/>
      <c r="N1562" s="144">
        <v>42036</v>
      </c>
      <c r="O1562" s="27" t="str">
        <f>IFERROR(VLOOKUP(IF($L1562="―",$K1562,$L1562),[3]法人一覧!$D$4:$E$326,2,FALSE),"―")</f>
        <v>―</v>
      </c>
    </row>
    <row r="1563" spans="1:15" ht="27" customHeight="1" x14ac:dyDescent="0.15">
      <c r="A1563" s="39">
        <f>IF($B$1289="","",COUNTA($B$1289:B1563))</f>
        <v>275</v>
      </c>
      <c r="B1563" s="53">
        <f t="shared" si="158"/>
        <v>1563</v>
      </c>
      <c r="C1563" s="53" t="str">
        <f t="shared" si="159"/>
        <v>（１１）　訪問看護ステーション　（介護保険法）</v>
      </c>
      <c r="D1563" s="131" t="str">
        <f t="shared" si="160"/>
        <v>長寿介護課</v>
      </c>
      <c r="E1563" s="27" t="str">
        <f t="shared" si="161"/>
        <v>訪問看護ステーション</v>
      </c>
      <c r="F1563" s="104" t="s">
        <v>7257</v>
      </c>
      <c r="G1563" s="103" t="s">
        <v>7258</v>
      </c>
      <c r="H1563" s="104" t="s">
        <v>7259</v>
      </c>
      <c r="I1563" s="103" t="s">
        <v>7260</v>
      </c>
      <c r="J1563" s="103" t="s">
        <v>7261</v>
      </c>
      <c r="K1563" s="104" t="s">
        <v>16036</v>
      </c>
      <c r="L1563" s="105" t="s">
        <v>25</v>
      </c>
      <c r="M1563" s="144"/>
      <c r="N1563" s="144">
        <v>42095</v>
      </c>
      <c r="O1563" s="27" t="str">
        <f>IFERROR(VLOOKUP(IF($L1563="―",$K1563,$L1563),[3]法人一覧!$D$4:$E$326,2,FALSE),"―")</f>
        <v>―</v>
      </c>
    </row>
    <row r="1564" spans="1:15" ht="27" customHeight="1" x14ac:dyDescent="0.15">
      <c r="A1564" s="39">
        <f>IF($B$1289="","",COUNTA($B$1289:B1564))</f>
        <v>276</v>
      </c>
      <c r="B1564" s="53">
        <f t="shared" si="158"/>
        <v>1564</v>
      </c>
      <c r="C1564" s="53" t="str">
        <f t="shared" si="159"/>
        <v>（１１）　訪問看護ステーション　（介護保険法）</v>
      </c>
      <c r="D1564" s="131" t="str">
        <f t="shared" si="160"/>
        <v>長寿介護課</v>
      </c>
      <c r="E1564" s="27" t="str">
        <f t="shared" si="161"/>
        <v>訪問看護ステーション</v>
      </c>
      <c r="F1564" s="104" t="s">
        <v>7262</v>
      </c>
      <c r="G1564" s="103" t="s">
        <v>7263</v>
      </c>
      <c r="H1564" s="104" t="s">
        <v>7264</v>
      </c>
      <c r="I1564" s="103" t="s">
        <v>7265</v>
      </c>
      <c r="J1564" s="103" t="s">
        <v>7266</v>
      </c>
      <c r="K1564" s="104" t="s">
        <v>7267</v>
      </c>
      <c r="L1564" s="105" t="s">
        <v>25</v>
      </c>
      <c r="M1564" s="144"/>
      <c r="N1564" s="144">
        <v>42461</v>
      </c>
      <c r="O1564" s="27" t="str">
        <f>IFERROR(VLOOKUP(IF($L1564="―",$K1564,$L1564),[3]法人一覧!$D$4:$E$326,2,FALSE),"―")</f>
        <v>―</v>
      </c>
    </row>
    <row r="1565" spans="1:15" ht="27" customHeight="1" x14ac:dyDescent="0.15">
      <c r="A1565" s="39">
        <f>IF($B$1289="","",COUNTA($B$1289:B1565))</f>
        <v>277</v>
      </c>
      <c r="B1565" s="53">
        <f t="shared" si="158"/>
        <v>1565</v>
      </c>
      <c r="C1565" s="53" t="str">
        <f t="shared" si="159"/>
        <v>（１１）　訪問看護ステーション　（介護保険法）</v>
      </c>
      <c r="D1565" s="131" t="str">
        <f t="shared" si="160"/>
        <v>長寿介護課</v>
      </c>
      <c r="E1565" s="27" t="str">
        <f t="shared" si="161"/>
        <v>訪問看護ステーション</v>
      </c>
      <c r="F1565" s="104" t="s">
        <v>7268</v>
      </c>
      <c r="G1565" s="103" t="s">
        <v>7269</v>
      </c>
      <c r="H1565" s="104" t="s">
        <v>7270</v>
      </c>
      <c r="I1565" s="103" t="s">
        <v>7271</v>
      </c>
      <c r="J1565" s="103" t="s">
        <v>7272</v>
      </c>
      <c r="K1565" s="104" t="s">
        <v>7273</v>
      </c>
      <c r="L1565" s="105" t="s">
        <v>25</v>
      </c>
      <c r="M1565" s="144"/>
      <c r="N1565" s="144">
        <v>43739</v>
      </c>
      <c r="O1565" s="27" t="str">
        <f>IFERROR(VLOOKUP(IF($L1565="―",$K1565,$L1565),[3]法人一覧!$D$4:$E$326,2,FALSE),"―")</f>
        <v>―</v>
      </c>
    </row>
    <row r="1566" spans="1:15" ht="27" customHeight="1" x14ac:dyDescent="0.15">
      <c r="A1566" s="39">
        <f>IF($B$1289="","",COUNTA($B$1289:B1566))</f>
        <v>278</v>
      </c>
      <c r="B1566" s="53">
        <f t="shared" si="158"/>
        <v>1566</v>
      </c>
      <c r="C1566" s="53" t="str">
        <f t="shared" si="159"/>
        <v>（１１）　訪問看護ステーション　（介護保険法）</v>
      </c>
      <c r="D1566" s="131" t="str">
        <f t="shared" si="160"/>
        <v>長寿介護課</v>
      </c>
      <c r="E1566" s="27" t="str">
        <f t="shared" si="161"/>
        <v>訪問看護ステーション</v>
      </c>
      <c r="F1566" s="136" t="s">
        <v>7274</v>
      </c>
      <c r="G1566" s="136" t="s">
        <v>7275</v>
      </c>
      <c r="H1566" s="136" t="s">
        <v>7276</v>
      </c>
      <c r="I1566" s="136" t="s">
        <v>7277</v>
      </c>
      <c r="J1566" s="34" t="s">
        <v>7278</v>
      </c>
      <c r="K1566" s="136" t="s">
        <v>7279</v>
      </c>
      <c r="L1566" s="105" t="s">
        <v>4291</v>
      </c>
      <c r="M1566" s="135"/>
      <c r="N1566" s="135">
        <v>45017</v>
      </c>
      <c r="O1566" s="27" t="str">
        <f>IFERROR(VLOOKUP(IF($L1566="―",$K1566,$L1566),[3]法人一覧!$D$4:$E$326,2,FALSE),"―")</f>
        <v>―</v>
      </c>
    </row>
    <row r="1567" spans="1:15" ht="27" customHeight="1" x14ac:dyDescent="0.15">
      <c r="A1567" s="39">
        <f>IF($B$1289="","",COUNTA($B$1289:B1567))</f>
        <v>279</v>
      </c>
      <c r="B1567" s="53">
        <f t="shared" si="158"/>
        <v>1567</v>
      </c>
      <c r="C1567" s="53" t="str">
        <f t="shared" si="159"/>
        <v>（１１）　訪問看護ステーション　（介護保険法）</v>
      </c>
      <c r="D1567" s="131" t="str">
        <f t="shared" si="160"/>
        <v>長寿介護課</v>
      </c>
      <c r="E1567" s="27" t="str">
        <f t="shared" si="161"/>
        <v>訪問看護ステーション</v>
      </c>
      <c r="F1567" s="25" t="s">
        <v>7280</v>
      </c>
      <c r="G1567" s="34" t="s">
        <v>7281</v>
      </c>
      <c r="H1567" s="104" t="s">
        <v>7282</v>
      </c>
      <c r="I1567" s="34" t="s">
        <v>7283</v>
      </c>
      <c r="J1567" s="34" t="s">
        <v>7284</v>
      </c>
      <c r="K1567" s="25" t="s">
        <v>7285</v>
      </c>
      <c r="L1567" s="105" t="s">
        <v>25</v>
      </c>
      <c r="M1567" s="37"/>
      <c r="N1567" s="37">
        <v>45078</v>
      </c>
      <c r="O1567" s="27" t="str">
        <f>IFERROR(VLOOKUP(IF($L1567="―",$K1567,$L1567),[3]法人一覧!$D$4:$E$326,2,FALSE),"―")</f>
        <v>―</v>
      </c>
    </row>
    <row r="1568" spans="1:15" ht="27" customHeight="1" x14ac:dyDescent="0.15">
      <c r="A1568" s="39">
        <f>IF($B$1289="","",COUNTA($B$1289:B1568))</f>
        <v>280</v>
      </c>
      <c r="B1568" s="53">
        <f t="shared" si="158"/>
        <v>1568</v>
      </c>
      <c r="C1568" s="53" t="str">
        <f t="shared" si="159"/>
        <v>（１１）　訪問看護ステーション　（介護保険法）</v>
      </c>
      <c r="D1568" s="131" t="str">
        <f t="shared" si="160"/>
        <v>長寿介護課</v>
      </c>
      <c r="E1568" s="27" t="str">
        <f t="shared" si="161"/>
        <v>訪問看護ステーション</v>
      </c>
      <c r="F1568" s="25" t="s">
        <v>7286</v>
      </c>
      <c r="G1568" s="34" t="s">
        <v>7287</v>
      </c>
      <c r="H1568" s="104" t="s">
        <v>7288</v>
      </c>
      <c r="I1568" s="34" t="s">
        <v>7289</v>
      </c>
      <c r="J1568" s="34" t="s">
        <v>7290</v>
      </c>
      <c r="K1568" s="25" t="s">
        <v>7291</v>
      </c>
      <c r="L1568" s="105" t="s">
        <v>25</v>
      </c>
      <c r="M1568" s="37"/>
      <c r="N1568" s="37">
        <v>45292</v>
      </c>
      <c r="O1568" s="27" t="str">
        <f>IFERROR(VLOOKUP(IF($L1568="―",$K1568,$L1568),[3]法人一覧!$D$4:$E$326,2,FALSE),"―")</f>
        <v>―</v>
      </c>
    </row>
    <row r="1569" spans="1:15" ht="27" customHeight="1" x14ac:dyDescent="0.15">
      <c r="A1569" s="39">
        <f>IF($B$1289="","",COUNTA($B$1289:B1569))</f>
        <v>281</v>
      </c>
      <c r="B1569" s="53">
        <f t="shared" ref="B1569:B1595" si="162">IF(D1569="","",ROW())</f>
        <v>1569</v>
      </c>
      <c r="C1569" s="53" t="str">
        <f t="shared" ref="C1569:C1595" si="163">$F$1287</f>
        <v>（１１）　訪問看護ステーション　（介護保険法）</v>
      </c>
      <c r="D1569" s="131" t="str">
        <f t="shared" ref="D1569:D1595" si="164">$O$1287</f>
        <v>長寿介護課</v>
      </c>
      <c r="E1569" s="27" t="str">
        <f t="shared" ref="E1569:E1595" si="165">MID(category4_11,SEARCH("）",category4_11,1)+2,SEARCH("（",category4_11,SEARCH("）",category4_11,1)+2)-SEARCH("）",category4_11,1)-3)</f>
        <v>訪問看護ステーション</v>
      </c>
      <c r="F1569" s="25" t="s">
        <v>7292</v>
      </c>
      <c r="G1569" s="34" t="s">
        <v>7293</v>
      </c>
      <c r="H1569" s="104" t="s">
        <v>7294</v>
      </c>
      <c r="I1569" s="34" t="s">
        <v>7295</v>
      </c>
      <c r="J1569" s="34" t="s">
        <v>7296</v>
      </c>
      <c r="K1569" s="25" t="s">
        <v>7297</v>
      </c>
      <c r="L1569" s="105" t="s">
        <v>25</v>
      </c>
      <c r="M1569" s="37"/>
      <c r="N1569" s="37">
        <v>45352</v>
      </c>
      <c r="O1569" s="27" t="str">
        <f>IFERROR(VLOOKUP(IF($L1569="―",$K1569,$L1569),[3]法人一覧!$D$4:$E$326,2,FALSE),"―")</f>
        <v>―</v>
      </c>
    </row>
    <row r="1570" spans="1:15" ht="27" customHeight="1" x14ac:dyDescent="0.15">
      <c r="A1570" s="39">
        <f>IF($B$1289="","",COUNTA($B$1289:B1570))</f>
        <v>282</v>
      </c>
      <c r="B1570" s="53">
        <f t="shared" si="162"/>
        <v>1570</v>
      </c>
      <c r="C1570" s="53" t="str">
        <f t="shared" si="163"/>
        <v>（１１）　訪問看護ステーション　（介護保険法）</v>
      </c>
      <c r="D1570" s="131" t="str">
        <f t="shared" si="164"/>
        <v>長寿介護課</v>
      </c>
      <c r="E1570" s="27" t="str">
        <f t="shared" si="165"/>
        <v>訪問看護ステーション</v>
      </c>
      <c r="F1570" s="25" t="s">
        <v>7298</v>
      </c>
      <c r="G1570" s="98" t="s">
        <v>7269</v>
      </c>
      <c r="H1570" s="27" t="s">
        <v>7299</v>
      </c>
      <c r="I1570" s="34" t="s">
        <v>7300</v>
      </c>
      <c r="J1570" s="98" t="s">
        <v>7301</v>
      </c>
      <c r="K1570" s="25" t="s">
        <v>7302</v>
      </c>
      <c r="L1570" s="105" t="s">
        <v>4291</v>
      </c>
      <c r="M1570" s="144"/>
      <c r="N1570" s="144">
        <v>45597</v>
      </c>
      <c r="O1570" s="27" t="str">
        <f>IFERROR(VLOOKUP(IF($L1570="―",$K1570,$L1570),[3]法人一覧!$D$4:$E$326,2,FALSE),"―")</f>
        <v>―</v>
      </c>
    </row>
    <row r="1571" spans="1:15" ht="27" customHeight="1" x14ac:dyDescent="0.15">
      <c r="A1571" s="39">
        <f>IF($B$1289="","",COUNTA($B$1289:B1571))</f>
        <v>283</v>
      </c>
      <c r="B1571" s="53">
        <f t="shared" si="162"/>
        <v>1571</v>
      </c>
      <c r="C1571" s="53" t="str">
        <f t="shared" si="163"/>
        <v>（１１）　訪問看護ステーション　（介護保険法）</v>
      </c>
      <c r="D1571" s="131" t="str">
        <f t="shared" si="164"/>
        <v>長寿介護課</v>
      </c>
      <c r="E1571" s="27" t="str">
        <f t="shared" si="165"/>
        <v>訪問看護ステーション</v>
      </c>
      <c r="F1571" s="25" t="s">
        <v>7303</v>
      </c>
      <c r="G1571" s="98" t="s">
        <v>1815</v>
      </c>
      <c r="H1571" s="25" t="s">
        <v>7304</v>
      </c>
      <c r="I1571" s="34" t="s">
        <v>16106</v>
      </c>
      <c r="J1571" s="98"/>
      <c r="K1571" s="25" t="s">
        <v>7305</v>
      </c>
      <c r="L1571" s="105" t="s">
        <v>25</v>
      </c>
      <c r="M1571" s="144"/>
      <c r="N1571" s="144">
        <v>45658</v>
      </c>
      <c r="O1571" s="27" t="str">
        <f>IFERROR(VLOOKUP(IF($L1571="―",$K1571,$L1571),[3]法人一覧!$D$4:$E$326,2,FALSE),"―")</f>
        <v>―</v>
      </c>
    </row>
    <row r="1572" spans="1:15" ht="27" customHeight="1" x14ac:dyDescent="0.15">
      <c r="A1572" s="145">
        <f>IF($B$1289="","",COUNTA($B$1289:B1572))</f>
        <v>284</v>
      </c>
      <c r="B1572" s="146">
        <f>IF(D1572="","",ROW())</f>
        <v>1572</v>
      </c>
      <c r="C1572" s="53" t="str">
        <f>$F$1287</f>
        <v>（１１）　訪問看護ステーション　（介護保険法）</v>
      </c>
      <c r="D1572" s="131" t="str">
        <f>$O$1287</f>
        <v>長寿介護課</v>
      </c>
      <c r="E1572" s="53" t="str">
        <f>MID(category4_11,SEARCH("）",category4_11,1)+2,SEARCH("（",category4_11,SEARCH("）",category4_11,1)+2)-SEARCH("）",category4_11,1)-3)</f>
        <v>訪問看護ステーション</v>
      </c>
      <c r="F1572" s="25" t="s">
        <v>16037</v>
      </c>
      <c r="G1572" s="34" t="s">
        <v>485</v>
      </c>
      <c r="H1572" s="25" t="s">
        <v>16038</v>
      </c>
      <c r="I1572" s="34" t="s">
        <v>7295</v>
      </c>
      <c r="J1572" s="34" t="s">
        <v>7296</v>
      </c>
      <c r="K1572" s="25" t="s">
        <v>16039</v>
      </c>
      <c r="L1572" s="105" t="s">
        <v>25</v>
      </c>
      <c r="M1572" s="143"/>
      <c r="N1572" s="143">
        <v>46113</v>
      </c>
      <c r="O1572" s="46" t="str">
        <f>IFERROR(VLOOKUP(IF($L1572="―",$K1572,$L1572),[3]法人一覧!$D$4:$E$326,2,FALSE),"―")</f>
        <v>―</v>
      </c>
    </row>
    <row r="1573" spans="1:15" ht="27" customHeight="1" x14ac:dyDescent="0.15">
      <c r="A1573" s="39">
        <f>IF($B$1289="","",COUNTA($B$1289:B1573))</f>
        <v>285</v>
      </c>
      <c r="B1573" s="53">
        <f t="shared" si="162"/>
        <v>1573</v>
      </c>
      <c r="C1573" s="53" t="str">
        <f t="shared" si="163"/>
        <v>（１１）　訪問看護ステーション　（介護保険法）</v>
      </c>
      <c r="D1573" s="131" t="str">
        <f t="shared" si="164"/>
        <v>長寿介護課</v>
      </c>
      <c r="E1573" s="27" t="str">
        <f t="shared" si="165"/>
        <v>訪問看護ステーション</v>
      </c>
      <c r="F1573" s="25" t="s">
        <v>7306</v>
      </c>
      <c r="G1573" s="34" t="s">
        <v>2711</v>
      </c>
      <c r="H1573" s="25" t="s">
        <v>7307</v>
      </c>
      <c r="I1573" s="34" t="s">
        <v>7308</v>
      </c>
      <c r="J1573" s="34" t="s">
        <v>7309</v>
      </c>
      <c r="K1573" s="25" t="s">
        <v>16040</v>
      </c>
      <c r="L1573" s="105" t="s">
        <v>25</v>
      </c>
      <c r="M1573" s="93"/>
      <c r="N1573" s="93" t="s">
        <v>3013</v>
      </c>
      <c r="O1573" s="27" t="str">
        <f>IFERROR(VLOOKUP(IF($L1573="―",$K1573,$L1573),[3]法人一覧!$D$4:$E$326,2,FALSE),"―")</f>
        <v>―</v>
      </c>
    </row>
    <row r="1574" spans="1:15" ht="27" customHeight="1" x14ac:dyDescent="0.15">
      <c r="A1574" s="39">
        <f>IF($B$1289="","",COUNTA($B$1289:B1574))</f>
        <v>286</v>
      </c>
      <c r="B1574" s="53">
        <f t="shared" si="162"/>
        <v>1574</v>
      </c>
      <c r="C1574" s="53" t="str">
        <f t="shared" si="163"/>
        <v>（１１）　訪問看護ステーション　（介護保険法）</v>
      </c>
      <c r="D1574" s="131" t="str">
        <f t="shared" si="164"/>
        <v>長寿介護課</v>
      </c>
      <c r="E1574" s="27" t="str">
        <f t="shared" si="165"/>
        <v>訪問看護ステーション</v>
      </c>
      <c r="F1574" s="25" t="s">
        <v>7310</v>
      </c>
      <c r="G1574" s="34" t="s">
        <v>7311</v>
      </c>
      <c r="H1574" s="25" t="s">
        <v>7312</v>
      </c>
      <c r="I1574" s="34" t="s">
        <v>7313</v>
      </c>
      <c r="J1574" s="34" t="s">
        <v>7314</v>
      </c>
      <c r="K1574" s="104" t="s">
        <v>7315</v>
      </c>
      <c r="L1574" s="105" t="s">
        <v>25</v>
      </c>
      <c r="M1574" s="93"/>
      <c r="N1574" s="93" t="s">
        <v>3013</v>
      </c>
      <c r="O1574" s="27" t="str">
        <f>IFERROR(VLOOKUP(IF($L1574="―",$K1574,$L1574),[3]法人一覧!$D$4:$E$326,2,FALSE),"―")</f>
        <v>―</v>
      </c>
    </row>
    <row r="1575" spans="1:15" ht="27" customHeight="1" x14ac:dyDescent="0.15">
      <c r="A1575" s="39">
        <f>IF($B$1289="","",COUNTA($B$1289:B1575))</f>
        <v>287</v>
      </c>
      <c r="B1575" s="53">
        <f t="shared" si="162"/>
        <v>1575</v>
      </c>
      <c r="C1575" s="53" t="str">
        <f t="shared" si="163"/>
        <v>（１１）　訪問看護ステーション　（介護保険法）</v>
      </c>
      <c r="D1575" s="131" t="str">
        <f t="shared" si="164"/>
        <v>長寿介護課</v>
      </c>
      <c r="E1575" s="27" t="str">
        <f t="shared" si="165"/>
        <v>訪問看護ステーション</v>
      </c>
      <c r="F1575" s="133" t="s">
        <v>7316</v>
      </c>
      <c r="G1575" s="103" t="s">
        <v>197</v>
      </c>
      <c r="H1575" s="104" t="s">
        <v>7317</v>
      </c>
      <c r="I1575" s="103" t="s">
        <v>7318</v>
      </c>
      <c r="J1575" s="103" t="s">
        <v>7319</v>
      </c>
      <c r="K1575" s="104" t="s">
        <v>7320</v>
      </c>
      <c r="L1575" s="105" t="s">
        <v>25</v>
      </c>
      <c r="M1575" s="144"/>
      <c r="N1575" s="144" t="s">
        <v>2856</v>
      </c>
      <c r="O1575" s="27" t="str">
        <f>IFERROR(VLOOKUP(IF($L1575="―",$K1575,$L1575),[3]法人一覧!$D$4:$E$326,2,FALSE),"―")</f>
        <v>―</v>
      </c>
    </row>
    <row r="1576" spans="1:15" ht="27" customHeight="1" x14ac:dyDescent="0.15">
      <c r="A1576" s="39">
        <f>IF($B$1289="","",COUNTA($B$1289:B1576))</f>
        <v>288</v>
      </c>
      <c r="B1576" s="53">
        <f t="shared" si="162"/>
        <v>1576</v>
      </c>
      <c r="C1576" s="53" t="str">
        <f t="shared" si="163"/>
        <v>（１１）　訪問看護ステーション　（介護保険法）</v>
      </c>
      <c r="D1576" s="131" t="str">
        <f t="shared" si="164"/>
        <v>長寿介護課</v>
      </c>
      <c r="E1576" s="27" t="str">
        <f t="shared" si="165"/>
        <v>訪問看護ステーション</v>
      </c>
      <c r="F1576" s="133" t="s">
        <v>7321</v>
      </c>
      <c r="G1576" s="103" t="s">
        <v>7322</v>
      </c>
      <c r="H1576" s="104" t="s">
        <v>7323</v>
      </c>
      <c r="I1576" s="103" t="s">
        <v>5333</v>
      </c>
      <c r="J1576" s="103" t="s">
        <v>5334</v>
      </c>
      <c r="K1576" s="104" t="s">
        <v>16041</v>
      </c>
      <c r="L1576" s="105" t="s">
        <v>25</v>
      </c>
      <c r="M1576" s="144"/>
      <c r="N1576" s="144">
        <v>41760</v>
      </c>
      <c r="O1576" s="27" t="str">
        <f>IFERROR(VLOOKUP(IF($L1576="―",$K1576,$L1576),[3]法人一覧!$D$4:$E$326,2,FALSE),"―")</f>
        <v>―</v>
      </c>
    </row>
    <row r="1577" spans="1:15" ht="27" customHeight="1" x14ac:dyDescent="0.15">
      <c r="A1577" s="39">
        <f>IF($B$1289="","",COUNTA($B$1289:B1577))</f>
        <v>289</v>
      </c>
      <c r="B1577" s="53">
        <f t="shared" si="162"/>
        <v>1577</v>
      </c>
      <c r="C1577" s="53" t="str">
        <f t="shared" si="163"/>
        <v>（１１）　訪問看護ステーション　（介護保険法）</v>
      </c>
      <c r="D1577" s="131" t="str">
        <f t="shared" si="164"/>
        <v>長寿介護課</v>
      </c>
      <c r="E1577" s="27" t="str">
        <f t="shared" si="165"/>
        <v>訪問看護ステーション</v>
      </c>
      <c r="F1577" s="104" t="s">
        <v>7324</v>
      </c>
      <c r="G1577" s="103" t="s">
        <v>7325</v>
      </c>
      <c r="H1577" s="104" t="s">
        <v>7326</v>
      </c>
      <c r="I1577" s="103" t="s">
        <v>7327</v>
      </c>
      <c r="J1577" s="103" t="s">
        <v>7328</v>
      </c>
      <c r="K1577" s="104" t="s">
        <v>16036</v>
      </c>
      <c r="L1577" s="105" t="s">
        <v>25</v>
      </c>
      <c r="M1577" s="144"/>
      <c r="N1577" s="144">
        <v>42095</v>
      </c>
      <c r="O1577" s="27" t="str">
        <f>IFERROR(VLOOKUP(IF($L1577="―",$K1577,$L1577),[3]法人一覧!$D$4:$E$326,2,FALSE),"―")</f>
        <v>―</v>
      </c>
    </row>
    <row r="1578" spans="1:15" ht="27" customHeight="1" x14ac:dyDescent="0.15">
      <c r="A1578" s="39">
        <f>IF($B$1289="","",COUNTA($B$1289:B1578))</f>
        <v>290</v>
      </c>
      <c r="B1578" s="53">
        <f t="shared" si="162"/>
        <v>1578</v>
      </c>
      <c r="C1578" s="53" t="str">
        <f t="shared" si="163"/>
        <v>（１１）　訪問看護ステーション　（介護保険法）</v>
      </c>
      <c r="D1578" s="131" t="str">
        <f t="shared" si="164"/>
        <v>長寿介護課</v>
      </c>
      <c r="E1578" s="27" t="str">
        <f t="shared" si="165"/>
        <v>訪問看護ステーション</v>
      </c>
      <c r="F1578" s="104" t="s">
        <v>7329</v>
      </c>
      <c r="G1578" s="103" t="s">
        <v>2711</v>
      </c>
      <c r="H1578" s="104" t="s">
        <v>7330</v>
      </c>
      <c r="I1578" s="103" t="s">
        <v>7331</v>
      </c>
      <c r="J1578" s="103" t="s">
        <v>7332</v>
      </c>
      <c r="K1578" s="133" t="s">
        <v>7333</v>
      </c>
      <c r="L1578" s="105" t="s">
        <v>25</v>
      </c>
      <c r="M1578" s="144"/>
      <c r="N1578" s="144">
        <v>42461</v>
      </c>
      <c r="O1578" s="27" t="str">
        <f>IFERROR(VLOOKUP(IF($L1578="―",$K1578,$L1578),[3]法人一覧!$D$4:$E$326,2,FALSE),"―")</f>
        <v>―</v>
      </c>
    </row>
    <row r="1579" spans="1:15" ht="27" customHeight="1" x14ac:dyDescent="0.15">
      <c r="A1579" s="39">
        <f>IF($B$1289="","",COUNTA($B$1289:B1579))</f>
        <v>291</v>
      </c>
      <c r="B1579" s="53">
        <f t="shared" si="162"/>
        <v>1579</v>
      </c>
      <c r="C1579" s="53" t="str">
        <f t="shared" si="163"/>
        <v>（１１）　訪問看護ステーション　（介護保険法）</v>
      </c>
      <c r="D1579" s="131" t="str">
        <f t="shared" si="164"/>
        <v>長寿介護課</v>
      </c>
      <c r="E1579" s="27" t="str">
        <f t="shared" si="165"/>
        <v>訪問看護ステーション</v>
      </c>
      <c r="F1579" s="133" t="s">
        <v>7048</v>
      </c>
      <c r="G1579" s="136" t="s">
        <v>7334</v>
      </c>
      <c r="H1579" s="133" t="s">
        <v>7335</v>
      </c>
      <c r="I1579" s="136" t="s">
        <v>7336</v>
      </c>
      <c r="J1579" s="136" t="s">
        <v>7337</v>
      </c>
      <c r="K1579" s="136" t="s">
        <v>7338</v>
      </c>
      <c r="L1579" s="105" t="s">
        <v>4291</v>
      </c>
      <c r="M1579" s="135"/>
      <c r="N1579" s="135">
        <v>44470</v>
      </c>
      <c r="O1579" s="27" t="str">
        <f>IFERROR(VLOOKUP(IF($L1579="―",$K1579,$L1579),[3]法人一覧!$D$4:$E$326,2,FALSE),"―")</f>
        <v>―</v>
      </c>
    </row>
    <row r="1580" spans="1:15" ht="27" customHeight="1" x14ac:dyDescent="0.15">
      <c r="A1580" s="39">
        <f>IF($B$1289="","",COUNTA($B$1289:B1580))</f>
        <v>292</v>
      </c>
      <c r="B1580" s="53">
        <f t="shared" si="162"/>
        <v>1580</v>
      </c>
      <c r="C1580" s="53" t="str">
        <f t="shared" si="163"/>
        <v>（１１）　訪問看護ステーション　（介護保険法）</v>
      </c>
      <c r="D1580" s="131" t="str">
        <f t="shared" si="164"/>
        <v>長寿介護課</v>
      </c>
      <c r="E1580" s="27" t="str">
        <f t="shared" si="165"/>
        <v>訪問看護ステーション</v>
      </c>
      <c r="F1580" s="136" t="s">
        <v>7339</v>
      </c>
      <c r="G1580" s="136" t="s">
        <v>2682</v>
      </c>
      <c r="H1580" s="136" t="s">
        <v>7340</v>
      </c>
      <c r="I1580" s="136" t="s">
        <v>5338</v>
      </c>
      <c r="J1580" s="136" t="s">
        <v>5339</v>
      </c>
      <c r="K1580" s="25" t="s">
        <v>7341</v>
      </c>
      <c r="L1580" s="105" t="s">
        <v>25</v>
      </c>
      <c r="M1580" s="135"/>
      <c r="N1580" s="135">
        <v>44743</v>
      </c>
      <c r="O1580" s="27" t="str">
        <f>IFERROR(VLOOKUP(IF($L1580="―",$K1580,$L1580),[3]法人一覧!$D$4:$E$326,2,FALSE),"―")</f>
        <v>―</v>
      </c>
    </row>
    <row r="1581" spans="1:15" ht="27" customHeight="1" x14ac:dyDescent="0.15">
      <c r="A1581" s="39">
        <f>IF($B$1289="","",COUNTA($B$1289:B1581))</f>
        <v>293</v>
      </c>
      <c r="B1581" s="53">
        <f t="shared" si="162"/>
        <v>1581</v>
      </c>
      <c r="C1581" s="53" t="str">
        <f t="shared" si="163"/>
        <v>（１１）　訪問看護ステーション　（介護保険法）</v>
      </c>
      <c r="D1581" s="131" t="str">
        <f t="shared" si="164"/>
        <v>長寿介護課</v>
      </c>
      <c r="E1581" s="27" t="str">
        <f t="shared" si="165"/>
        <v>訪問看護ステーション</v>
      </c>
      <c r="F1581" s="25" t="s">
        <v>7342</v>
      </c>
      <c r="G1581" s="34" t="s">
        <v>7343</v>
      </c>
      <c r="H1581" s="104" t="s">
        <v>7344</v>
      </c>
      <c r="I1581" s="34" t="s">
        <v>7345</v>
      </c>
      <c r="J1581" s="34" t="s">
        <v>7346</v>
      </c>
      <c r="K1581" s="25" t="s">
        <v>7347</v>
      </c>
      <c r="L1581" s="105" t="s">
        <v>25</v>
      </c>
      <c r="M1581" s="37"/>
      <c r="N1581" s="37">
        <v>45170</v>
      </c>
      <c r="O1581" s="27" t="str">
        <f>IFERROR(VLOOKUP(IF($L1581="―",$K1581,$L1581),[3]法人一覧!$D$4:$E$326,2,FALSE),"―")</f>
        <v>―</v>
      </c>
    </row>
    <row r="1582" spans="1:15" ht="27" customHeight="1" x14ac:dyDescent="0.15">
      <c r="A1582" s="39">
        <f>IF($B$1289="","",COUNTA($B$1289:B1582))</f>
        <v>294</v>
      </c>
      <c r="B1582" s="53">
        <f t="shared" si="162"/>
        <v>1582</v>
      </c>
      <c r="C1582" s="53" t="str">
        <f t="shared" si="163"/>
        <v>（１１）　訪問看護ステーション　（介護保険法）</v>
      </c>
      <c r="D1582" s="131" t="str">
        <f t="shared" si="164"/>
        <v>長寿介護課</v>
      </c>
      <c r="E1582" s="27" t="str">
        <f t="shared" si="165"/>
        <v>訪問看護ステーション</v>
      </c>
      <c r="F1582" s="25" t="s">
        <v>7348</v>
      </c>
      <c r="G1582" s="98" t="s">
        <v>2711</v>
      </c>
      <c r="H1582" s="27" t="s">
        <v>7349</v>
      </c>
      <c r="I1582" s="34" t="s">
        <v>7350</v>
      </c>
      <c r="J1582" s="98" t="s">
        <v>7351</v>
      </c>
      <c r="K1582" s="25" t="s">
        <v>15141</v>
      </c>
      <c r="L1582" s="105" t="s">
        <v>25</v>
      </c>
      <c r="M1582" s="144"/>
      <c r="N1582" s="144">
        <v>45748</v>
      </c>
      <c r="O1582" s="27" t="str">
        <f>IFERROR(VLOOKUP(IF($L1582="―",$K1582,$L1582),[3]法人一覧!$D$4:$E$326,2,FALSE),"―")</f>
        <v>―</v>
      </c>
    </row>
    <row r="1583" spans="1:15" ht="27" customHeight="1" x14ac:dyDescent="0.15">
      <c r="A1583" s="39">
        <f>IF($B$1289="","",COUNTA($B$1289:B1583))</f>
        <v>295</v>
      </c>
      <c r="B1583" s="53">
        <f t="shared" si="162"/>
        <v>1583</v>
      </c>
      <c r="C1583" s="53" t="str">
        <f t="shared" si="163"/>
        <v>（１１）　訪問看護ステーション　（介護保険法）</v>
      </c>
      <c r="D1583" s="131" t="str">
        <f t="shared" si="164"/>
        <v>長寿介護課</v>
      </c>
      <c r="E1583" s="27" t="str">
        <f t="shared" si="165"/>
        <v>訪問看護ステーション</v>
      </c>
      <c r="F1583" s="25" t="s">
        <v>7352</v>
      </c>
      <c r="G1583" s="98" t="s">
        <v>7353</v>
      </c>
      <c r="H1583" s="27" t="s">
        <v>7354</v>
      </c>
      <c r="I1583" s="34" t="s">
        <v>7355</v>
      </c>
      <c r="J1583" s="98" t="s">
        <v>7356</v>
      </c>
      <c r="K1583" s="104" t="s">
        <v>7357</v>
      </c>
      <c r="L1583" s="105" t="s">
        <v>25</v>
      </c>
      <c r="M1583" s="144"/>
      <c r="N1583" s="144">
        <v>45748</v>
      </c>
      <c r="O1583" s="27" t="str">
        <f>IFERROR(VLOOKUP(IF($L1583="―",$K1583,$L1583),[3]法人一覧!$D$4:$E$326,2,FALSE),"―")</f>
        <v>―</v>
      </c>
    </row>
    <row r="1584" spans="1:15" ht="27" customHeight="1" x14ac:dyDescent="0.15">
      <c r="A1584" s="39">
        <f>IF($B$1289="","",COUNTA($B$1289:B1584))</f>
        <v>296</v>
      </c>
      <c r="B1584" s="53">
        <f t="shared" si="162"/>
        <v>1584</v>
      </c>
      <c r="C1584" s="53" t="str">
        <f t="shared" si="163"/>
        <v>（１１）　訪問看護ステーション　（介護保険法）</v>
      </c>
      <c r="D1584" s="131" t="str">
        <f t="shared" si="164"/>
        <v>長寿介護課</v>
      </c>
      <c r="E1584" s="27" t="str">
        <f t="shared" si="165"/>
        <v>訪問看護ステーション</v>
      </c>
      <c r="F1584" s="104" t="s">
        <v>7358</v>
      </c>
      <c r="G1584" s="103" t="s">
        <v>7359</v>
      </c>
      <c r="H1584" s="104" t="s">
        <v>7360</v>
      </c>
      <c r="I1584" s="103" t="s">
        <v>7361</v>
      </c>
      <c r="J1584" s="103" t="s">
        <v>7362</v>
      </c>
      <c r="K1584" s="104" t="s">
        <v>7363</v>
      </c>
      <c r="L1584" s="105" t="s">
        <v>25</v>
      </c>
      <c r="M1584" s="144"/>
      <c r="N1584" s="144" t="s">
        <v>3013</v>
      </c>
      <c r="O1584" s="27" t="str">
        <f>IFERROR(VLOOKUP(IF($L1584="―",$K1584,$L1584),[3]法人一覧!$D$4:$E$326,2,FALSE),"―")</f>
        <v>―</v>
      </c>
    </row>
    <row r="1585" spans="1:15" ht="27" customHeight="1" x14ac:dyDescent="0.15">
      <c r="A1585" s="39">
        <f>IF($B$1289="","",COUNTA($B$1289:B1585))</f>
        <v>297</v>
      </c>
      <c r="B1585" s="53">
        <f t="shared" si="162"/>
        <v>1585</v>
      </c>
      <c r="C1585" s="53" t="str">
        <f t="shared" si="163"/>
        <v>（１１）　訪問看護ステーション　（介護保険法）</v>
      </c>
      <c r="D1585" s="131" t="str">
        <f t="shared" si="164"/>
        <v>長寿介護課</v>
      </c>
      <c r="E1585" s="27" t="str">
        <f t="shared" si="165"/>
        <v>訪問看護ステーション</v>
      </c>
      <c r="F1585" s="104" t="s">
        <v>7364</v>
      </c>
      <c r="G1585" s="103" t="s">
        <v>1913</v>
      </c>
      <c r="H1585" s="104" t="s">
        <v>7365</v>
      </c>
      <c r="I1585" s="136" t="s">
        <v>7366</v>
      </c>
      <c r="J1585" s="136" t="s">
        <v>7367</v>
      </c>
      <c r="K1585" s="136" t="s">
        <v>7368</v>
      </c>
      <c r="L1585" s="105" t="s">
        <v>25</v>
      </c>
      <c r="M1585" s="144"/>
      <c r="N1585" s="144" t="s">
        <v>5478</v>
      </c>
      <c r="O1585" s="27" t="str">
        <f>IFERROR(VLOOKUP(IF($L1585="―",$K1585,$L1585),[3]法人一覧!$D$4:$E$326,2,FALSE),"―")</f>
        <v>―</v>
      </c>
    </row>
    <row r="1586" spans="1:15" ht="27" customHeight="1" x14ac:dyDescent="0.15">
      <c r="A1586" s="39">
        <f>IF($B$1289="","",COUNTA($B$1289:B1586))</f>
        <v>298</v>
      </c>
      <c r="B1586" s="53">
        <f t="shared" si="162"/>
        <v>1586</v>
      </c>
      <c r="C1586" s="53" t="str">
        <f t="shared" si="163"/>
        <v>（１１）　訪問看護ステーション　（介護保険法）</v>
      </c>
      <c r="D1586" s="131" t="str">
        <f t="shared" si="164"/>
        <v>長寿介護課</v>
      </c>
      <c r="E1586" s="27" t="str">
        <f t="shared" si="165"/>
        <v>訪問看護ステーション</v>
      </c>
      <c r="F1586" s="136" t="s">
        <v>7369</v>
      </c>
      <c r="G1586" s="136" t="s">
        <v>7370</v>
      </c>
      <c r="H1586" s="136" t="s">
        <v>7371</v>
      </c>
      <c r="I1586" s="136" t="s">
        <v>7372</v>
      </c>
      <c r="J1586" s="136" t="s">
        <v>7373</v>
      </c>
      <c r="K1586" s="104" t="s">
        <v>7374</v>
      </c>
      <c r="L1586" s="105" t="s">
        <v>25</v>
      </c>
      <c r="M1586" s="135"/>
      <c r="N1586" s="135">
        <v>45017</v>
      </c>
      <c r="O1586" s="27" t="str">
        <f>IFERROR(VLOOKUP(IF($L1586="―",$K1586,$L1586),[3]法人一覧!$D$4:$E$326,2,FALSE),"―")</f>
        <v>―</v>
      </c>
    </row>
    <row r="1587" spans="1:15" ht="27" customHeight="1" x14ac:dyDescent="0.15">
      <c r="A1587" s="39">
        <f>IF($B$1289="","",COUNTA($B$1289:B1587))</f>
        <v>299</v>
      </c>
      <c r="B1587" s="53">
        <f t="shared" si="162"/>
        <v>1587</v>
      </c>
      <c r="C1587" s="53" t="str">
        <f t="shared" si="163"/>
        <v>（１１）　訪問看護ステーション　（介護保険法）</v>
      </c>
      <c r="D1587" s="131" t="str">
        <f t="shared" si="164"/>
        <v>長寿介護課</v>
      </c>
      <c r="E1587" s="27" t="str">
        <f t="shared" si="165"/>
        <v>訪問看護ステーション</v>
      </c>
      <c r="F1587" s="25" t="s">
        <v>7375</v>
      </c>
      <c r="G1587" s="34" t="s">
        <v>1978</v>
      </c>
      <c r="H1587" s="25" t="s">
        <v>7376</v>
      </c>
      <c r="I1587" s="103" t="s">
        <v>7377</v>
      </c>
      <c r="J1587" s="103" t="s">
        <v>7378</v>
      </c>
      <c r="K1587" s="104" t="s">
        <v>7379</v>
      </c>
      <c r="L1587" s="105" t="s">
        <v>25</v>
      </c>
      <c r="M1587" s="93"/>
      <c r="N1587" s="93" t="s">
        <v>3013</v>
      </c>
      <c r="O1587" s="27" t="str">
        <f>IFERROR(VLOOKUP(IF($L1587="―",$K1587,$L1587),[3]法人一覧!$D$4:$E$326,2,FALSE),"―")</f>
        <v>―</v>
      </c>
    </row>
    <row r="1588" spans="1:15" ht="27" customHeight="1" x14ac:dyDescent="0.15">
      <c r="A1588" s="39">
        <f>IF($B$1289="","",COUNTA($B$1289:B1588))</f>
        <v>300</v>
      </c>
      <c r="B1588" s="53">
        <f t="shared" si="162"/>
        <v>1588</v>
      </c>
      <c r="C1588" s="53" t="str">
        <f t="shared" si="163"/>
        <v>（１１）　訪問看護ステーション　（介護保険法）</v>
      </c>
      <c r="D1588" s="131" t="str">
        <f t="shared" si="164"/>
        <v>長寿介護課</v>
      </c>
      <c r="E1588" s="27" t="str">
        <f t="shared" si="165"/>
        <v>訪問看護ステーション</v>
      </c>
      <c r="F1588" s="25" t="s">
        <v>7380</v>
      </c>
      <c r="G1588" s="34" t="s">
        <v>3902</v>
      </c>
      <c r="H1588" s="25" t="s">
        <v>7381</v>
      </c>
      <c r="I1588" s="103" t="s">
        <v>7382</v>
      </c>
      <c r="J1588" s="103" t="s">
        <v>7382</v>
      </c>
      <c r="K1588" s="136" t="s">
        <v>7383</v>
      </c>
      <c r="L1588" s="105" t="s">
        <v>25</v>
      </c>
      <c r="M1588" s="144"/>
      <c r="N1588" s="144">
        <v>43891</v>
      </c>
      <c r="O1588" s="27" t="str">
        <f>IFERROR(VLOOKUP(IF($L1588="―",$K1588,$L1588),[3]法人一覧!$D$4:$E$326,2,FALSE),"―")</f>
        <v>―</v>
      </c>
    </row>
    <row r="1589" spans="1:15" ht="27" customHeight="1" x14ac:dyDescent="0.15">
      <c r="A1589" s="39">
        <f>IF($B$1289="","",COUNTA($B$1289:B1589))</f>
        <v>301</v>
      </c>
      <c r="B1589" s="53">
        <f t="shared" si="162"/>
        <v>1589</v>
      </c>
      <c r="C1589" s="53" t="str">
        <f t="shared" si="163"/>
        <v>（１１）　訪問看護ステーション　（介護保険法）</v>
      </c>
      <c r="D1589" s="131" t="str">
        <f t="shared" si="164"/>
        <v>長寿介護課</v>
      </c>
      <c r="E1589" s="27" t="str">
        <f t="shared" si="165"/>
        <v>訪問看護ステーション</v>
      </c>
      <c r="F1589" s="136" t="s">
        <v>7384</v>
      </c>
      <c r="G1589" s="136" t="s">
        <v>7385</v>
      </c>
      <c r="H1589" s="136" t="s">
        <v>7386</v>
      </c>
      <c r="I1589" s="136" t="s">
        <v>7387</v>
      </c>
      <c r="J1589" s="136" t="s">
        <v>7388</v>
      </c>
      <c r="K1589" s="25" t="s">
        <v>7389</v>
      </c>
      <c r="L1589" s="105" t="s">
        <v>25</v>
      </c>
      <c r="M1589" s="135"/>
      <c r="N1589" s="135">
        <v>45017</v>
      </c>
      <c r="O1589" s="27" t="str">
        <f>IFERROR(VLOOKUP(IF($L1589="―",$K1589,$L1589),[3]法人一覧!$D$4:$E$326,2,FALSE),"―")</f>
        <v>―</v>
      </c>
    </row>
    <row r="1590" spans="1:15" ht="27" customHeight="1" x14ac:dyDescent="0.15">
      <c r="A1590" s="39">
        <f>IF($B$1289="","",COUNTA($B$1289:B1590))</f>
        <v>302</v>
      </c>
      <c r="B1590" s="53">
        <f t="shared" si="162"/>
        <v>1590</v>
      </c>
      <c r="C1590" s="53" t="str">
        <f t="shared" si="163"/>
        <v>（１１）　訪問看護ステーション　（介護保険法）</v>
      </c>
      <c r="D1590" s="131" t="str">
        <f t="shared" si="164"/>
        <v>長寿介護課</v>
      </c>
      <c r="E1590" s="27" t="str">
        <f t="shared" si="165"/>
        <v>訪問看護ステーション</v>
      </c>
      <c r="F1590" s="25" t="s">
        <v>7390</v>
      </c>
      <c r="G1590" s="34" t="s">
        <v>7391</v>
      </c>
      <c r="H1590" s="104" t="s">
        <v>7392</v>
      </c>
      <c r="I1590" s="34" t="s">
        <v>7393</v>
      </c>
      <c r="J1590" s="34" t="s">
        <v>7394</v>
      </c>
      <c r="K1590" s="25" t="s">
        <v>7395</v>
      </c>
      <c r="L1590" s="105" t="s">
        <v>25</v>
      </c>
      <c r="M1590" s="37"/>
      <c r="N1590" s="37">
        <v>45231</v>
      </c>
      <c r="O1590" s="27" t="str">
        <f>IFERROR(VLOOKUP(IF($L1590="―",$K1590,$L1590),[3]法人一覧!$D$4:$E$326,2,FALSE),"―")</f>
        <v>―</v>
      </c>
    </row>
    <row r="1591" spans="1:15" ht="27" customHeight="1" x14ac:dyDescent="0.15">
      <c r="A1591" s="39">
        <f>IF($B$1289="","",COUNTA($B$1289:B1591))</f>
        <v>303</v>
      </c>
      <c r="B1591" s="53">
        <f t="shared" si="162"/>
        <v>1591</v>
      </c>
      <c r="C1591" s="53" t="str">
        <f t="shared" si="163"/>
        <v>（１１）　訪問看護ステーション　（介護保険法）</v>
      </c>
      <c r="D1591" s="131" t="str">
        <f t="shared" si="164"/>
        <v>長寿介護課</v>
      </c>
      <c r="E1591" s="27" t="str">
        <f t="shared" si="165"/>
        <v>訪問看護ステーション</v>
      </c>
      <c r="F1591" s="25" t="s">
        <v>7396</v>
      </c>
      <c r="G1591" s="34" t="s">
        <v>2742</v>
      </c>
      <c r="H1591" s="25" t="s">
        <v>7397</v>
      </c>
      <c r="I1591" s="34" t="s">
        <v>7398</v>
      </c>
      <c r="J1591" s="34" t="s">
        <v>7399</v>
      </c>
      <c r="K1591" s="104" t="s">
        <v>7400</v>
      </c>
      <c r="L1591" s="105" t="s">
        <v>25</v>
      </c>
      <c r="M1591" s="93"/>
      <c r="N1591" s="93" t="s">
        <v>7401</v>
      </c>
      <c r="O1591" s="27" t="str">
        <f>IFERROR(VLOOKUP(IF($L1591="―",$K1591,$L1591),[3]法人一覧!$D$4:$E$326,2,FALSE),"―")</f>
        <v>―</v>
      </c>
    </row>
    <row r="1592" spans="1:15" ht="27" customHeight="1" x14ac:dyDescent="0.15">
      <c r="A1592" s="39">
        <f>IF($B$1289="","",COUNTA($B$1289:B1592))</f>
        <v>304</v>
      </c>
      <c r="B1592" s="53">
        <f t="shared" si="162"/>
        <v>1592</v>
      </c>
      <c r="C1592" s="53" t="str">
        <f t="shared" si="163"/>
        <v>（１１）　訪問看護ステーション　（介護保険法）</v>
      </c>
      <c r="D1592" s="131" t="str">
        <f t="shared" si="164"/>
        <v>長寿介護課</v>
      </c>
      <c r="E1592" s="27" t="str">
        <f t="shared" si="165"/>
        <v>訪問看護ステーション</v>
      </c>
      <c r="F1592" s="104" t="s">
        <v>7402</v>
      </c>
      <c r="G1592" s="103" t="s">
        <v>2034</v>
      </c>
      <c r="H1592" s="104" t="s">
        <v>7403</v>
      </c>
      <c r="I1592" s="103" t="s">
        <v>7404</v>
      </c>
      <c r="J1592" s="103" t="s">
        <v>7405</v>
      </c>
      <c r="K1592" s="25" t="s">
        <v>7406</v>
      </c>
      <c r="L1592" s="105" t="s">
        <v>25</v>
      </c>
      <c r="M1592" s="144"/>
      <c r="N1592" s="144">
        <v>42125</v>
      </c>
      <c r="O1592" s="27" t="str">
        <f>IFERROR(VLOOKUP(IF($L1592="―",$K1592,$L1592),[3]法人一覧!$D$4:$E$326,2,FALSE),"―")</f>
        <v>―</v>
      </c>
    </row>
    <row r="1593" spans="1:15" ht="35.25" customHeight="1" x14ac:dyDescent="0.15">
      <c r="A1593" s="39">
        <f>IF($B$1289="","",COUNTA($B$1289:B1593))</f>
        <v>305</v>
      </c>
      <c r="B1593" s="53">
        <f t="shared" si="162"/>
        <v>1593</v>
      </c>
      <c r="C1593" s="53" t="str">
        <f t="shared" si="163"/>
        <v>（１１）　訪問看護ステーション　（介護保険法）</v>
      </c>
      <c r="D1593" s="131" t="str">
        <f t="shared" si="164"/>
        <v>長寿介護課</v>
      </c>
      <c r="E1593" s="27" t="str">
        <f t="shared" si="165"/>
        <v>訪問看護ステーション</v>
      </c>
      <c r="F1593" s="25" t="s">
        <v>7407</v>
      </c>
      <c r="G1593" s="34" t="s">
        <v>7408</v>
      </c>
      <c r="H1593" s="104" t="s">
        <v>7409</v>
      </c>
      <c r="I1593" s="34" t="s">
        <v>5971</v>
      </c>
      <c r="J1593" s="34" t="s">
        <v>5972</v>
      </c>
      <c r="K1593" s="25" t="s">
        <v>99</v>
      </c>
      <c r="L1593" s="105" t="s">
        <v>25</v>
      </c>
      <c r="M1593" s="37"/>
      <c r="N1593" s="37">
        <v>45383</v>
      </c>
      <c r="O1593" s="27" t="str">
        <f>IFERROR(VLOOKUP(IF($L1593="―",$K1593,$L1593),[3]法人一覧!$D$4:$E$326,2,FALSE),"―")</f>
        <v>―</v>
      </c>
    </row>
    <row r="1594" spans="1:15" ht="27" customHeight="1" x14ac:dyDescent="0.15">
      <c r="A1594" s="39">
        <f>IF($B$1289="","",COUNTA($B$1289:B1594))</f>
        <v>306</v>
      </c>
      <c r="B1594" s="53">
        <f t="shared" si="162"/>
        <v>1594</v>
      </c>
      <c r="C1594" s="53" t="str">
        <f t="shared" si="163"/>
        <v>（１１）　訪問看護ステーション　（介護保険法）</v>
      </c>
      <c r="D1594" s="131" t="str">
        <f t="shared" si="164"/>
        <v>長寿介護課</v>
      </c>
      <c r="E1594" s="27" t="str">
        <f t="shared" ref="E1594" si="166">MID(category4_11,SEARCH("）",category4_11,1)+2,SEARCH("（",category4_11,SEARCH("）",category4_11,1)+2)-SEARCH("）",category4_11,1)-3)</f>
        <v>訪問看護ステーション</v>
      </c>
      <c r="F1594" s="25" t="s">
        <v>16042</v>
      </c>
      <c r="G1594" s="34" t="s">
        <v>2742</v>
      </c>
      <c r="H1594" s="104" t="s">
        <v>16043</v>
      </c>
      <c r="I1594" s="34" t="s">
        <v>16044</v>
      </c>
      <c r="J1594" s="34"/>
      <c r="K1594" s="25" t="s">
        <v>16045</v>
      </c>
      <c r="L1594" s="105" t="s">
        <v>25</v>
      </c>
      <c r="M1594" s="143"/>
      <c r="N1594" s="143" t="s">
        <v>16046</v>
      </c>
      <c r="O1594" s="34" t="str">
        <f>IFERROR(VLOOKUP(IF($L1594="―",$K1594,$L1594),[3]法人一覧!$D$4:$E$326,2,FALSE),"―")</f>
        <v>―</v>
      </c>
    </row>
    <row r="1595" spans="1:15" ht="27" customHeight="1" x14ac:dyDescent="0.15">
      <c r="A1595" s="39">
        <f>IF($B$1289="","",COUNTA($B$1289:B1595))</f>
        <v>307</v>
      </c>
      <c r="B1595" s="150">
        <f t="shared" si="162"/>
        <v>1595</v>
      </c>
      <c r="C1595" s="150" t="str">
        <f t="shared" si="163"/>
        <v>（１１）　訪問看護ステーション　（介護保険法）</v>
      </c>
      <c r="D1595" s="138" t="str">
        <f t="shared" si="164"/>
        <v>長寿介護課</v>
      </c>
      <c r="E1595" s="27" t="str">
        <f t="shared" si="165"/>
        <v>訪問看護ステーション</v>
      </c>
      <c r="F1595" s="58" t="s">
        <v>7410</v>
      </c>
      <c r="G1595" s="139" t="s">
        <v>7411</v>
      </c>
      <c r="H1595" s="59" t="s">
        <v>7412</v>
      </c>
      <c r="I1595" s="60" t="s">
        <v>7413</v>
      </c>
      <c r="J1595" s="139" t="s">
        <v>7414</v>
      </c>
      <c r="K1595" s="58" t="s">
        <v>16047</v>
      </c>
      <c r="L1595" s="315" t="s">
        <v>25</v>
      </c>
      <c r="M1595" s="151"/>
      <c r="N1595" s="151">
        <v>45597</v>
      </c>
      <c r="O1595" s="27" t="str">
        <f>IFERROR(VLOOKUP(IF($L1595="―",$K1595,$L1595),[3]法人一覧!$D$4:$E$326,2,FALSE),"―")</f>
        <v>―</v>
      </c>
    </row>
    <row r="1596" spans="1:15" ht="27" customHeight="1" x14ac:dyDescent="0.15">
      <c r="A1596" s="142"/>
      <c r="B1596" s="142"/>
      <c r="C1596" s="142"/>
      <c r="D1596" s="142"/>
      <c r="E1596" s="142"/>
      <c r="F1596" s="152"/>
      <c r="G1596" s="323"/>
      <c r="H1596" s="152"/>
      <c r="I1596" s="323"/>
      <c r="J1596" s="323"/>
      <c r="K1596" s="152"/>
      <c r="L1596" s="142"/>
      <c r="N1596" s="359"/>
      <c r="O1596" s="153"/>
    </row>
    <row r="1597" spans="1:15" ht="27" customHeight="1" x14ac:dyDescent="0.15">
      <c r="F1597" s="379" t="s">
        <v>7415</v>
      </c>
      <c r="O1597" s="56" t="s">
        <v>2799</v>
      </c>
    </row>
    <row r="1598" spans="1:15" ht="27" customHeight="1" x14ac:dyDescent="0.15">
      <c r="A1598" s="77" t="s">
        <v>5</v>
      </c>
      <c r="B1598" s="66" t="s">
        <v>6</v>
      </c>
      <c r="C1598" s="66" t="s">
        <v>7</v>
      </c>
      <c r="D1598" s="66" t="s">
        <v>8</v>
      </c>
      <c r="E1598" s="66" t="s">
        <v>9</v>
      </c>
      <c r="F1598" s="67" t="s">
        <v>10</v>
      </c>
      <c r="G1598" s="66" t="s">
        <v>11</v>
      </c>
      <c r="H1598" s="67" t="s">
        <v>12</v>
      </c>
      <c r="I1598" s="66" t="s">
        <v>13</v>
      </c>
      <c r="J1598" s="66" t="s">
        <v>14</v>
      </c>
      <c r="K1598" s="67" t="s">
        <v>15</v>
      </c>
      <c r="L1598" s="67" t="s">
        <v>13925</v>
      </c>
      <c r="M1598" s="68" t="s">
        <v>16</v>
      </c>
      <c r="N1598" s="67" t="s">
        <v>17</v>
      </c>
      <c r="O1598" s="66" t="s">
        <v>18</v>
      </c>
    </row>
    <row r="1599" spans="1:15" ht="27" customHeight="1" x14ac:dyDescent="0.15">
      <c r="A1599" s="39">
        <f>IF($B$1599="","",COUNTA($B$1599:B1599))</f>
        <v>1</v>
      </c>
      <c r="B1599" s="59">
        <f t="shared" ref="B1599:B1607" si="167">IF(D1599="","",ROW())</f>
        <v>1599</v>
      </c>
      <c r="C1599" s="27" t="str">
        <f t="shared" ref="C1599:C1607" si="168">$F$1597</f>
        <v>（１２）　認知症疾患医療センター</v>
      </c>
      <c r="D1599" s="131" t="str">
        <f t="shared" ref="D1599:D1607" si="169">$O$1597</f>
        <v>長寿介護課</v>
      </c>
      <c r="E1599" s="27" t="s">
        <v>7416</v>
      </c>
      <c r="F1599" s="25" t="s">
        <v>7417</v>
      </c>
      <c r="G1599" s="34" t="s">
        <v>6182</v>
      </c>
      <c r="H1599" s="25" t="s">
        <v>7418</v>
      </c>
      <c r="I1599" s="34" t="s">
        <v>3952</v>
      </c>
      <c r="J1599" s="34" t="s">
        <v>3953</v>
      </c>
      <c r="K1599" s="25" t="s">
        <v>7419</v>
      </c>
      <c r="L1599" s="25" t="s">
        <v>25</v>
      </c>
      <c r="M1599" s="76" t="s">
        <v>25</v>
      </c>
      <c r="N1599" s="36" t="s">
        <v>3508</v>
      </c>
      <c r="O1599" s="74" t="str">
        <f>IFERROR(VLOOKUP(IF($L1599="―",$K1599,$L1599),法人一覧!$D$4:$E$333,2,FALSE),"―")</f>
        <v>―</v>
      </c>
    </row>
    <row r="1600" spans="1:15" ht="27" customHeight="1" x14ac:dyDescent="0.15">
      <c r="A1600" s="39">
        <f>IF($B$1599="","",COUNTA($B$1599:B1600))</f>
        <v>2</v>
      </c>
      <c r="B1600" s="27">
        <f t="shared" si="167"/>
        <v>1600</v>
      </c>
      <c r="C1600" s="27" t="str">
        <f t="shared" si="168"/>
        <v>（１２）　認知症疾患医療センター</v>
      </c>
      <c r="D1600" s="131" t="str">
        <f t="shared" si="169"/>
        <v>長寿介護課</v>
      </c>
      <c r="E1600" s="27" t="s">
        <v>7416</v>
      </c>
      <c r="F1600" s="25" t="s">
        <v>7420</v>
      </c>
      <c r="G1600" s="34" t="s">
        <v>7421</v>
      </c>
      <c r="H1600" s="25" t="s">
        <v>7422</v>
      </c>
      <c r="I1600" s="34" t="s">
        <v>7423</v>
      </c>
      <c r="J1600" s="34" t="s">
        <v>7424</v>
      </c>
      <c r="K1600" s="25" t="s">
        <v>62</v>
      </c>
      <c r="L1600" s="25" t="s">
        <v>25</v>
      </c>
      <c r="M1600" s="76" t="s">
        <v>25</v>
      </c>
      <c r="N1600" s="36" t="s">
        <v>3508</v>
      </c>
      <c r="O1600" s="69" t="str">
        <f>IFERROR(VLOOKUP(IF($L1600="―",$K1600,$L1600),法人一覧!$D$4:$E$333,2,FALSE),"―")</f>
        <v>―</v>
      </c>
    </row>
    <row r="1601" spans="1:15" ht="27" customHeight="1" x14ac:dyDescent="0.15">
      <c r="A1601" s="39">
        <f>IF($B$1599="","",COUNTA($B$1599:B1601))</f>
        <v>3</v>
      </c>
      <c r="B1601" s="27">
        <f t="shared" si="167"/>
        <v>1601</v>
      </c>
      <c r="C1601" s="27" t="str">
        <f t="shared" si="168"/>
        <v>（１２）　認知症疾患医療センター</v>
      </c>
      <c r="D1601" s="131" t="str">
        <f t="shared" si="169"/>
        <v>長寿介護課</v>
      </c>
      <c r="E1601" s="27" t="s">
        <v>7416</v>
      </c>
      <c r="F1601" s="25" t="s">
        <v>7425</v>
      </c>
      <c r="G1601" s="34" t="s">
        <v>1386</v>
      </c>
      <c r="H1601" s="25" t="s">
        <v>7426</v>
      </c>
      <c r="I1601" s="34" t="s">
        <v>7427</v>
      </c>
      <c r="J1601" s="34" t="s">
        <v>7428</v>
      </c>
      <c r="K1601" s="25" t="s">
        <v>7429</v>
      </c>
      <c r="L1601" s="25" t="s">
        <v>25</v>
      </c>
      <c r="M1601" s="76" t="s">
        <v>25</v>
      </c>
      <c r="N1601" s="36" t="s">
        <v>3508</v>
      </c>
      <c r="O1601" s="69" t="str">
        <f>IFERROR(VLOOKUP(IF($L1601="―",$K1601,$L1601),法人一覧!$D$4:$E$333,2,FALSE),"―")</f>
        <v>―</v>
      </c>
    </row>
    <row r="1602" spans="1:15" ht="27" customHeight="1" x14ac:dyDescent="0.15">
      <c r="A1602" s="39">
        <f>IF($B$1599="","",COUNTA($B$1599:B1602))</f>
        <v>4</v>
      </c>
      <c r="B1602" s="27">
        <f t="shared" si="167"/>
        <v>1602</v>
      </c>
      <c r="C1602" s="27" t="str">
        <f t="shared" si="168"/>
        <v>（１２）　認知症疾患医療センター</v>
      </c>
      <c r="D1602" s="131" t="str">
        <f t="shared" si="169"/>
        <v>長寿介護課</v>
      </c>
      <c r="E1602" s="27" t="s">
        <v>7416</v>
      </c>
      <c r="F1602" s="25" t="s">
        <v>7430</v>
      </c>
      <c r="G1602" s="34" t="s">
        <v>7431</v>
      </c>
      <c r="H1602" s="25" t="s">
        <v>7432</v>
      </c>
      <c r="I1602" s="34" t="s">
        <v>7433</v>
      </c>
      <c r="J1602" s="34" t="s">
        <v>7434</v>
      </c>
      <c r="K1602" s="25" t="s">
        <v>7435</v>
      </c>
      <c r="L1602" s="25" t="s">
        <v>25</v>
      </c>
      <c r="M1602" s="76" t="s">
        <v>25</v>
      </c>
      <c r="N1602" s="36" t="s">
        <v>156</v>
      </c>
      <c r="O1602" s="69" t="str">
        <f>IFERROR(VLOOKUP(IF($L1602="―",$K1602,$L1602),法人一覧!$D$4:$E$333,2,FALSE),"―")</f>
        <v>―</v>
      </c>
    </row>
    <row r="1603" spans="1:15" ht="27" customHeight="1" x14ac:dyDescent="0.15">
      <c r="A1603" s="39">
        <f>IF($B$1599="","",COUNTA($B$1599:B1603))</f>
        <v>5</v>
      </c>
      <c r="B1603" s="27">
        <f t="shared" si="167"/>
        <v>1603</v>
      </c>
      <c r="C1603" s="27" t="str">
        <f t="shared" si="168"/>
        <v>（１２）　認知症疾患医療センター</v>
      </c>
      <c r="D1603" s="131" t="str">
        <f t="shared" si="169"/>
        <v>長寿介護課</v>
      </c>
      <c r="E1603" s="27" t="s">
        <v>7416</v>
      </c>
      <c r="F1603" s="25" t="s">
        <v>7436</v>
      </c>
      <c r="G1603" s="34" t="s">
        <v>5368</v>
      </c>
      <c r="H1603" s="25" t="s">
        <v>7437</v>
      </c>
      <c r="I1603" s="34" t="s">
        <v>7438</v>
      </c>
      <c r="J1603" s="34" t="s">
        <v>7439</v>
      </c>
      <c r="K1603" s="25" t="s">
        <v>7419</v>
      </c>
      <c r="L1603" s="25" t="s">
        <v>25</v>
      </c>
      <c r="M1603" s="76" t="s">
        <v>25</v>
      </c>
      <c r="N1603" s="36" t="s">
        <v>7440</v>
      </c>
      <c r="O1603" s="69" t="str">
        <f>IFERROR(VLOOKUP(IF($L1603="―",$K1603,$L1603),法人一覧!$D$4:$E$333,2,FALSE),"―")</f>
        <v>―</v>
      </c>
    </row>
    <row r="1604" spans="1:15" ht="27" customHeight="1" x14ac:dyDescent="0.15">
      <c r="A1604" s="39">
        <f>IF($B$1599="","",COUNTA($B$1599:B1604))</f>
        <v>6</v>
      </c>
      <c r="B1604" s="27">
        <f t="shared" si="167"/>
        <v>1604</v>
      </c>
      <c r="C1604" s="27" t="str">
        <f t="shared" si="168"/>
        <v>（１２）　認知症疾患医療センター</v>
      </c>
      <c r="D1604" s="131" t="str">
        <f t="shared" si="169"/>
        <v>長寿介護課</v>
      </c>
      <c r="E1604" s="27" t="s">
        <v>7416</v>
      </c>
      <c r="F1604" s="25" t="s">
        <v>7441</v>
      </c>
      <c r="G1604" s="34" t="s">
        <v>6307</v>
      </c>
      <c r="H1604" s="25" t="s">
        <v>7442</v>
      </c>
      <c r="I1604" s="34" t="s">
        <v>7443</v>
      </c>
      <c r="J1604" s="34" t="s">
        <v>7444</v>
      </c>
      <c r="K1604" s="25" t="s">
        <v>7445</v>
      </c>
      <c r="L1604" s="25" t="s">
        <v>25</v>
      </c>
      <c r="M1604" s="76" t="s">
        <v>1954</v>
      </c>
      <c r="N1604" s="37">
        <v>43009</v>
      </c>
      <c r="O1604" s="69" t="str">
        <f>IFERROR(VLOOKUP(IF($L1604="―",$K1604,$L1604),法人一覧!$D$4:$E$333,2,FALSE),"―")</f>
        <v>―</v>
      </c>
    </row>
    <row r="1605" spans="1:15" ht="33" customHeight="1" x14ac:dyDescent="0.15">
      <c r="A1605" s="39">
        <f>IF($B$1599="","",COUNTA($B$1599:B1605))</f>
        <v>7</v>
      </c>
      <c r="B1605" s="27">
        <f t="shared" si="167"/>
        <v>1605</v>
      </c>
      <c r="C1605" s="27" t="str">
        <f t="shared" si="168"/>
        <v>（１２）　認知症疾患医療センター</v>
      </c>
      <c r="D1605" s="131" t="str">
        <f t="shared" si="169"/>
        <v>長寿介護課</v>
      </c>
      <c r="E1605" s="27" t="s">
        <v>7416</v>
      </c>
      <c r="F1605" s="25" t="s">
        <v>7446</v>
      </c>
      <c r="G1605" s="34" t="s">
        <v>7447</v>
      </c>
      <c r="H1605" s="25" t="s">
        <v>7448</v>
      </c>
      <c r="I1605" s="34" t="s">
        <v>7449</v>
      </c>
      <c r="J1605" s="34" t="s">
        <v>7450</v>
      </c>
      <c r="K1605" s="25" t="s">
        <v>7451</v>
      </c>
      <c r="L1605" s="25" t="s">
        <v>25</v>
      </c>
      <c r="M1605" s="76" t="s">
        <v>1954</v>
      </c>
      <c r="N1605" s="37">
        <v>43009</v>
      </c>
      <c r="O1605" s="69" t="str">
        <f>IFERROR(VLOOKUP(IF($L1605="―",$K1605,$L1605),法人一覧!$D$4:$E$333,2,FALSE),"―")</f>
        <v>―</v>
      </c>
    </row>
    <row r="1606" spans="1:15" ht="27" customHeight="1" x14ac:dyDescent="0.15">
      <c r="A1606" s="39">
        <f>IF($B$1599="","",COUNTA($B$1599:B1606))</f>
        <v>8</v>
      </c>
      <c r="B1606" s="27">
        <f t="shared" si="167"/>
        <v>1606</v>
      </c>
      <c r="C1606" s="27" t="str">
        <f t="shared" si="168"/>
        <v>（１２）　認知症疾患医療センター</v>
      </c>
      <c r="D1606" s="131" t="str">
        <f t="shared" si="169"/>
        <v>長寿介護課</v>
      </c>
      <c r="E1606" s="27" t="s">
        <v>7416</v>
      </c>
      <c r="F1606" s="25" t="s">
        <v>7452</v>
      </c>
      <c r="G1606" s="34" t="s">
        <v>2885</v>
      </c>
      <c r="H1606" s="25" t="s">
        <v>7453</v>
      </c>
      <c r="I1606" s="34" t="s">
        <v>7454</v>
      </c>
      <c r="J1606" s="34" t="s">
        <v>7455</v>
      </c>
      <c r="K1606" s="25" t="s">
        <v>7456</v>
      </c>
      <c r="L1606" s="25" t="s">
        <v>25</v>
      </c>
      <c r="M1606" s="76" t="s">
        <v>1954</v>
      </c>
      <c r="N1606" s="37">
        <v>43009</v>
      </c>
      <c r="O1606" s="69" t="str">
        <f>IFERROR(VLOOKUP(IF($L1606="―",$K1606,$L1606),法人一覧!$D$4:$E$333,2,FALSE),"―")</f>
        <v>―</v>
      </c>
    </row>
    <row r="1607" spans="1:15" ht="27" customHeight="1" x14ac:dyDescent="0.15">
      <c r="A1607" s="39">
        <f>IF($B$1599="","",COUNTA($B$1599:B1607))</f>
        <v>9</v>
      </c>
      <c r="B1607" s="59">
        <f t="shared" si="167"/>
        <v>1607</v>
      </c>
      <c r="C1607" s="59" t="str">
        <f t="shared" si="168"/>
        <v>（１２）　認知症疾患医療センター</v>
      </c>
      <c r="D1607" s="138" t="str">
        <f t="shared" si="169"/>
        <v>長寿介護課</v>
      </c>
      <c r="E1607" s="59" t="s">
        <v>7416</v>
      </c>
      <c r="F1607" s="58" t="s">
        <v>7457</v>
      </c>
      <c r="G1607" s="60" t="s">
        <v>7458</v>
      </c>
      <c r="H1607" s="58" t="s">
        <v>7459</v>
      </c>
      <c r="I1607" s="60" t="s">
        <v>7460</v>
      </c>
      <c r="J1607" s="60" t="s">
        <v>7461</v>
      </c>
      <c r="K1607" s="58" t="s">
        <v>7445</v>
      </c>
      <c r="L1607" s="58" t="s">
        <v>25</v>
      </c>
      <c r="M1607" s="75" t="s">
        <v>1954</v>
      </c>
      <c r="N1607" s="90">
        <v>43009</v>
      </c>
      <c r="O1607" s="74" t="str">
        <f>IFERROR(VLOOKUP(IF($L1607="―",$K1607,$L1607),法人一覧!$D$4:$E$333,2,FALSE),"―")</f>
        <v>―</v>
      </c>
    </row>
    <row r="1608" spans="1:15" ht="27" customHeight="1" x14ac:dyDescent="0.15">
      <c r="O1608" s="91"/>
    </row>
    <row r="1609" spans="1:15" ht="27" customHeight="1" x14ac:dyDescent="0.15">
      <c r="F1609" s="395" t="s">
        <v>7462</v>
      </c>
      <c r="O1609" s="56" t="s">
        <v>2799</v>
      </c>
    </row>
    <row r="1610" spans="1:15" ht="27" customHeight="1" x14ac:dyDescent="0.15">
      <c r="A1610" s="77" t="s">
        <v>5</v>
      </c>
      <c r="B1610" s="66" t="s">
        <v>6</v>
      </c>
      <c r="C1610" s="66" t="s">
        <v>7</v>
      </c>
      <c r="D1610" s="66" t="s">
        <v>8</v>
      </c>
      <c r="E1610" s="66" t="s">
        <v>9</v>
      </c>
      <c r="F1610" s="67" t="s">
        <v>10</v>
      </c>
      <c r="G1610" s="66" t="s">
        <v>11</v>
      </c>
      <c r="H1610" s="67" t="s">
        <v>12</v>
      </c>
      <c r="I1610" s="66" t="s">
        <v>13</v>
      </c>
      <c r="J1610" s="66" t="s">
        <v>14</v>
      </c>
      <c r="K1610" s="67" t="s">
        <v>15</v>
      </c>
      <c r="L1610" s="67" t="s">
        <v>13925</v>
      </c>
      <c r="M1610" s="68" t="s">
        <v>16</v>
      </c>
      <c r="N1610" s="67" t="s">
        <v>17</v>
      </c>
      <c r="O1610" s="66" t="s">
        <v>18</v>
      </c>
    </row>
    <row r="1611" spans="1:15" ht="27" customHeight="1" x14ac:dyDescent="0.15">
      <c r="A1611" s="39">
        <f>IF($B$1611="","",COUNTA($B$1611:B1611))</f>
        <v>1</v>
      </c>
      <c r="B1611" s="59">
        <f t="shared" ref="B1611:B1676" si="170">IF(D1611="","",ROW())</f>
        <v>1611</v>
      </c>
      <c r="C1611" s="333" t="str">
        <f t="shared" ref="C1611:C1676" si="171">$F$1609</f>
        <v>（１３）　認知症対応型共同生活介護　（介護保険法）</v>
      </c>
      <c r="D1611" s="131" t="str">
        <f t="shared" ref="D1611:D1676" si="172">$O$1609</f>
        <v>長寿介護課</v>
      </c>
      <c r="E1611" s="27" t="str">
        <f t="shared" ref="E1611:E1676" si="173">MID(category4_13,SEARCH("）",category4_13,1)+2,SEARCH("（",category4_13,SEARCH("）",category4_13,1)+2)-SEARCH("）",category4_13,1)-3)</f>
        <v>認知症対応型共同生活介護</v>
      </c>
      <c r="F1611" s="25" t="s">
        <v>7463</v>
      </c>
      <c r="G1611" s="34" t="s">
        <v>2082</v>
      </c>
      <c r="H1611" s="25" t="s">
        <v>7464</v>
      </c>
      <c r="I1611" s="34" t="s">
        <v>7465</v>
      </c>
      <c r="J1611" s="34" t="s">
        <v>7466</v>
      </c>
      <c r="K1611" s="25" t="s">
        <v>7467</v>
      </c>
      <c r="L1611" s="25" t="s">
        <v>25</v>
      </c>
      <c r="M1611" s="35">
        <v>6</v>
      </c>
      <c r="N1611" s="36" t="s">
        <v>7468</v>
      </c>
      <c r="O1611" s="74" t="str">
        <f>IFERROR(VLOOKUP(IF($L1611="―",$K1611,$L1611),法人一覧!$D$4:$E$333,2,FALSE),"―")</f>
        <v>―</v>
      </c>
    </row>
    <row r="1612" spans="1:15" ht="30" customHeight="1" x14ac:dyDescent="0.15">
      <c r="A1612" s="39">
        <f>IF($B$1611="","",COUNTA($B$1611:B1612))</f>
        <v>2</v>
      </c>
      <c r="B1612" s="333">
        <f t="shared" si="170"/>
        <v>1612</v>
      </c>
      <c r="C1612" s="333" t="str">
        <f t="shared" si="171"/>
        <v>（１３）　認知症対応型共同生活介護　（介護保険法）</v>
      </c>
      <c r="D1612" s="131" t="str">
        <f t="shared" si="172"/>
        <v>長寿介護課</v>
      </c>
      <c r="E1612" s="27" t="str">
        <f t="shared" si="173"/>
        <v>認知症対応型共同生活介護</v>
      </c>
      <c r="F1612" s="25" t="s">
        <v>7469</v>
      </c>
      <c r="G1612" s="34" t="s">
        <v>7470</v>
      </c>
      <c r="H1612" s="25" t="s">
        <v>7471</v>
      </c>
      <c r="I1612" s="98" t="s">
        <v>7472</v>
      </c>
      <c r="J1612" s="98" t="s">
        <v>7472</v>
      </c>
      <c r="K1612" s="25" t="s">
        <v>7467</v>
      </c>
      <c r="L1612" s="25" t="s">
        <v>25</v>
      </c>
      <c r="M1612" s="35">
        <v>9</v>
      </c>
      <c r="N1612" s="36" t="s">
        <v>7468</v>
      </c>
      <c r="O1612" s="69" t="str">
        <f>IFERROR(VLOOKUP(IF($L1612="―",$K1612,$L1612),法人一覧!$D$4:$E$333,2,FALSE),"―")</f>
        <v>―</v>
      </c>
    </row>
    <row r="1613" spans="1:15" ht="27" customHeight="1" x14ac:dyDescent="0.15">
      <c r="A1613" s="39">
        <f>IF($B$1611="","",COUNTA($B$1611:B1613))</f>
        <v>3</v>
      </c>
      <c r="B1613" s="333">
        <f t="shared" si="170"/>
        <v>1613</v>
      </c>
      <c r="C1613" s="333" t="str">
        <f t="shared" si="171"/>
        <v>（１３）　認知症対応型共同生活介護　（介護保険法）</v>
      </c>
      <c r="D1613" s="131" t="str">
        <f t="shared" si="172"/>
        <v>長寿介護課</v>
      </c>
      <c r="E1613" s="27" t="str">
        <f t="shared" si="173"/>
        <v>認知症対応型共同生活介護</v>
      </c>
      <c r="F1613" s="25" t="s">
        <v>15008</v>
      </c>
      <c r="G1613" s="34" t="s">
        <v>6152</v>
      </c>
      <c r="H1613" s="25" t="s">
        <v>7473</v>
      </c>
      <c r="I1613" s="34" t="s">
        <v>7474</v>
      </c>
      <c r="J1613" s="34" t="s">
        <v>7474</v>
      </c>
      <c r="K1613" s="25" t="s">
        <v>7475</v>
      </c>
      <c r="L1613" s="25" t="s">
        <v>25</v>
      </c>
      <c r="M1613" s="35">
        <v>27</v>
      </c>
      <c r="N1613" s="36" t="s">
        <v>7468</v>
      </c>
      <c r="O1613" s="69" t="str">
        <f>IFERROR(VLOOKUP(IF($L1613="―",$K1613,$L1613),法人一覧!$D$4:$E$333,2,FALSE),"―")</f>
        <v>1190005008399</v>
      </c>
    </row>
    <row r="1614" spans="1:15" ht="27" customHeight="1" x14ac:dyDescent="0.15">
      <c r="A1614" s="39">
        <f>IF($B$1611="","",COUNTA($B$1611:B1614))</f>
        <v>4</v>
      </c>
      <c r="B1614" s="333">
        <f t="shared" si="170"/>
        <v>1614</v>
      </c>
      <c r="C1614" s="333" t="str">
        <f t="shared" si="171"/>
        <v>（１３）　認知症対応型共同生活介護　（介護保険法）</v>
      </c>
      <c r="D1614" s="131" t="str">
        <f t="shared" si="172"/>
        <v>長寿介護課</v>
      </c>
      <c r="E1614" s="27" t="str">
        <f t="shared" si="173"/>
        <v>認知症対応型共同生活介護</v>
      </c>
      <c r="F1614" s="25" t="s">
        <v>7476</v>
      </c>
      <c r="G1614" s="34" t="s">
        <v>608</v>
      </c>
      <c r="H1614" s="25" t="s">
        <v>7477</v>
      </c>
      <c r="I1614" s="34" t="s">
        <v>7478</v>
      </c>
      <c r="J1614" s="34" t="s">
        <v>7479</v>
      </c>
      <c r="K1614" s="25" t="s">
        <v>7480</v>
      </c>
      <c r="L1614" s="25" t="s">
        <v>25</v>
      </c>
      <c r="M1614" s="35">
        <v>9</v>
      </c>
      <c r="N1614" s="36" t="s">
        <v>7468</v>
      </c>
      <c r="O1614" s="69" t="str">
        <f>IFERROR(VLOOKUP(IF($L1614="―",$K1614,$L1614),法人一覧!$D$4:$E$333,2,FALSE),"―")</f>
        <v>―</v>
      </c>
    </row>
    <row r="1615" spans="1:15" ht="26.25" customHeight="1" x14ac:dyDescent="0.15">
      <c r="A1615" s="39">
        <f>IF($B$1611="","",COUNTA($B$1611:B1615))</f>
        <v>5</v>
      </c>
      <c r="B1615" s="333">
        <f t="shared" si="170"/>
        <v>1615</v>
      </c>
      <c r="C1615" s="333" t="str">
        <f t="shared" si="171"/>
        <v>（１３）　認知症対応型共同生活介護　（介護保険法）</v>
      </c>
      <c r="D1615" s="131" t="str">
        <f t="shared" si="172"/>
        <v>長寿介護課</v>
      </c>
      <c r="E1615" s="27" t="str">
        <f t="shared" si="173"/>
        <v>認知症対応型共同生活介護</v>
      </c>
      <c r="F1615" s="25" t="s">
        <v>7481</v>
      </c>
      <c r="G1615" s="34" t="s">
        <v>4298</v>
      </c>
      <c r="H1615" s="25" t="s">
        <v>7482</v>
      </c>
      <c r="I1615" s="34" t="s">
        <v>7483</v>
      </c>
      <c r="J1615" s="34" t="s">
        <v>7484</v>
      </c>
      <c r="K1615" s="25" t="s">
        <v>7485</v>
      </c>
      <c r="L1615" s="25" t="s">
        <v>25</v>
      </c>
      <c r="M1615" s="35">
        <v>18</v>
      </c>
      <c r="N1615" s="36" t="s">
        <v>7468</v>
      </c>
      <c r="O1615" s="69" t="str">
        <f>IFERROR(VLOOKUP(IF($L1615="―",$K1615,$L1615),法人一覧!$D$4:$E$333,2,FALSE),"―")</f>
        <v>―</v>
      </c>
    </row>
    <row r="1616" spans="1:15" ht="26.25" customHeight="1" x14ac:dyDescent="0.15">
      <c r="A1616" s="39">
        <f>IF($B$1611="","",COUNTA($B$1611:B1616))</f>
        <v>6</v>
      </c>
      <c r="B1616" s="333">
        <f t="shared" si="170"/>
        <v>1616</v>
      </c>
      <c r="C1616" s="333" t="str">
        <f t="shared" si="171"/>
        <v>（１３）　認知症対応型共同生活介護　（介護保険法）</v>
      </c>
      <c r="D1616" s="131" t="str">
        <f t="shared" si="172"/>
        <v>長寿介護課</v>
      </c>
      <c r="E1616" s="27" t="str">
        <f t="shared" si="173"/>
        <v>認知症対応型共同生活介護</v>
      </c>
      <c r="F1616" s="25" t="s">
        <v>7486</v>
      </c>
      <c r="G1616" s="34" t="s">
        <v>4096</v>
      </c>
      <c r="H1616" s="25" t="s">
        <v>16048</v>
      </c>
      <c r="I1616" s="34" t="s">
        <v>7487</v>
      </c>
      <c r="J1616" s="34" t="s">
        <v>7488</v>
      </c>
      <c r="K1616" s="25" t="s">
        <v>7489</v>
      </c>
      <c r="L1616" s="25" t="s">
        <v>25</v>
      </c>
      <c r="M1616" s="35">
        <v>9</v>
      </c>
      <c r="N1616" s="36" t="s">
        <v>7468</v>
      </c>
      <c r="O1616" s="69" t="str">
        <f>IFERROR(VLOOKUP(IF($L1616="―",$K1616,$L1616),法人一覧!$D$4:$E$333,2,FALSE),"―")</f>
        <v>―</v>
      </c>
    </row>
    <row r="1617" spans="1:15" ht="27" customHeight="1" x14ac:dyDescent="0.15">
      <c r="A1617" s="39">
        <f>IF($B$1611="","",COUNTA($B$1611:B1617))</f>
        <v>7</v>
      </c>
      <c r="B1617" s="333">
        <f t="shared" si="170"/>
        <v>1617</v>
      </c>
      <c r="C1617" s="333" t="str">
        <f t="shared" si="171"/>
        <v>（１３）　認知症対応型共同生活介護　（介護保険法）</v>
      </c>
      <c r="D1617" s="131" t="str">
        <f t="shared" si="172"/>
        <v>長寿介護課</v>
      </c>
      <c r="E1617" s="27" t="str">
        <f t="shared" si="173"/>
        <v>認知症対応型共同生活介護</v>
      </c>
      <c r="F1617" s="25" t="s">
        <v>7490</v>
      </c>
      <c r="G1617" s="34" t="s">
        <v>7491</v>
      </c>
      <c r="H1617" s="25" t="s">
        <v>7492</v>
      </c>
      <c r="I1617" s="34" t="s">
        <v>7493</v>
      </c>
      <c r="J1617" s="34" t="s">
        <v>7494</v>
      </c>
      <c r="K1617" s="25" t="s">
        <v>7495</v>
      </c>
      <c r="L1617" s="25" t="s">
        <v>25</v>
      </c>
      <c r="M1617" s="35">
        <v>18</v>
      </c>
      <c r="N1617" s="36" t="s">
        <v>7496</v>
      </c>
      <c r="O1617" s="69" t="str">
        <f>IFERROR(VLOOKUP(IF($L1617="―",$K1617,$L1617),法人一覧!$D$4:$E$333,2,FALSE),"―")</f>
        <v>―</v>
      </c>
    </row>
    <row r="1618" spans="1:15" s="64" customFormat="1" ht="27" customHeight="1" x14ac:dyDescent="0.15">
      <c r="A1618" s="269">
        <f>IF($B$1611="","",COUNTA($B$1611:B1618))</f>
        <v>8</v>
      </c>
      <c r="B1618" s="333">
        <f t="shared" si="170"/>
        <v>1618</v>
      </c>
      <c r="C1618" s="333" t="str">
        <f t="shared" si="171"/>
        <v>（１３）　認知症対応型共同生活介護　（介護保険法）</v>
      </c>
      <c r="D1618" s="316" t="str">
        <f t="shared" si="172"/>
        <v>長寿介護課</v>
      </c>
      <c r="E1618" s="25" t="str">
        <f t="shared" si="173"/>
        <v>認知症対応型共同生活介護</v>
      </c>
      <c r="F1618" s="25" t="s">
        <v>7497</v>
      </c>
      <c r="G1618" s="98" t="s">
        <v>6152</v>
      </c>
      <c r="H1618" s="25" t="s">
        <v>16049</v>
      </c>
      <c r="I1618" s="98" t="s">
        <v>7499</v>
      </c>
      <c r="J1618" s="98" t="s">
        <v>7500</v>
      </c>
      <c r="K1618" s="25" t="s">
        <v>7475</v>
      </c>
      <c r="L1618" s="25" t="s">
        <v>25</v>
      </c>
      <c r="M1618" s="35">
        <v>9</v>
      </c>
      <c r="N1618" s="88" t="s">
        <v>7501</v>
      </c>
      <c r="O1618" s="25" t="str">
        <f>IFERROR(VLOOKUP(IF($L1618="―",$K1618,$L1618),法人一覧!$D$4:$E$333,2,FALSE),"―")</f>
        <v>1190005008399</v>
      </c>
    </row>
    <row r="1619" spans="1:15" ht="27" customHeight="1" x14ac:dyDescent="0.15">
      <c r="A1619" s="39">
        <f>IF($B$1611="","",COUNTA($B$1611:B1619))</f>
        <v>9</v>
      </c>
      <c r="B1619" s="333">
        <f t="shared" si="170"/>
        <v>1619</v>
      </c>
      <c r="C1619" s="333" t="str">
        <f t="shared" si="171"/>
        <v>（１３）　認知症対応型共同生活介護　（介護保険法）</v>
      </c>
      <c r="D1619" s="131" t="str">
        <f t="shared" si="172"/>
        <v>長寿介護課</v>
      </c>
      <c r="E1619" s="27" t="str">
        <f t="shared" si="173"/>
        <v>認知症対応型共同生活介護</v>
      </c>
      <c r="F1619" s="25" t="s">
        <v>7502</v>
      </c>
      <c r="G1619" s="34" t="s">
        <v>7503</v>
      </c>
      <c r="H1619" s="25" t="s">
        <v>7504</v>
      </c>
      <c r="I1619" s="34" t="s">
        <v>7505</v>
      </c>
      <c r="J1619" s="34" t="s">
        <v>7506</v>
      </c>
      <c r="K1619" s="25" t="s">
        <v>7507</v>
      </c>
      <c r="L1619" s="25" t="s">
        <v>25</v>
      </c>
      <c r="M1619" s="35">
        <v>9</v>
      </c>
      <c r="N1619" s="36" t="s">
        <v>195</v>
      </c>
      <c r="O1619" s="69" t="str">
        <f>IFERROR(VLOOKUP(IF($L1619="―",$K1619,$L1619),法人一覧!$D$4:$E$333,2,FALSE),"―")</f>
        <v>―</v>
      </c>
    </row>
    <row r="1620" spans="1:15" ht="27" customHeight="1" x14ac:dyDescent="0.15">
      <c r="A1620" s="39">
        <f>IF($B$1611="","",COUNTA($B$1611:B1620))</f>
        <v>10</v>
      </c>
      <c r="B1620" s="333">
        <f t="shared" si="170"/>
        <v>1620</v>
      </c>
      <c r="C1620" s="333" t="str">
        <f t="shared" si="171"/>
        <v>（１３）　認知症対応型共同生活介護　（介護保険法）</v>
      </c>
      <c r="D1620" s="131" t="str">
        <f t="shared" si="172"/>
        <v>長寿介護課</v>
      </c>
      <c r="E1620" s="27" t="str">
        <f t="shared" si="173"/>
        <v>認知症対応型共同生活介護</v>
      </c>
      <c r="F1620" s="25" t="s">
        <v>7508</v>
      </c>
      <c r="G1620" s="34" t="s">
        <v>263</v>
      </c>
      <c r="H1620" s="25" t="s">
        <v>7509</v>
      </c>
      <c r="I1620" s="34" t="s">
        <v>2970</v>
      </c>
      <c r="J1620" s="34" t="s">
        <v>2971</v>
      </c>
      <c r="K1620" s="25" t="s">
        <v>128</v>
      </c>
      <c r="L1620" s="25" t="s">
        <v>25</v>
      </c>
      <c r="M1620" s="35">
        <v>18</v>
      </c>
      <c r="N1620" s="36" t="s">
        <v>2972</v>
      </c>
      <c r="O1620" s="69" t="str">
        <f>IFERROR(VLOOKUP(IF($L1620="―",$K1620,$L1620),法人一覧!$D$4:$E$333,2,FALSE),"―")</f>
        <v>9180305003515</v>
      </c>
    </row>
    <row r="1621" spans="1:15" ht="27" customHeight="1" x14ac:dyDescent="0.15">
      <c r="A1621" s="39">
        <f>IF($B$1611="","",COUNTA($B$1611:B1621))</f>
        <v>11</v>
      </c>
      <c r="B1621" s="333">
        <f t="shared" si="170"/>
        <v>1621</v>
      </c>
      <c r="C1621" s="333" t="str">
        <f t="shared" si="171"/>
        <v>（１３）　認知症対応型共同生活介護　（介護保険法）</v>
      </c>
      <c r="D1621" s="131" t="str">
        <f t="shared" si="172"/>
        <v>長寿介護課</v>
      </c>
      <c r="E1621" s="27" t="str">
        <f t="shared" si="173"/>
        <v>認知症対応型共同生活介護</v>
      </c>
      <c r="F1621" s="25" t="s">
        <v>7510</v>
      </c>
      <c r="G1621" s="34" t="s">
        <v>2060</v>
      </c>
      <c r="H1621" s="25" t="s">
        <v>7511</v>
      </c>
      <c r="I1621" s="34" t="s">
        <v>7512</v>
      </c>
      <c r="J1621" s="34" t="s">
        <v>7513</v>
      </c>
      <c r="K1621" s="25" t="s">
        <v>7514</v>
      </c>
      <c r="L1621" s="25" t="s">
        <v>25</v>
      </c>
      <c r="M1621" s="35">
        <v>18</v>
      </c>
      <c r="N1621" s="36" t="s">
        <v>268</v>
      </c>
      <c r="O1621" s="69" t="str">
        <f>IFERROR(VLOOKUP(IF($L1621="―",$K1621,$L1621),法人一覧!$D$4:$E$333,2,FALSE),"―")</f>
        <v>―</v>
      </c>
    </row>
    <row r="1622" spans="1:15" ht="27" customHeight="1" x14ac:dyDescent="0.15">
      <c r="A1622" s="39">
        <f>IF($B$1611="","",COUNTA($B$1611:B1622))</f>
        <v>12</v>
      </c>
      <c r="B1622" s="333">
        <f t="shared" si="170"/>
        <v>1622</v>
      </c>
      <c r="C1622" s="333" t="str">
        <f t="shared" si="171"/>
        <v>（１３）　認知症対応型共同生活介護　（介護保険法）</v>
      </c>
      <c r="D1622" s="131" t="str">
        <f t="shared" si="172"/>
        <v>長寿介護課</v>
      </c>
      <c r="E1622" s="27" t="str">
        <f t="shared" si="173"/>
        <v>認知症対応型共同生活介護</v>
      </c>
      <c r="F1622" s="25" t="s">
        <v>7515</v>
      </c>
      <c r="G1622" s="98" t="s">
        <v>7516</v>
      </c>
      <c r="H1622" s="25" t="s">
        <v>7517</v>
      </c>
      <c r="I1622" s="98" t="s">
        <v>7518</v>
      </c>
      <c r="J1622" s="98" t="s">
        <v>7519</v>
      </c>
      <c r="K1622" s="25" t="s">
        <v>7520</v>
      </c>
      <c r="L1622" s="25" t="s">
        <v>25</v>
      </c>
      <c r="M1622" s="35">
        <v>18</v>
      </c>
      <c r="N1622" s="114" t="s">
        <v>7521</v>
      </c>
      <c r="O1622" s="69" t="str">
        <f>IFERROR(VLOOKUP(IF($L1622="―",$K1622,$L1622),法人一覧!$D$4:$E$333,2,FALSE),"―")</f>
        <v>―</v>
      </c>
    </row>
    <row r="1623" spans="1:15" ht="27" customHeight="1" x14ac:dyDescent="0.15">
      <c r="A1623" s="39">
        <f>IF($B$1611="","",COUNTA($B$1611:B1623))</f>
        <v>13</v>
      </c>
      <c r="B1623" s="333">
        <f t="shared" si="170"/>
        <v>1623</v>
      </c>
      <c r="C1623" s="333" t="str">
        <f t="shared" si="171"/>
        <v>（１３）　認知症対応型共同生活介護　（介護保険法）</v>
      </c>
      <c r="D1623" s="131" t="str">
        <f t="shared" si="172"/>
        <v>長寿介護課</v>
      </c>
      <c r="E1623" s="27" t="str">
        <f t="shared" si="173"/>
        <v>認知症対応型共同生活介護</v>
      </c>
      <c r="F1623" s="25" t="s">
        <v>7522</v>
      </c>
      <c r="G1623" s="98" t="s">
        <v>5617</v>
      </c>
      <c r="H1623" s="25" t="s">
        <v>7523</v>
      </c>
      <c r="I1623" s="98" t="s">
        <v>6073</v>
      </c>
      <c r="J1623" s="98" t="s">
        <v>5602</v>
      </c>
      <c r="K1623" s="25" t="s">
        <v>7524</v>
      </c>
      <c r="L1623" s="25" t="s">
        <v>25</v>
      </c>
      <c r="M1623" s="35">
        <v>26</v>
      </c>
      <c r="N1623" s="88" t="s">
        <v>1554</v>
      </c>
      <c r="O1623" s="97" t="str">
        <f>IFERROR(VLOOKUP(IF($L1623="―",$K1623,$L1623),法人一覧!$D$4:$E$333,2,FALSE),"―")</f>
        <v>6190005010268</v>
      </c>
    </row>
    <row r="1624" spans="1:15" ht="27" customHeight="1" x14ac:dyDescent="0.15">
      <c r="A1624" s="39">
        <f>IF($B$1611="","",COUNTA($B$1611:B1624))</f>
        <v>14</v>
      </c>
      <c r="B1624" s="333">
        <f t="shared" si="170"/>
        <v>1624</v>
      </c>
      <c r="C1624" s="333" t="str">
        <f t="shared" si="171"/>
        <v>（１３）　認知症対応型共同生活介護　（介護保険法）</v>
      </c>
      <c r="D1624" s="131" t="str">
        <f t="shared" si="172"/>
        <v>長寿介護課</v>
      </c>
      <c r="E1624" s="27" t="str">
        <f t="shared" si="173"/>
        <v>認知症対応型共同生活介護</v>
      </c>
      <c r="F1624" s="25" t="s">
        <v>7525</v>
      </c>
      <c r="G1624" s="98" t="s">
        <v>7526</v>
      </c>
      <c r="H1624" s="25" t="s">
        <v>7527</v>
      </c>
      <c r="I1624" s="98" t="s">
        <v>16050</v>
      </c>
      <c r="J1624" s="98" t="s">
        <v>16051</v>
      </c>
      <c r="K1624" s="25" t="s">
        <v>16052</v>
      </c>
      <c r="L1624" s="25" t="s">
        <v>25</v>
      </c>
      <c r="M1624" s="35">
        <v>18</v>
      </c>
      <c r="N1624" s="114">
        <v>45566</v>
      </c>
      <c r="O1624" s="69" t="str">
        <f>IFERROR(VLOOKUP(IF($L1624="―",$K1624,$L1624),法人一覧!$D$4:$E$333,2,FALSE),"―")</f>
        <v>―</v>
      </c>
    </row>
    <row r="1625" spans="1:15" ht="27" customHeight="1" x14ac:dyDescent="0.15">
      <c r="A1625" s="39">
        <f>IF($B$1611="","",COUNTA($B$1611:B1625))</f>
        <v>15</v>
      </c>
      <c r="B1625" s="333">
        <f t="shared" si="170"/>
        <v>1625</v>
      </c>
      <c r="C1625" s="333" t="str">
        <f t="shared" si="171"/>
        <v>（１３）　認知症対応型共同生活介護　（介護保険法）</v>
      </c>
      <c r="D1625" s="131" t="str">
        <f t="shared" si="172"/>
        <v>長寿介護課</v>
      </c>
      <c r="E1625" s="27" t="str">
        <f t="shared" si="173"/>
        <v>認知症対応型共同生活介護</v>
      </c>
      <c r="F1625" s="25" t="s">
        <v>7528</v>
      </c>
      <c r="G1625" s="98" t="s">
        <v>7529</v>
      </c>
      <c r="H1625" s="25" t="s">
        <v>7530</v>
      </c>
      <c r="I1625" s="98" t="s">
        <v>7531</v>
      </c>
      <c r="J1625" s="98" t="s">
        <v>7532</v>
      </c>
      <c r="K1625" s="25" t="s">
        <v>7533</v>
      </c>
      <c r="L1625" s="25" t="s">
        <v>25</v>
      </c>
      <c r="M1625" s="35">
        <v>18</v>
      </c>
      <c r="N1625" s="114" t="s">
        <v>7534</v>
      </c>
      <c r="O1625" s="69" t="str">
        <f>IFERROR(VLOOKUP(IF($L1625="―",$K1625,$L1625),法人一覧!$D$4:$E$333,2,FALSE),"―")</f>
        <v>―</v>
      </c>
    </row>
    <row r="1626" spans="1:15" ht="27" customHeight="1" x14ac:dyDescent="0.15">
      <c r="A1626" s="334">
        <f>IF($B$1611="","",COUNTA($B$1611:B1626))</f>
        <v>16</v>
      </c>
      <c r="B1626" s="335">
        <f>IF(D1626="","",ROW())</f>
        <v>1626</v>
      </c>
      <c r="C1626" s="333" t="str">
        <f>$F$1609</f>
        <v>（１３）　認知症対応型共同生活介護　（介護保険法）</v>
      </c>
      <c r="D1626" s="131" t="str">
        <f>$O$1609</f>
        <v>長寿介護課</v>
      </c>
      <c r="E1626" s="333" t="str">
        <f>MID(category4_13,SEARCH("）",category4_13,1)+2,SEARCH("（",category4_13,SEARCH("）",category4_13,1)+2)-SEARCH("）",category4_13,1)-3)</f>
        <v>認知症対応型共同生活介護</v>
      </c>
      <c r="F1626" s="25" t="s">
        <v>16053</v>
      </c>
      <c r="G1626" s="98" t="s">
        <v>6056</v>
      </c>
      <c r="H1626" s="25" t="s">
        <v>16054</v>
      </c>
      <c r="I1626" s="34" t="s">
        <v>6058</v>
      </c>
      <c r="J1626" s="34" t="s">
        <v>6059</v>
      </c>
      <c r="K1626" s="25" t="s">
        <v>16055</v>
      </c>
      <c r="L1626" s="25" t="s">
        <v>25</v>
      </c>
      <c r="M1626" s="35">
        <v>9</v>
      </c>
      <c r="N1626" s="111">
        <v>45108</v>
      </c>
      <c r="O1626" s="81" t="str">
        <f>IFERROR(VLOOKUP(IF($L1626="―",$K1626,$L1626),法人一覧!$D$4:$E$333,2,FALSE),"―")</f>
        <v>―</v>
      </c>
    </row>
    <row r="1627" spans="1:15" ht="27" customHeight="1" x14ac:dyDescent="0.15">
      <c r="A1627" s="334">
        <f>IF($B$1611="","",COUNTA($B$1611:B1627))</f>
        <v>17</v>
      </c>
      <c r="B1627" s="335">
        <f>IF(D1627="","",ROW())</f>
        <v>1627</v>
      </c>
      <c r="C1627" s="333" t="str">
        <f>$F$1609</f>
        <v>（１３）　認知症対応型共同生活介護　（介護保険法）</v>
      </c>
      <c r="D1627" s="131" t="str">
        <f>$O$1609</f>
        <v>長寿介護課</v>
      </c>
      <c r="E1627" s="333" t="str">
        <f>MID(category4_13,SEARCH("）",category4_13,1)+2,SEARCH("（",category4_13,SEARCH("）",category4_13,1)+2)-SEARCH("）",category4_13,1)-3)</f>
        <v>認知症対応型共同生活介護</v>
      </c>
      <c r="F1627" s="25" t="s">
        <v>16056</v>
      </c>
      <c r="G1627" s="98" t="s">
        <v>2060</v>
      </c>
      <c r="H1627" s="25" t="s">
        <v>16057</v>
      </c>
      <c r="I1627" s="34" t="s">
        <v>16058</v>
      </c>
      <c r="J1627" s="34" t="s">
        <v>16059</v>
      </c>
      <c r="K1627" s="25" t="s">
        <v>16060</v>
      </c>
      <c r="L1627" s="25" t="s">
        <v>25</v>
      </c>
      <c r="M1627" s="35">
        <v>18</v>
      </c>
      <c r="N1627" s="111">
        <v>45536</v>
      </c>
      <c r="O1627" s="81" t="str">
        <f>IFERROR(VLOOKUP(IF($L1627="―",$K1627,$L1627),法人一覧!$D$4:$E$333,2,FALSE),"―")</f>
        <v>―</v>
      </c>
    </row>
    <row r="1628" spans="1:15" ht="27" customHeight="1" x14ac:dyDescent="0.15">
      <c r="A1628" s="39">
        <f>IF($B$1611="","",COUNTA($B$1611:B1628))</f>
        <v>18</v>
      </c>
      <c r="B1628" s="333">
        <f t="shared" si="170"/>
        <v>1628</v>
      </c>
      <c r="C1628" s="333" t="str">
        <f t="shared" si="171"/>
        <v>（１３）　認知症対応型共同生活介護　（介護保険法）</v>
      </c>
      <c r="D1628" s="131" t="str">
        <f t="shared" si="172"/>
        <v>長寿介護課</v>
      </c>
      <c r="E1628" s="27" t="str">
        <f t="shared" si="173"/>
        <v>認知症対応型共同生活介護</v>
      </c>
      <c r="F1628" s="25" t="s">
        <v>7535</v>
      </c>
      <c r="G1628" s="34" t="s">
        <v>7536</v>
      </c>
      <c r="H1628" s="25" t="s">
        <v>7537</v>
      </c>
      <c r="I1628" s="34" t="s">
        <v>7538</v>
      </c>
      <c r="J1628" s="34" t="s">
        <v>7538</v>
      </c>
      <c r="K1628" s="25" t="s">
        <v>7539</v>
      </c>
      <c r="L1628" s="25" t="s">
        <v>25</v>
      </c>
      <c r="M1628" s="35">
        <v>9</v>
      </c>
      <c r="N1628" s="88" t="s">
        <v>1554</v>
      </c>
      <c r="O1628" s="69" t="str">
        <f>IFERROR(VLOOKUP(IF($L1628="―",$K1628,$L1628),法人一覧!$D$4:$E$333,2,FALSE),"―")</f>
        <v>―</v>
      </c>
    </row>
    <row r="1629" spans="1:15" ht="27" customHeight="1" x14ac:dyDescent="0.15">
      <c r="A1629" s="39">
        <f>IF($B$1611="","",COUNTA($B$1611:B1629))</f>
        <v>19</v>
      </c>
      <c r="B1629" s="333">
        <f t="shared" si="170"/>
        <v>1629</v>
      </c>
      <c r="C1629" s="333" t="str">
        <f t="shared" si="171"/>
        <v>（１３）　認知症対応型共同生活介護　（介護保険法）</v>
      </c>
      <c r="D1629" s="131" t="str">
        <f t="shared" si="172"/>
        <v>長寿介護課</v>
      </c>
      <c r="E1629" s="27" t="str">
        <f t="shared" si="173"/>
        <v>認知症対応型共同生活介護</v>
      </c>
      <c r="F1629" s="25" t="s">
        <v>7540</v>
      </c>
      <c r="G1629" s="98" t="s">
        <v>7541</v>
      </c>
      <c r="H1629" s="25" t="s">
        <v>7542</v>
      </c>
      <c r="I1629" s="98" t="s">
        <v>7543</v>
      </c>
      <c r="J1629" s="98" t="s">
        <v>7543</v>
      </c>
      <c r="K1629" s="25" t="s">
        <v>7544</v>
      </c>
      <c r="L1629" s="25" t="s">
        <v>25</v>
      </c>
      <c r="M1629" s="35">
        <v>9</v>
      </c>
      <c r="N1629" s="114" t="s">
        <v>7545</v>
      </c>
      <c r="O1629" s="69" t="str">
        <f>IFERROR(VLOOKUP(IF($L1629="―",$K1629,$L1629),法人一覧!$D$4:$E$333,2,FALSE),"―")</f>
        <v>―</v>
      </c>
    </row>
    <row r="1630" spans="1:15" ht="27" customHeight="1" x14ac:dyDescent="0.15">
      <c r="A1630" s="39">
        <f>IF($B$1611="","",COUNTA($B$1611:B1630))</f>
        <v>20</v>
      </c>
      <c r="B1630" s="333">
        <f t="shared" si="170"/>
        <v>1630</v>
      </c>
      <c r="C1630" s="333" t="str">
        <f t="shared" si="171"/>
        <v>（１３）　認知症対応型共同生活介護　（介護保険法）</v>
      </c>
      <c r="D1630" s="131" t="str">
        <f t="shared" si="172"/>
        <v>長寿介護課</v>
      </c>
      <c r="E1630" s="27" t="str">
        <f t="shared" si="173"/>
        <v>認知症対応型共同生活介護</v>
      </c>
      <c r="F1630" s="25" t="s">
        <v>7546</v>
      </c>
      <c r="G1630" s="98" t="s">
        <v>7547</v>
      </c>
      <c r="H1630" s="25" t="s">
        <v>7548</v>
      </c>
      <c r="I1630" s="98" t="s">
        <v>7549</v>
      </c>
      <c r="J1630" s="98" t="s">
        <v>7550</v>
      </c>
      <c r="K1630" s="25" t="s">
        <v>7551</v>
      </c>
      <c r="L1630" s="25" t="s">
        <v>25</v>
      </c>
      <c r="M1630" s="35">
        <v>18</v>
      </c>
      <c r="N1630" s="114" t="s">
        <v>7521</v>
      </c>
      <c r="O1630" s="69" t="str">
        <f>IFERROR(VLOOKUP(IF($L1630="―",$K1630,$L1630),法人一覧!$D$4:$E$333,2,FALSE),"―")</f>
        <v>―</v>
      </c>
    </row>
    <row r="1631" spans="1:15" ht="30" customHeight="1" x14ac:dyDescent="0.15">
      <c r="A1631" s="39">
        <f>IF($B$1611="","",COUNTA($B$1611:B1631))</f>
        <v>21</v>
      </c>
      <c r="B1631" s="333">
        <f t="shared" si="170"/>
        <v>1631</v>
      </c>
      <c r="C1631" s="333" t="str">
        <f t="shared" si="171"/>
        <v>（１３）　認知症対応型共同生活介護　（介護保険法）</v>
      </c>
      <c r="D1631" s="131" t="str">
        <f t="shared" si="172"/>
        <v>長寿介護課</v>
      </c>
      <c r="E1631" s="27" t="str">
        <f t="shared" si="173"/>
        <v>認知症対応型共同生活介護</v>
      </c>
      <c r="F1631" s="25" t="s">
        <v>7552</v>
      </c>
      <c r="G1631" s="98" t="s">
        <v>7553</v>
      </c>
      <c r="H1631" s="25" t="s">
        <v>7554</v>
      </c>
      <c r="I1631" s="98" t="s">
        <v>7555</v>
      </c>
      <c r="J1631" s="98" t="s">
        <v>7556</v>
      </c>
      <c r="K1631" s="25" t="s">
        <v>7557</v>
      </c>
      <c r="L1631" s="25" t="s">
        <v>25</v>
      </c>
      <c r="M1631" s="35">
        <v>9</v>
      </c>
      <c r="N1631" s="114" t="s">
        <v>7558</v>
      </c>
      <c r="O1631" s="69" t="str">
        <f>IFERROR(VLOOKUP(IF($L1631="―",$K1631,$L1631),法人一覧!$D$4:$E$333,2,FALSE),"―")</f>
        <v>―</v>
      </c>
    </row>
    <row r="1632" spans="1:15" ht="27" customHeight="1" x14ac:dyDescent="0.15">
      <c r="A1632" s="39">
        <f>IF($B$1611="","",COUNTA($B$1611:B1632))</f>
        <v>22</v>
      </c>
      <c r="B1632" s="333">
        <f t="shared" si="170"/>
        <v>1632</v>
      </c>
      <c r="C1632" s="333" t="str">
        <f t="shared" si="171"/>
        <v>（１３）　認知症対応型共同生活介護　（介護保険法）</v>
      </c>
      <c r="D1632" s="131" t="str">
        <f t="shared" si="172"/>
        <v>長寿介護課</v>
      </c>
      <c r="E1632" s="27" t="str">
        <f t="shared" si="173"/>
        <v>認知症対応型共同生活介護</v>
      </c>
      <c r="F1632" s="25" t="s">
        <v>7559</v>
      </c>
      <c r="G1632" s="34" t="s">
        <v>6182</v>
      </c>
      <c r="H1632" s="25" t="s">
        <v>7560</v>
      </c>
      <c r="I1632" s="34" t="s">
        <v>7561</v>
      </c>
      <c r="J1632" s="34" t="s">
        <v>7562</v>
      </c>
      <c r="K1632" s="25" t="s">
        <v>7495</v>
      </c>
      <c r="L1632" s="25" t="s">
        <v>25</v>
      </c>
      <c r="M1632" s="35">
        <v>18</v>
      </c>
      <c r="N1632" s="36" t="s">
        <v>7468</v>
      </c>
      <c r="O1632" s="69" t="str">
        <f>IFERROR(VLOOKUP(IF($L1632="―",$K1632,$L1632),法人一覧!$D$4:$E$333,2,FALSE),"―")</f>
        <v>―</v>
      </c>
    </row>
    <row r="1633" spans="1:15" ht="27" customHeight="1" x14ac:dyDescent="0.15">
      <c r="A1633" s="39">
        <f>IF($B$1611="","",COUNTA($B$1611:B1633))</f>
        <v>23</v>
      </c>
      <c r="B1633" s="333">
        <f t="shared" si="170"/>
        <v>1633</v>
      </c>
      <c r="C1633" s="333" t="str">
        <f t="shared" si="171"/>
        <v>（１３）　認知症対応型共同生活介護　（介護保険法）</v>
      </c>
      <c r="D1633" s="131" t="str">
        <f t="shared" si="172"/>
        <v>長寿介護課</v>
      </c>
      <c r="E1633" s="27" t="str">
        <f t="shared" si="173"/>
        <v>認知症対応型共同生活介護</v>
      </c>
      <c r="F1633" s="25" t="s">
        <v>7563</v>
      </c>
      <c r="G1633" s="34" t="s">
        <v>6192</v>
      </c>
      <c r="H1633" s="25" t="s">
        <v>7564</v>
      </c>
      <c r="I1633" s="34" t="s">
        <v>7565</v>
      </c>
      <c r="J1633" s="34" t="s">
        <v>7566</v>
      </c>
      <c r="K1633" s="25" t="s">
        <v>7567</v>
      </c>
      <c r="L1633" s="25" t="s">
        <v>25</v>
      </c>
      <c r="M1633" s="35">
        <v>9</v>
      </c>
      <c r="N1633" s="36" t="s">
        <v>7568</v>
      </c>
      <c r="O1633" s="69" t="str">
        <f>IFERROR(VLOOKUP(IF($L1633="―",$K1633,$L1633),法人一覧!$D$4:$E$333,2,FALSE),"―")</f>
        <v>―</v>
      </c>
    </row>
    <row r="1634" spans="1:15" ht="27" customHeight="1" x14ac:dyDescent="0.15">
      <c r="A1634" s="39">
        <f>IF($B$1611="","",COUNTA($B$1611:B1634))</f>
        <v>24</v>
      </c>
      <c r="B1634" s="333">
        <f t="shared" si="170"/>
        <v>1634</v>
      </c>
      <c r="C1634" s="333" t="str">
        <f t="shared" si="171"/>
        <v>（１３）　認知症対応型共同生活介護　（介護保険法）</v>
      </c>
      <c r="D1634" s="131" t="str">
        <f t="shared" si="172"/>
        <v>長寿介護課</v>
      </c>
      <c r="E1634" s="27" t="str">
        <f t="shared" si="173"/>
        <v>認知症対応型共同生活介護</v>
      </c>
      <c r="F1634" s="25" t="s">
        <v>7569</v>
      </c>
      <c r="G1634" s="34" t="s">
        <v>6192</v>
      </c>
      <c r="H1634" s="25" t="s">
        <v>7570</v>
      </c>
      <c r="I1634" s="34" t="s">
        <v>7571</v>
      </c>
      <c r="J1634" s="34" t="s">
        <v>7572</v>
      </c>
      <c r="K1634" s="25" t="s">
        <v>7573</v>
      </c>
      <c r="L1634" s="25" t="s">
        <v>25</v>
      </c>
      <c r="M1634" s="35">
        <v>9</v>
      </c>
      <c r="N1634" s="36" t="s">
        <v>7574</v>
      </c>
      <c r="O1634" s="69" t="str">
        <f>IFERROR(VLOOKUP(IF($L1634="―",$K1634,$L1634),法人一覧!$D$4:$E$333,2,FALSE),"―")</f>
        <v>―</v>
      </c>
    </row>
    <row r="1635" spans="1:15" ht="27.75" customHeight="1" x14ac:dyDescent="0.15">
      <c r="A1635" s="39">
        <f>IF($B$1611="","",COUNTA($B$1611:B1635))</f>
        <v>25</v>
      </c>
      <c r="B1635" s="333">
        <f t="shared" si="170"/>
        <v>1635</v>
      </c>
      <c r="C1635" s="333" t="str">
        <f t="shared" si="171"/>
        <v>（１３）　認知症対応型共同生活介護　（介護保険法）</v>
      </c>
      <c r="D1635" s="131" t="str">
        <f t="shared" si="172"/>
        <v>長寿介護課</v>
      </c>
      <c r="E1635" s="27" t="str">
        <f t="shared" si="173"/>
        <v>認知症対応型共同生活介護</v>
      </c>
      <c r="F1635" s="25" t="s">
        <v>7575</v>
      </c>
      <c r="G1635" s="34" t="s">
        <v>7576</v>
      </c>
      <c r="H1635" s="25" t="s">
        <v>7577</v>
      </c>
      <c r="I1635" s="34" t="s">
        <v>7578</v>
      </c>
      <c r="J1635" s="34" t="s">
        <v>7579</v>
      </c>
      <c r="K1635" s="25" t="s">
        <v>7580</v>
      </c>
      <c r="L1635" s="25" t="s">
        <v>25</v>
      </c>
      <c r="M1635" s="35">
        <v>9</v>
      </c>
      <c r="N1635" s="37">
        <v>45597</v>
      </c>
      <c r="O1635" s="69" t="str">
        <f>IFERROR(VLOOKUP(IF($L1635="―",$K1635,$L1635),法人一覧!$D$4:$E$333,2,FALSE),"―")</f>
        <v>―</v>
      </c>
    </row>
    <row r="1636" spans="1:15" ht="30" customHeight="1" x14ac:dyDescent="0.15">
      <c r="A1636" s="39">
        <f>IF($B$1611="","",COUNTA($B$1611:B1636))</f>
        <v>26</v>
      </c>
      <c r="B1636" s="333">
        <f t="shared" si="170"/>
        <v>1636</v>
      </c>
      <c r="C1636" s="333" t="str">
        <f t="shared" si="171"/>
        <v>（１３）　認知症対応型共同生活介護　（介護保険法）</v>
      </c>
      <c r="D1636" s="131" t="str">
        <f t="shared" si="172"/>
        <v>長寿介護課</v>
      </c>
      <c r="E1636" s="27" t="str">
        <f t="shared" si="173"/>
        <v>認知症対応型共同生活介護</v>
      </c>
      <c r="F1636" s="25" t="s">
        <v>7581</v>
      </c>
      <c r="G1636" s="34" t="s">
        <v>7582</v>
      </c>
      <c r="H1636" s="25" t="s">
        <v>7583</v>
      </c>
      <c r="I1636" s="34" t="s">
        <v>7584</v>
      </c>
      <c r="J1636" s="34" t="s">
        <v>7585</v>
      </c>
      <c r="K1636" s="25" t="s">
        <v>7586</v>
      </c>
      <c r="L1636" s="25" t="s">
        <v>25</v>
      </c>
      <c r="M1636" s="35">
        <v>9</v>
      </c>
      <c r="N1636" s="36" t="s">
        <v>7468</v>
      </c>
      <c r="O1636" s="69" t="str">
        <f>IFERROR(VLOOKUP(IF($L1636="―",$K1636,$L1636),法人一覧!$D$4:$E$333,2,FALSE),"―")</f>
        <v>―</v>
      </c>
    </row>
    <row r="1637" spans="1:15" ht="30" customHeight="1" x14ac:dyDescent="0.15">
      <c r="A1637" s="39">
        <f>IF($B$1611="","",COUNTA($B$1611:B1637))</f>
        <v>27</v>
      </c>
      <c r="B1637" s="333">
        <f t="shared" si="170"/>
        <v>1637</v>
      </c>
      <c r="C1637" s="333" t="str">
        <f t="shared" si="171"/>
        <v>（１３）　認知症対応型共同生活介護　（介護保険法）</v>
      </c>
      <c r="D1637" s="131" t="str">
        <f t="shared" si="172"/>
        <v>長寿介護課</v>
      </c>
      <c r="E1637" s="27" t="str">
        <f t="shared" si="173"/>
        <v>認知症対応型共同生活介護</v>
      </c>
      <c r="F1637" s="25" t="s">
        <v>7587</v>
      </c>
      <c r="G1637" s="34" t="s">
        <v>2277</v>
      </c>
      <c r="H1637" s="25" t="s">
        <v>7588</v>
      </c>
      <c r="I1637" s="34" t="s">
        <v>7589</v>
      </c>
      <c r="J1637" s="34" t="s">
        <v>7590</v>
      </c>
      <c r="K1637" s="25" t="s">
        <v>3012</v>
      </c>
      <c r="L1637" s="25" t="s">
        <v>25</v>
      </c>
      <c r="M1637" s="35">
        <v>18</v>
      </c>
      <c r="N1637" s="36" t="s">
        <v>7468</v>
      </c>
      <c r="O1637" s="69" t="str">
        <f>IFERROR(VLOOKUP(IF($L1637="―",$K1637,$L1637),法人一覧!$D$4:$E$333,2,FALSE),"―")</f>
        <v>1190005008837</v>
      </c>
    </row>
    <row r="1638" spans="1:15" ht="27" customHeight="1" x14ac:dyDescent="0.15">
      <c r="A1638" s="39">
        <f>IF($B$1611="","",COUNTA($B$1611:B1638))</f>
        <v>28</v>
      </c>
      <c r="B1638" s="333">
        <f t="shared" si="170"/>
        <v>1638</v>
      </c>
      <c r="C1638" s="333" t="str">
        <f t="shared" si="171"/>
        <v>（１３）　認知症対応型共同生活介護　（介護保険法）</v>
      </c>
      <c r="D1638" s="131" t="str">
        <f t="shared" si="172"/>
        <v>長寿介護課</v>
      </c>
      <c r="E1638" s="27" t="str">
        <f t="shared" si="173"/>
        <v>認知症対応型共同生活介護</v>
      </c>
      <c r="F1638" s="25" t="s">
        <v>7591</v>
      </c>
      <c r="G1638" s="34" t="s">
        <v>3045</v>
      </c>
      <c r="H1638" s="25" t="s">
        <v>7592</v>
      </c>
      <c r="I1638" s="34" t="s">
        <v>7593</v>
      </c>
      <c r="J1638" s="34" t="s">
        <v>3054</v>
      </c>
      <c r="K1638" s="25" t="s">
        <v>3012</v>
      </c>
      <c r="L1638" s="25" t="s">
        <v>25</v>
      </c>
      <c r="M1638" s="35">
        <v>18</v>
      </c>
      <c r="N1638" s="36" t="s">
        <v>7468</v>
      </c>
      <c r="O1638" s="69" t="str">
        <f>IFERROR(VLOOKUP(IF($L1638="―",$K1638,$L1638),法人一覧!$D$4:$E$333,2,FALSE),"―")</f>
        <v>1190005008837</v>
      </c>
    </row>
    <row r="1639" spans="1:15" ht="27" customHeight="1" x14ac:dyDescent="0.15">
      <c r="A1639" s="39">
        <f>IF($B$1611="","",COUNTA($B$1611:B1639))</f>
        <v>29</v>
      </c>
      <c r="B1639" s="333">
        <f t="shared" si="170"/>
        <v>1639</v>
      </c>
      <c r="C1639" s="333" t="str">
        <f t="shared" si="171"/>
        <v>（１３）　認知症対応型共同生活介護　（介護保険法）</v>
      </c>
      <c r="D1639" s="131" t="str">
        <f t="shared" si="172"/>
        <v>長寿介護課</v>
      </c>
      <c r="E1639" s="27" t="str">
        <f t="shared" si="173"/>
        <v>認知症対応型共同生活介護</v>
      </c>
      <c r="F1639" s="25" t="s">
        <v>7594</v>
      </c>
      <c r="G1639" s="34" t="s">
        <v>718</v>
      </c>
      <c r="H1639" s="25" t="s">
        <v>7595</v>
      </c>
      <c r="I1639" s="34" t="s">
        <v>7596</v>
      </c>
      <c r="J1639" s="34" t="s">
        <v>7597</v>
      </c>
      <c r="K1639" s="25" t="s">
        <v>7598</v>
      </c>
      <c r="L1639" s="25" t="s">
        <v>25</v>
      </c>
      <c r="M1639" s="35">
        <v>9</v>
      </c>
      <c r="N1639" s="36" t="s">
        <v>7468</v>
      </c>
      <c r="O1639" s="69" t="str">
        <f>IFERROR(VLOOKUP(IF($L1639="―",$K1639,$L1639),法人一覧!$D$4:$E$333,2,FALSE),"―")</f>
        <v>―</v>
      </c>
    </row>
    <row r="1640" spans="1:15" ht="27" customHeight="1" x14ac:dyDescent="0.15">
      <c r="A1640" s="39">
        <f>IF($B$1611="","",COUNTA($B$1611:B1640))</f>
        <v>30</v>
      </c>
      <c r="B1640" s="333">
        <f t="shared" si="170"/>
        <v>1640</v>
      </c>
      <c r="C1640" s="333" t="str">
        <f t="shared" si="171"/>
        <v>（１３）　認知症対応型共同生活介護　（介護保険法）</v>
      </c>
      <c r="D1640" s="131" t="str">
        <f t="shared" si="172"/>
        <v>長寿介護課</v>
      </c>
      <c r="E1640" s="27" t="str">
        <f t="shared" si="173"/>
        <v>認知症対応型共同生活介護</v>
      </c>
      <c r="F1640" s="25" t="s">
        <v>7599</v>
      </c>
      <c r="G1640" s="34" t="s">
        <v>7600</v>
      </c>
      <c r="H1640" s="25" t="s">
        <v>7601</v>
      </c>
      <c r="I1640" s="34" t="s">
        <v>7602</v>
      </c>
      <c r="J1640" s="34" t="s">
        <v>7602</v>
      </c>
      <c r="K1640" s="25" t="s">
        <v>7598</v>
      </c>
      <c r="L1640" s="25" t="s">
        <v>25</v>
      </c>
      <c r="M1640" s="35">
        <v>9</v>
      </c>
      <c r="N1640" s="36" t="s">
        <v>7468</v>
      </c>
      <c r="O1640" s="69" t="str">
        <f>IFERROR(VLOOKUP(IF($L1640="―",$K1640,$L1640),法人一覧!$D$4:$E$333,2,FALSE),"―")</f>
        <v>―</v>
      </c>
    </row>
    <row r="1641" spans="1:15" ht="30" customHeight="1" x14ac:dyDescent="0.15">
      <c r="A1641" s="39">
        <f>IF($B$1611="","",COUNTA($B$1611:B1641))</f>
        <v>31</v>
      </c>
      <c r="B1641" s="333">
        <f t="shared" si="170"/>
        <v>1641</v>
      </c>
      <c r="C1641" s="333" t="str">
        <f t="shared" si="171"/>
        <v>（１３）　認知症対応型共同生活介護　（介護保険法）</v>
      </c>
      <c r="D1641" s="131" t="str">
        <f t="shared" si="172"/>
        <v>長寿介護課</v>
      </c>
      <c r="E1641" s="27" t="str">
        <f t="shared" si="173"/>
        <v>認知症対応型共同生活介護</v>
      </c>
      <c r="F1641" s="25" t="s">
        <v>7603</v>
      </c>
      <c r="G1641" s="34" t="s">
        <v>4395</v>
      </c>
      <c r="H1641" s="25" t="s">
        <v>7604</v>
      </c>
      <c r="I1641" s="34" t="s">
        <v>4397</v>
      </c>
      <c r="J1641" s="34" t="s">
        <v>4398</v>
      </c>
      <c r="K1641" s="25" t="s">
        <v>7605</v>
      </c>
      <c r="L1641" s="25" t="s">
        <v>25</v>
      </c>
      <c r="M1641" s="35">
        <v>18</v>
      </c>
      <c r="N1641" s="36" t="s">
        <v>7468</v>
      </c>
      <c r="O1641" s="69" t="str">
        <f>IFERROR(VLOOKUP(IF($L1641="―",$K1641,$L1641),法人一覧!$D$4:$E$333,2,FALSE),"―")</f>
        <v>―</v>
      </c>
    </row>
    <row r="1642" spans="1:15" ht="30" customHeight="1" x14ac:dyDescent="0.15">
      <c r="A1642" s="39">
        <f>IF($B$1611="","",COUNTA($B$1611:B1642))</f>
        <v>32</v>
      </c>
      <c r="B1642" s="333">
        <f t="shared" si="170"/>
        <v>1642</v>
      </c>
      <c r="C1642" s="333" t="str">
        <f t="shared" si="171"/>
        <v>（１３）　認知症対応型共同生活介護　（介護保険法）</v>
      </c>
      <c r="D1642" s="131" t="str">
        <f t="shared" si="172"/>
        <v>長寿介護課</v>
      </c>
      <c r="E1642" s="27" t="str">
        <f t="shared" si="173"/>
        <v>認知症対応型共同生活介護</v>
      </c>
      <c r="F1642" s="26" t="s">
        <v>7606</v>
      </c>
      <c r="G1642" s="154" t="s">
        <v>7607</v>
      </c>
      <c r="H1642" s="26" t="s">
        <v>7608</v>
      </c>
      <c r="I1642" s="154" t="s">
        <v>7609</v>
      </c>
      <c r="J1642" s="154" t="s">
        <v>7610</v>
      </c>
      <c r="K1642" s="26" t="s">
        <v>7611</v>
      </c>
      <c r="L1642" s="25" t="s">
        <v>25</v>
      </c>
      <c r="M1642" s="35">
        <v>9</v>
      </c>
      <c r="N1642" s="155" t="s">
        <v>807</v>
      </c>
      <c r="O1642" s="69" t="str">
        <f>IFERROR(VLOOKUP(IF($L1642="―",$K1642,$L1642),法人一覧!$D$4:$E$333,2,FALSE),"―")</f>
        <v>―</v>
      </c>
    </row>
    <row r="1643" spans="1:15" ht="27" customHeight="1" x14ac:dyDescent="0.15">
      <c r="A1643" s="39">
        <f>IF($B$1611="","",COUNTA($B$1611:B1643))</f>
        <v>33</v>
      </c>
      <c r="B1643" s="333">
        <f t="shared" si="170"/>
        <v>1643</v>
      </c>
      <c r="C1643" s="333" t="str">
        <f t="shared" si="171"/>
        <v>（１３）　認知症対応型共同生活介護　（介護保険法）</v>
      </c>
      <c r="D1643" s="131" t="str">
        <f t="shared" si="172"/>
        <v>長寿介護課</v>
      </c>
      <c r="E1643" s="27" t="str">
        <f t="shared" si="173"/>
        <v>認知症対応型共同生活介護</v>
      </c>
      <c r="F1643" s="26" t="s">
        <v>7612</v>
      </c>
      <c r="G1643" s="154" t="s">
        <v>7613</v>
      </c>
      <c r="H1643" s="26" t="s">
        <v>7614</v>
      </c>
      <c r="I1643" s="154" t="s">
        <v>4435</v>
      </c>
      <c r="J1643" s="154" t="s">
        <v>4436</v>
      </c>
      <c r="K1643" s="26" t="s">
        <v>7615</v>
      </c>
      <c r="L1643" s="25" t="s">
        <v>25</v>
      </c>
      <c r="M1643" s="110">
        <v>9</v>
      </c>
      <c r="N1643" s="155" t="s">
        <v>807</v>
      </c>
      <c r="O1643" s="69" t="str">
        <f>IFERROR(VLOOKUP(IF($L1643="―",$K1643,$L1643),法人一覧!$D$4:$E$333,2,FALSE),"―")</f>
        <v>―</v>
      </c>
    </row>
    <row r="1644" spans="1:15" ht="27" customHeight="1" x14ac:dyDescent="0.15">
      <c r="A1644" s="39">
        <f>IF($B$1611="","",COUNTA($B$1611:B1644))</f>
        <v>34</v>
      </c>
      <c r="B1644" s="333">
        <f t="shared" si="170"/>
        <v>1644</v>
      </c>
      <c r="C1644" s="333" t="str">
        <f t="shared" si="171"/>
        <v>（１３）　認知症対応型共同生活介護　（介護保険法）</v>
      </c>
      <c r="D1644" s="131" t="str">
        <f t="shared" si="172"/>
        <v>長寿介護課</v>
      </c>
      <c r="E1644" s="27" t="str">
        <f t="shared" si="173"/>
        <v>認知症対応型共同生活介護</v>
      </c>
      <c r="F1644" s="26" t="s">
        <v>7616</v>
      </c>
      <c r="G1644" s="154" t="s">
        <v>7617</v>
      </c>
      <c r="H1644" s="26" t="s">
        <v>7618</v>
      </c>
      <c r="I1644" s="154" t="s">
        <v>7619</v>
      </c>
      <c r="J1644" s="154" t="s">
        <v>7620</v>
      </c>
      <c r="K1644" s="26" t="s">
        <v>7621</v>
      </c>
      <c r="L1644" s="25" t="s">
        <v>25</v>
      </c>
      <c r="M1644" s="110">
        <v>9</v>
      </c>
      <c r="N1644" s="155" t="s">
        <v>143</v>
      </c>
      <c r="O1644" s="69" t="str">
        <f>IFERROR(VLOOKUP(IF($L1644="―",$K1644,$L1644),法人一覧!$D$4:$E$333,2,FALSE),"―")</f>
        <v>―</v>
      </c>
    </row>
    <row r="1645" spans="1:15" ht="27" customHeight="1" x14ac:dyDescent="0.15">
      <c r="A1645" s="39">
        <f>IF($B$1611="","",COUNTA($B$1611:B1645))</f>
        <v>35</v>
      </c>
      <c r="B1645" s="333">
        <f t="shared" si="170"/>
        <v>1645</v>
      </c>
      <c r="C1645" s="333" t="str">
        <f t="shared" si="171"/>
        <v>（１３）　認知症対応型共同生活介護　（介護保険法）</v>
      </c>
      <c r="D1645" s="131" t="str">
        <f t="shared" si="172"/>
        <v>長寿介護課</v>
      </c>
      <c r="E1645" s="27" t="str">
        <f t="shared" si="173"/>
        <v>認知症対応型共同生活介護</v>
      </c>
      <c r="F1645" s="26" t="s">
        <v>7622</v>
      </c>
      <c r="G1645" s="154" t="s">
        <v>7623</v>
      </c>
      <c r="H1645" s="26" t="s">
        <v>7624</v>
      </c>
      <c r="I1645" s="154" t="s">
        <v>7625</v>
      </c>
      <c r="J1645" s="154" t="s">
        <v>7626</v>
      </c>
      <c r="K1645" s="26" t="s">
        <v>7627</v>
      </c>
      <c r="L1645" s="25" t="s">
        <v>25</v>
      </c>
      <c r="M1645" s="110">
        <v>9</v>
      </c>
      <c r="N1645" s="155" t="s">
        <v>143</v>
      </c>
      <c r="O1645" s="69" t="str">
        <f>IFERROR(VLOOKUP(IF($L1645="―",$K1645,$L1645),法人一覧!$D$4:$E$333,2,FALSE),"―")</f>
        <v>―</v>
      </c>
    </row>
    <row r="1646" spans="1:15" ht="27" customHeight="1" x14ac:dyDescent="0.15">
      <c r="A1646" s="39">
        <f>IF($B$1611="","",COUNTA($B$1611:B1646))</f>
        <v>36</v>
      </c>
      <c r="B1646" s="333">
        <f t="shared" si="170"/>
        <v>1646</v>
      </c>
      <c r="C1646" s="333" t="str">
        <f t="shared" si="171"/>
        <v>（１３）　認知症対応型共同生活介護　（介護保険法）</v>
      </c>
      <c r="D1646" s="131" t="str">
        <f t="shared" si="172"/>
        <v>長寿介護課</v>
      </c>
      <c r="E1646" s="27" t="str">
        <f t="shared" si="173"/>
        <v>認知症対応型共同生活介護</v>
      </c>
      <c r="F1646" s="26" t="s">
        <v>7628</v>
      </c>
      <c r="G1646" s="154" t="s">
        <v>6417</v>
      </c>
      <c r="H1646" s="26" t="s">
        <v>7629</v>
      </c>
      <c r="I1646" s="34" t="s">
        <v>7630</v>
      </c>
      <c r="J1646" s="154" t="s">
        <v>3121</v>
      </c>
      <c r="K1646" s="26" t="s">
        <v>7631</v>
      </c>
      <c r="L1646" s="25" t="s">
        <v>25</v>
      </c>
      <c r="M1646" s="110">
        <v>9</v>
      </c>
      <c r="N1646" s="155" t="s">
        <v>7632</v>
      </c>
      <c r="O1646" s="69" t="str">
        <f>IFERROR(VLOOKUP(IF($L1646="―",$K1646,$L1646),法人一覧!$D$4:$E$333,2,FALSE),"―")</f>
        <v>7190005008856</v>
      </c>
    </row>
    <row r="1647" spans="1:15" ht="27" customHeight="1" x14ac:dyDescent="0.15">
      <c r="A1647" s="39">
        <f>IF($B$1611="","",COUNTA($B$1611:B1647))</f>
        <v>37</v>
      </c>
      <c r="B1647" s="333">
        <f t="shared" si="170"/>
        <v>1647</v>
      </c>
      <c r="C1647" s="333" t="str">
        <f t="shared" si="171"/>
        <v>（１３）　認知症対応型共同生活介護　（介護保険法）</v>
      </c>
      <c r="D1647" s="131" t="str">
        <f t="shared" si="172"/>
        <v>長寿介護課</v>
      </c>
      <c r="E1647" s="27" t="str">
        <f t="shared" si="173"/>
        <v>認知症対応型共同生活介護</v>
      </c>
      <c r="F1647" s="26" t="s">
        <v>7633</v>
      </c>
      <c r="G1647" s="154" t="s">
        <v>7634</v>
      </c>
      <c r="H1647" s="26" t="s">
        <v>7635</v>
      </c>
      <c r="I1647" s="34" t="s">
        <v>7636</v>
      </c>
      <c r="J1647" s="154" t="s">
        <v>7637</v>
      </c>
      <c r="K1647" s="26" t="s">
        <v>3012</v>
      </c>
      <c r="L1647" s="25" t="s">
        <v>25</v>
      </c>
      <c r="M1647" s="110">
        <v>9</v>
      </c>
      <c r="N1647" s="155" t="s">
        <v>7632</v>
      </c>
      <c r="O1647" s="69" t="str">
        <f>IFERROR(VLOOKUP(IF($L1647="―",$K1647,$L1647),法人一覧!$D$4:$E$333,2,FALSE),"―")</f>
        <v>1190005008837</v>
      </c>
    </row>
    <row r="1648" spans="1:15" ht="27" customHeight="1" x14ac:dyDescent="0.15">
      <c r="A1648" s="39">
        <f>IF($B$1611="","",COUNTA($B$1611:B1648))</f>
        <v>38</v>
      </c>
      <c r="B1648" s="333">
        <f t="shared" si="170"/>
        <v>1648</v>
      </c>
      <c r="C1648" s="333" t="str">
        <f t="shared" si="171"/>
        <v>（１３）　認知症対応型共同生活介護　（介護保険法）</v>
      </c>
      <c r="D1648" s="131" t="str">
        <f t="shared" si="172"/>
        <v>長寿介護課</v>
      </c>
      <c r="E1648" s="27" t="str">
        <f t="shared" si="173"/>
        <v>認知症対応型共同生活介護</v>
      </c>
      <c r="F1648" s="26" t="s">
        <v>7638</v>
      </c>
      <c r="G1648" s="154" t="s">
        <v>7639</v>
      </c>
      <c r="H1648" s="26" t="s">
        <v>7640</v>
      </c>
      <c r="I1648" s="34" t="s">
        <v>7641</v>
      </c>
      <c r="J1648" s="154" t="s">
        <v>7642</v>
      </c>
      <c r="K1648" s="26" t="s">
        <v>7643</v>
      </c>
      <c r="L1648" s="25" t="s">
        <v>25</v>
      </c>
      <c r="M1648" s="110">
        <v>9</v>
      </c>
      <c r="N1648" s="155" t="s">
        <v>7632</v>
      </c>
      <c r="O1648" s="69" t="str">
        <f>IFERROR(VLOOKUP(IF($L1648="―",$K1648,$L1648),法人一覧!$D$4:$E$333,2,FALSE),"―")</f>
        <v>―</v>
      </c>
    </row>
    <row r="1649" spans="1:15" ht="27" customHeight="1" x14ac:dyDescent="0.15">
      <c r="A1649" s="39">
        <f>IF($B$1611="","",COUNTA($B$1611:B1649))</f>
        <v>39</v>
      </c>
      <c r="B1649" s="333">
        <f t="shared" si="170"/>
        <v>1649</v>
      </c>
      <c r="C1649" s="333" t="str">
        <f t="shared" si="171"/>
        <v>（１３）　認知症対応型共同生活介護　（介護保険法）</v>
      </c>
      <c r="D1649" s="131" t="str">
        <f t="shared" si="172"/>
        <v>長寿介護課</v>
      </c>
      <c r="E1649" s="27" t="str">
        <f t="shared" si="173"/>
        <v>認知症対応型共同生活介護</v>
      </c>
      <c r="F1649" s="26" t="s">
        <v>7644</v>
      </c>
      <c r="G1649" s="154" t="s">
        <v>6402</v>
      </c>
      <c r="H1649" s="26" t="s">
        <v>7645</v>
      </c>
      <c r="I1649" s="34" t="s">
        <v>7646</v>
      </c>
      <c r="J1649" s="154" t="s">
        <v>7647</v>
      </c>
      <c r="K1649" s="26" t="s">
        <v>7648</v>
      </c>
      <c r="L1649" s="25" t="s">
        <v>25</v>
      </c>
      <c r="M1649" s="110">
        <v>9</v>
      </c>
      <c r="N1649" s="155" t="s">
        <v>7632</v>
      </c>
      <c r="O1649" s="69" t="str">
        <f>IFERROR(VLOOKUP(IF($L1649="―",$K1649,$L1649),法人一覧!$D$4:$E$333,2,FALSE),"―")</f>
        <v>―</v>
      </c>
    </row>
    <row r="1650" spans="1:15" ht="27" customHeight="1" x14ac:dyDescent="0.15">
      <c r="A1650" s="39">
        <f>IF($B$1611="","",COUNTA($B$1611:B1650))</f>
        <v>40</v>
      </c>
      <c r="B1650" s="333">
        <f t="shared" si="170"/>
        <v>1650</v>
      </c>
      <c r="C1650" s="333" t="str">
        <f t="shared" si="171"/>
        <v>（１３）　認知症対応型共同生活介護　（介護保険法）</v>
      </c>
      <c r="D1650" s="131" t="str">
        <f t="shared" si="172"/>
        <v>長寿介護課</v>
      </c>
      <c r="E1650" s="27" t="str">
        <f t="shared" si="173"/>
        <v>認知症対応型共同生活介護</v>
      </c>
      <c r="F1650" s="25" t="s">
        <v>7649</v>
      </c>
      <c r="G1650" s="34" t="s">
        <v>7650</v>
      </c>
      <c r="H1650" s="25" t="s">
        <v>7651</v>
      </c>
      <c r="I1650" s="34" t="s">
        <v>7652</v>
      </c>
      <c r="J1650" s="34" t="s">
        <v>7653</v>
      </c>
      <c r="K1650" s="25" t="s">
        <v>7654</v>
      </c>
      <c r="L1650" s="25" t="s">
        <v>25</v>
      </c>
      <c r="M1650" s="35">
        <v>9</v>
      </c>
      <c r="N1650" s="36" t="s">
        <v>7655</v>
      </c>
      <c r="O1650" s="69" t="str">
        <f>IFERROR(VLOOKUP(IF($L1650="―",$K1650,$L1650),法人一覧!$D$4:$E$333,2,FALSE),"―")</f>
        <v>―</v>
      </c>
    </row>
    <row r="1651" spans="1:15" ht="27" customHeight="1" x14ac:dyDescent="0.15">
      <c r="A1651" s="39">
        <f>IF($B$1611="","",COUNTA($B$1611:B1651))</f>
        <v>41</v>
      </c>
      <c r="B1651" s="333">
        <f t="shared" si="170"/>
        <v>1651</v>
      </c>
      <c r="C1651" s="333" t="str">
        <f t="shared" si="171"/>
        <v>（１３）　認知症対応型共同生活介護　（介護保険法）</v>
      </c>
      <c r="D1651" s="131" t="str">
        <f t="shared" si="172"/>
        <v>長寿介護課</v>
      </c>
      <c r="E1651" s="27" t="str">
        <f t="shared" si="173"/>
        <v>認知症対応型共同生活介護</v>
      </c>
      <c r="F1651" s="25" t="s">
        <v>7656</v>
      </c>
      <c r="G1651" s="34" t="s">
        <v>6346</v>
      </c>
      <c r="H1651" s="25" t="s">
        <v>7657</v>
      </c>
      <c r="I1651" s="34" t="s">
        <v>7658</v>
      </c>
      <c r="J1651" s="34" t="s">
        <v>7659</v>
      </c>
      <c r="K1651" s="25" t="s">
        <v>7660</v>
      </c>
      <c r="L1651" s="25" t="s">
        <v>25</v>
      </c>
      <c r="M1651" s="35">
        <v>9</v>
      </c>
      <c r="N1651" s="36" t="s">
        <v>2657</v>
      </c>
      <c r="O1651" s="69" t="str">
        <f>IFERROR(VLOOKUP(IF($L1651="―",$K1651,$L1651),法人一覧!$D$4:$E$333,2,FALSE),"―")</f>
        <v>―</v>
      </c>
    </row>
    <row r="1652" spans="1:15" ht="27" customHeight="1" x14ac:dyDescent="0.15">
      <c r="A1652" s="39">
        <f>IF($B$1611="","",COUNTA($B$1611:B1652))</f>
        <v>42</v>
      </c>
      <c r="B1652" s="333">
        <f t="shared" si="170"/>
        <v>1652</v>
      </c>
      <c r="C1652" s="333" t="str">
        <f t="shared" si="171"/>
        <v>（１３）　認知症対応型共同生活介護　（介護保険法）</v>
      </c>
      <c r="D1652" s="131" t="str">
        <f t="shared" si="172"/>
        <v>長寿介護課</v>
      </c>
      <c r="E1652" s="27" t="str">
        <f t="shared" si="173"/>
        <v>認知症対応型共同生活介護</v>
      </c>
      <c r="F1652" s="25" t="s">
        <v>7661</v>
      </c>
      <c r="G1652" s="34" t="s">
        <v>7662</v>
      </c>
      <c r="H1652" s="25" t="s">
        <v>7663</v>
      </c>
      <c r="I1652" s="34" t="s">
        <v>7664</v>
      </c>
      <c r="J1652" s="34" t="s">
        <v>7665</v>
      </c>
      <c r="K1652" s="25" t="s">
        <v>7666</v>
      </c>
      <c r="L1652" s="25" t="s">
        <v>25</v>
      </c>
      <c r="M1652" s="35">
        <v>18</v>
      </c>
      <c r="N1652" s="36" t="s">
        <v>1432</v>
      </c>
      <c r="O1652" s="69" t="str">
        <f>IFERROR(VLOOKUP(IF($L1652="―",$K1652,$L1652),法人一覧!$D$4:$E$333,2,FALSE),"―")</f>
        <v>―</v>
      </c>
    </row>
    <row r="1653" spans="1:15" ht="27" customHeight="1" x14ac:dyDescent="0.15">
      <c r="A1653" s="39">
        <f>IF($B$1611="","",COUNTA($B$1611:B1653))</f>
        <v>43</v>
      </c>
      <c r="B1653" s="333">
        <f t="shared" si="170"/>
        <v>1653</v>
      </c>
      <c r="C1653" s="333" t="str">
        <f t="shared" si="171"/>
        <v>（１３）　認知症対応型共同生活介護　（介護保険法）</v>
      </c>
      <c r="D1653" s="131" t="str">
        <f t="shared" si="172"/>
        <v>長寿介護課</v>
      </c>
      <c r="E1653" s="27" t="str">
        <f t="shared" si="173"/>
        <v>認知症対応型共同生活介護</v>
      </c>
      <c r="F1653" s="25" t="s">
        <v>7667</v>
      </c>
      <c r="G1653" s="34" t="s">
        <v>7668</v>
      </c>
      <c r="H1653" s="25" t="s">
        <v>7669</v>
      </c>
      <c r="I1653" s="34" t="s">
        <v>7670</v>
      </c>
      <c r="J1653" s="34" t="s">
        <v>7670</v>
      </c>
      <c r="K1653" s="25" t="s">
        <v>7660</v>
      </c>
      <c r="L1653" s="25" t="s">
        <v>25</v>
      </c>
      <c r="M1653" s="35">
        <v>9</v>
      </c>
      <c r="N1653" s="36" t="s">
        <v>2323</v>
      </c>
      <c r="O1653" s="69" t="str">
        <f>IFERROR(VLOOKUP(IF($L1653="―",$K1653,$L1653),法人一覧!$D$4:$E$333,2,FALSE),"―")</f>
        <v>―</v>
      </c>
    </row>
    <row r="1654" spans="1:15" ht="27" customHeight="1" x14ac:dyDescent="0.15">
      <c r="A1654" s="39">
        <f>IF($B$1611="","",COUNTA($B$1611:B1654))</f>
        <v>44</v>
      </c>
      <c r="B1654" s="333">
        <f t="shared" si="170"/>
        <v>1654</v>
      </c>
      <c r="C1654" s="333" t="str">
        <f t="shared" si="171"/>
        <v>（１３）　認知症対応型共同生活介護　（介護保険法）</v>
      </c>
      <c r="D1654" s="131" t="str">
        <f t="shared" si="172"/>
        <v>長寿介護課</v>
      </c>
      <c r="E1654" s="27" t="str">
        <f t="shared" si="173"/>
        <v>認知症対応型共同生活介護</v>
      </c>
      <c r="F1654" s="98" t="s">
        <v>7671</v>
      </c>
      <c r="G1654" s="34" t="s">
        <v>3154</v>
      </c>
      <c r="H1654" s="34" t="s">
        <v>7672</v>
      </c>
      <c r="I1654" s="34" t="s">
        <v>7673</v>
      </c>
      <c r="J1654" s="34" t="s">
        <v>7673</v>
      </c>
      <c r="K1654" s="98" t="s">
        <v>7674</v>
      </c>
      <c r="L1654" s="25" t="s">
        <v>25</v>
      </c>
      <c r="M1654" s="27">
        <v>9</v>
      </c>
      <c r="N1654" s="36" t="s">
        <v>7675</v>
      </c>
      <c r="O1654" s="69" t="str">
        <f>IFERROR(VLOOKUP(IF($L1654="―",$K1654,$L1654),法人一覧!$D$4:$E$333,2,FALSE),"―")</f>
        <v>―</v>
      </c>
    </row>
    <row r="1655" spans="1:15" ht="30" customHeight="1" x14ac:dyDescent="0.15">
      <c r="A1655" s="39">
        <f>IF($B$1611="","",COUNTA($B$1611:B1655))</f>
        <v>45</v>
      </c>
      <c r="B1655" s="333">
        <f t="shared" si="170"/>
        <v>1655</v>
      </c>
      <c r="C1655" s="333" t="str">
        <f t="shared" si="171"/>
        <v>（１３）　認知症対応型共同生活介護　（介護保険法）</v>
      </c>
      <c r="D1655" s="131" t="str">
        <f t="shared" si="172"/>
        <v>長寿介護課</v>
      </c>
      <c r="E1655" s="27" t="str">
        <f t="shared" si="173"/>
        <v>認知症対応型共同生活介護</v>
      </c>
      <c r="F1655" s="98" t="s">
        <v>7676</v>
      </c>
      <c r="G1655" s="34" t="s">
        <v>7677</v>
      </c>
      <c r="H1655" s="34" t="s">
        <v>7678</v>
      </c>
      <c r="I1655" s="34" t="s">
        <v>7679</v>
      </c>
      <c r="J1655" s="34" t="s">
        <v>7680</v>
      </c>
      <c r="K1655" s="98" t="s">
        <v>7681</v>
      </c>
      <c r="L1655" s="25" t="s">
        <v>25</v>
      </c>
      <c r="M1655" s="27">
        <v>18</v>
      </c>
      <c r="N1655" s="36" t="s">
        <v>2698</v>
      </c>
      <c r="O1655" s="69" t="str">
        <f>IFERROR(VLOOKUP(IF($L1655="―",$K1655,$L1655),法人一覧!$D$4:$E$333,2,FALSE),"―")</f>
        <v>―</v>
      </c>
    </row>
    <row r="1656" spans="1:15" ht="27" customHeight="1" x14ac:dyDescent="0.15">
      <c r="A1656" s="39">
        <f>IF($B$1611="","",COUNTA($B$1611:B1656))</f>
        <v>46</v>
      </c>
      <c r="B1656" s="333">
        <f t="shared" si="170"/>
        <v>1656</v>
      </c>
      <c r="C1656" s="333" t="str">
        <f t="shared" si="171"/>
        <v>（１３）　認知症対応型共同生活介護　（介護保険法）</v>
      </c>
      <c r="D1656" s="131" t="str">
        <f t="shared" si="172"/>
        <v>長寿介護課</v>
      </c>
      <c r="E1656" s="27" t="str">
        <f t="shared" si="173"/>
        <v>認知症対応型共同生活介護</v>
      </c>
      <c r="F1656" s="98" t="s">
        <v>7682</v>
      </c>
      <c r="G1656" s="34" t="s">
        <v>2204</v>
      </c>
      <c r="H1656" s="34" t="s">
        <v>7683</v>
      </c>
      <c r="I1656" s="34" t="s">
        <v>7684</v>
      </c>
      <c r="J1656" s="34" t="s">
        <v>7685</v>
      </c>
      <c r="K1656" s="98" t="s">
        <v>7686</v>
      </c>
      <c r="L1656" s="25" t="s">
        <v>25</v>
      </c>
      <c r="M1656" s="27">
        <v>18</v>
      </c>
      <c r="N1656" s="36" t="s">
        <v>2698</v>
      </c>
      <c r="O1656" s="69" t="str">
        <f>IFERROR(VLOOKUP(IF($L1656="―",$K1656,$L1656),法人一覧!$D$4:$E$333,2,FALSE),"―")</f>
        <v>―</v>
      </c>
    </row>
    <row r="1657" spans="1:15" ht="27" customHeight="1" x14ac:dyDescent="0.15">
      <c r="A1657" s="39">
        <f>IF($B$1611="","",COUNTA($B$1611:B1657))</f>
        <v>47</v>
      </c>
      <c r="B1657" s="333">
        <f t="shared" si="170"/>
        <v>1657</v>
      </c>
      <c r="C1657" s="333" t="str">
        <f t="shared" si="171"/>
        <v>（１３）　認知症対応型共同生活介護　（介護保険法）</v>
      </c>
      <c r="D1657" s="131" t="str">
        <f t="shared" si="172"/>
        <v>長寿介護課</v>
      </c>
      <c r="E1657" s="27" t="str">
        <f t="shared" si="173"/>
        <v>認知症対応型共同生活介護</v>
      </c>
      <c r="F1657" s="25" t="s">
        <v>7687</v>
      </c>
      <c r="G1657" s="34" t="s">
        <v>7688</v>
      </c>
      <c r="H1657" s="25" t="s">
        <v>7689</v>
      </c>
      <c r="I1657" s="34" t="s">
        <v>7690</v>
      </c>
      <c r="J1657" s="34" t="s">
        <v>7691</v>
      </c>
      <c r="K1657" s="25" t="s">
        <v>7692</v>
      </c>
      <c r="L1657" s="25" t="s">
        <v>25</v>
      </c>
      <c r="M1657" s="35">
        <v>9</v>
      </c>
      <c r="N1657" s="36" t="s">
        <v>7693</v>
      </c>
      <c r="O1657" s="69" t="str">
        <f>IFERROR(VLOOKUP(IF($L1657="―",$K1657,$L1657),法人一覧!$D$4:$E$333,2,FALSE),"―")</f>
        <v>―</v>
      </c>
    </row>
    <row r="1658" spans="1:15" ht="27" customHeight="1" x14ac:dyDescent="0.15">
      <c r="A1658" s="39">
        <f>IF($B$1611="","",COUNTA($B$1611:B1658))</f>
        <v>48</v>
      </c>
      <c r="B1658" s="333">
        <f t="shared" si="170"/>
        <v>1658</v>
      </c>
      <c r="C1658" s="333" t="str">
        <f t="shared" si="171"/>
        <v>（１３）　認知症対応型共同生活介護　（介護保険法）</v>
      </c>
      <c r="D1658" s="131" t="str">
        <f t="shared" si="172"/>
        <v>長寿介護課</v>
      </c>
      <c r="E1658" s="27" t="str">
        <f t="shared" si="173"/>
        <v>認知症対応型共同生活介護</v>
      </c>
      <c r="F1658" s="25" t="s">
        <v>7694</v>
      </c>
      <c r="G1658" s="34" t="s">
        <v>709</v>
      </c>
      <c r="H1658" s="25" t="s">
        <v>7695</v>
      </c>
      <c r="I1658" s="34" t="s">
        <v>7696</v>
      </c>
      <c r="J1658" s="34" t="s">
        <v>7697</v>
      </c>
      <c r="K1658" s="25" t="s">
        <v>7698</v>
      </c>
      <c r="L1658" s="25" t="s">
        <v>25</v>
      </c>
      <c r="M1658" s="35">
        <v>18</v>
      </c>
      <c r="N1658" s="36" t="s">
        <v>3152</v>
      </c>
      <c r="O1658" s="69" t="str">
        <f>IFERROR(VLOOKUP(IF($L1658="―",$K1658,$L1658),法人一覧!$D$4:$E$333,2,FALSE),"―")</f>
        <v>―</v>
      </c>
    </row>
    <row r="1659" spans="1:15" ht="27" customHeight="1" x14ac:dyDescent="0.15">
      <c r="A1659" s="39">
        <f>IF($B$1611="","",COUNTA($B$1611:B1659))</f>
        <v>49</v>
      </c>
      <c r="B1659" s="333">
        <f t="shared" si="170"/>
        <v>1659</v>
      </c>
      <c r="C1659" s="333" t="str">
        <f t="shared" si="171"/>
        <v>（１３）　認知症対応型共同生活介護　（介護保険法）</v>
      </c>
      <c r="D1659" s="131" t="str">
        <f t="shared" si="172"/>
        <v>長寿介護課</v>
      </c>
      <c r="E1659" s="27" t="str">
        <f t="shared" si="173"/>
        <v>認知症対応型共同生活介護</v>
      </c>
      <c r="F1659" s="25" t="s">
        <v>7699</v>
      </c>
      <c r="G1659" s="34" t="s">
        <v>7700</v>
      </c>
      <c r="H1659" s="25" t="s">
        <v>7701</v>
      </c>
      <c r="I1659" s="34" t="s">
        <v>7702</v>
      </c>
      <c r="J1659" s="34" t="s">
        <v>7703</v>
      </c>
      <c r="K1659" s="25" t="s">
        <v>7704</v>
      </c>
      <c r="L1659" s="25" t="s">
        <v>25</v>
      </c>
      <c r="M1659" s="35">
        <v>9</v>
      </c>
      <c r="N1659" s="36" t="s">
        <v>7705</v>
      </c>
      <c r="O1659" s="69" t="str">
        <f>IFERROR(VLOOKUP(IF($L1659="―",$K1659,$L1659),法人一覧!$D$4:$E$333,2,FALSE),"―")</f>
        <v>―</v>
      </c>
    </row>
    <row r="1660" spans="1:15" ht="27" customHeight="1" x14ac:dyDescent="0.15">
      <c r="A1660" s="39">
        <f>IF($B$1611="","",COUNTA($B$1611:B1660))</f>
        <v>50</v>
      </c>
      <c r="B1660" s="333">
        <f t="shared" si="170"/>
        <v>1660</v>
      </c>
      <c r="C1660" s="333" t="str">
        <f t="shared" si="171"/>
        <v>（１３）　認知症対応型共同生活介護　（介護保険法）</v>
      </c>
      <c r="D1660" s="131" t="str">
        <f t="shared" si="172"/>
        <v>長寿介護課</v>
      </c>
      <c r="E1660" s="27" t="str">
        <f t="shared" si="173"/>
        <v>認知症対応型共同生活介護</v>
      </c>
      <c r="F1660" s="25" t="s">
        <v>7706</v>
      </c>
      <c r="G1660" s="34" t="s">
        <v>7707</v>
      </c>
      <c r="H1660" s="25" t="s">
        <v>7708</v>
      </c>
      <c r="I1660" s="34" t="s">
        <v>7709</v>
      </c>
      <c r="J1660" s="34" t="s">
        <v>7710</v>
      </c>
      <c r="K1660" s="25" t="s">
        <v>7711</v>
      </c>
      <c r="L1660" s="25" t="s">
        <v>25</v>
      </c>
      <c r="M1660" s="35">
        <v>18</v>
      </c>
      <c r="N1660" s="36" t="s">
        <v>7712</v>
      </c>
      <c r="O1660" s="69" t="str">
        <f>IFERROR(VLOOKUP(IF($L1660="―",$K1660,$L1660),法人一覧!$D$4:$E$333,2,FALSE),"―")</f>
        <v>―</v>
      </c>
    </row>
    <row r="1661" spans="1:15" ht="27" customHeight="1" x14ac:dyDescent="0.15">
      <c r="A1661" s="39">
        <f>IF($B$1611="","",COUNTA($B$1611:B1661))</f>
        <v>51</v>
      </c>
      <c r="B1661" s="333">
        <f t="shared" si="170"/>
        <v>1661</v>
      </c>
      <c r="C1661" s="333" t="str">
        <f t="shared" si="171"/>
        <v>（１３）　認知症対応型共同生活介護　（介護保険法）</v>
      </c>
      <c r="D1661" s="131" t="str">
        <f t="shared" si="172"/>
        <v>長寿介護課</v>
      </c>
      <c r="E1661" s="27" t="str">
        <f t="shared" si="173"/>
        <v>認知症対応型共同生活介護</v>
      </c>
      <c r="F1661" s="25" t="s">
        <v>7713</v>
      </c>
      <c r="G1661" s="34" t="s">
        <v>2115</v>
      </c>
      <c r="H1661" s="25" t="s">
        <v>7714</v>
      </c>
      <c r="I1661" s="34" t="s">
        <v>7715</v>
      </c>
      <c r="J1661" s="34" t="s">
        <v>7716</v>
      </c>
      <c r="K1661" s="25" t="s">
        <v>7717</v>
      </c>
      <c r="L1661" s="25" t="s">
        <v>25</v>
      </c>
      <c r="M1661" s="35">
        <v>18</v>
      </c>
      <c r="N1661" s="36" t="s">
        <v>7718</v>
      </c>
      <c r="O1661" s="69" t="str">
        <f>IFERROR(VLOOKUP(IF($L1661="―",$K1661,$L1661),法人一覧!$D$4:$E$333,2,FALSE),"―")</f>
        <v>―</v>
      </c>
    </row>
    <row r="1662" spans="1:15" ht="27" customHeight="1" x14ac:dyDescent="0.15">
      <c r="A1662" s="39">
        <f>IF($B$1611="","",COUNTA($B$1611:B1662))</f>
        <v>52</v>
      </c>
      <c r="B1662" s="333">
        <f t="shared" si="170"/>
        <v>1662</v>
      </c>
      <c r="C1662" s="333" t="str">
        <f t="shared" si="171"/>
        <v>（１３）　認知症対応型共同生活介護　（介護保険法）</v>
      </c>
      <c r="D1662" s="131" t="str">
        <f t="shared" si="172"/>
        <v>長寿介護課</v>
      </c>
      <c r="E1662" s="27" t="str">
        <f t="shared" si="173"/>
        <v>認知症対応型共同生活介護</v>
      </c>
      <c r="F1662" s="25" t="s">
        <v>7719</v>
      </c>
      <c r="G1662" s="34" t="s">
        <v>338</v>
      </c>
      <c r="H1662" s="25" t="s">
        <v>7720</v>
      </c>
      <c r="I1662" s="34" t="s">
        <v>7721</v>
      </c>
      <c r="J1662" s="34" t="s">
        <v>7721</v>
      </c>
      <c r="K1662" s="25" t="s">
        <v>7514</v>
      </c>
      <c r="L1662" s="25" t="s">
        <v>25</v>
      </c>
      <c r="M1662" s="35">
        <v>18</v>
      </c>
      <c r="N1662" s="36" t="s">
        <v>7468</v>
      </c>
      <c r="O1662" s="69" t="str">
        <f>IFERROR(VLOOKUP(IF($L1662="―",$K1662,$L1662),法人一覧!$D$4:$E$333,2,FALSE),"―")</f>
        <v>―</v>
      </c>
    </row>
    <row r="1663" spans="1:15" ht="27" customHeight="1" x14ac:dyDescent="0.15">
      <c r="A1663" s="39">
        <f>IF($B$1611="","",COUNTA($B$1611:B1663))</f>
        <v>53</v>
      </c>
      <c r="B1663" s="333">
        <f t="shared" si="170"/>
        <v>1663</v>
      </c>
      <c r="C1663" s="333" t="str">
        <f t="shared" si="171"/>
        <v>（１３）　認知症対応型共同生活介護　（介護保険法）</v>
      </c>
      <c r="D1663" s="131" t="str">
        <f t="shared" si="172"/>
        <v>長寿介護課</v>
      </c>
      <c r="E1663" s="27" t="str">
        <f t="shared" si="173"/>
        <v>認知症対応型共同生活介護</v>
      </c>
      <c r="F1663" s="25" t="s">
        <v>7722</v>
      </c>
      <c r="G1663" s="34" t="s">
        <v>338</v>
      </c>
      <c r="H1663" s="25" t="s">
        <v>7723</v>
      </c>
      <c r="I1663" s="34" t="s">
        <v>7724</v>
      </c>
      <c r="J1663" s="34" t="s">
        <v>7725</v>
      </c>
      <c r="K1663" s="25" t="s">
        <v>7726</v>
      </c>
      <c r="L1663" s="25" t="s">
        <v>25</v>
      </c>
      <c r="M1663" s="35">
        <v>18</v>
      </c>
      <c r="N1663" s="36" t="s">
        <v>7727</v>
      </c>
      <c r="O1663" s="69" t="str">
        <f>IFERROR(VLOOKUP(IF($L1663="―",$K1663,$L1663),法人一覧!$D$4:$E$333,2,FALSE),"―")</f>
        <v>―</v>
      </c>
    </row>
    <row r="1664" spans="1:15" ht="27" customHeight="1" x14ac:dyDescent="0.15">
      <c r="A1664" s="39">
        <f>IF($B$1611="","",COUNTA($B$1611:B1664))</f>
        <v>54</v>
      </c>
      <c r="B1664" s="333">
        <f t="shared" si="170"/>
        <v>1664</v>
      </c>
      <c r="C1664" s="333" t="str">
        <f t="shared" si="171"/>
        <v>（１３）　認知症対応型共同生活介護　（介護保険法）</v>
      </c>
      <c r="D1664" s="131" t="str">
        <f t="shared" si="172"/>
        <v>長寿介護課</v>
      </c>
      <c r="E1664" s="27" t="str">
        <f t="shared" si="173"/>
        <v>認知症対応型共同生活介護</v>
      </c>
      <c r="F1664" s="25" t="s">
        <v>7728</v>
      </c>
      <c r="G1664" s="34" t="s">
        <v>872</v>
      </c>
      <c r="H1664" s="25" t="s">
        <v>7729</v>
      </c>
      <c r="I1664" s="34" t="s">
        <v>7730</v>
      </c>
      <c r="J1664" s="34" t="s">
        <v>7731</v>
      </c>
      <c r="K1664" s="25" t="s">
        <v>7732</v>
      </c>
      <c r="L1664" s="25" t="s">
        <v>25</v>
      </c>
      <c r="M1664" s="35">
        <v>18</v>
      </c>
      <c r="N1664" s="36" t="s">
        <v>7468</v>
      </c>
      <c r="O1664" s="69" t="str">
        <f>IFERROR(VLOOKUP(IF($L1664="―",$K1664,$L1664),法人一覧!$D$4:$E$333,2,FALSE),"―")</f>
        <v>―</v>
      </c>
    </row>
    <row r="1665" spans="1:15" ht="27" customHeight="1" x14ac:dyDescent="0.15">
      <c r="A1665" s="39">
        <f>IF($B$1611="","",COUNTA($B$1611:B1665))</f>
        <v>55</v>
      </c>
      <c r="B1665" s="333">
        <f t="shared" si="170"/>
        <v>1665</v>
      </c>
      <c r="C1665" s="333" t="str">
        <f t="shared" si="171"/>
        <v>（１３）　認知症対応型共同生活介護　（介護保険法）</v>
      </c>
      <c r="D1665" s="131" t="str">
        <f t="shared" si="172"/>
        <v>長寿介護課</v>
      </c>
      <c r="E1665" s="27" t="str">
        <f t="shared" si="173"/>
        <v>認知症対応型共同生活介護</v>
      </c>
      <c r="F1665" s="25" t="s">
        <v>7733</v>
      </c>
      <c r="G1665" s="34" t="s">
        <v>946</v>
      </c>
      <c r="H1665" s="25" t="s">
        <v>7734</v>
      </c>
      <c r="I1665" s="34" t="s">
        <v>7735</v>
      </c>
      <c r="J1665" s="34" t="s">
        <v>7736</v>
      </c>
      <c r="K1665" s="25" t="s">
        <v>3214</v>
      </c>
      <c r="L1665" s="25" t="s">
        <v>25</v>
      </c>
      <c r="M1665" s="35">
        <v>9</v>
      </c>
      <c r="N1665" s="36" t="s">
        <v>7468</v>
      </c>
      <c r="O1665" s="69" t="str">
        <f>IFERROR(VLOOKUP(IF($L1665="―",$K1665,$L1665),法人一覧!$D$4:$E$333,2,FALSE),"―")</f>
        <v>9190005004077</v>
      </c>
    </row>
    <row r="1666" spans="1:15" ht="27" customHeight="1" x14ac:dyDescent="0.15">
      <c r="A1666" s="39">
        <f>IF($B$1611="","",COUNTA($B$1611:B1666))</f>
        <v>56</v>
      </c>
      <c r="B1666" s="333">
        <f t="shared" si="170"/>
        <v>1666</v>
      </c>
      <c r="C1666" s="333" t="str">
        <f t="shared" si="171"/>
        <v>（１３）　認知症対応型共同生活介護　（介護保険法）</v>
      </c>
      <c r="D1666" s="131" t="str">
        <f t="shared" si="172"/>
        <v>長寿介護課</v>
      </c>
      <c r="E1666" s="27" t="str">
        <f t="shared" si="173"/>
        <v>認知症対応型共同生活介護</v>
      </c>
      <c r="F1666" s="25" t="s">
        <v>7737</v>
      </c>
      <c r="G1666" s="34" t="s">
        <v>946</v>
      </c>
      <c r="H1666" s="25" t="s">
        <v>7738</v>
      </c>
      <c r="I1666" s="34" t="s">
        <v>7739</v>
      </c>
      <c r="J1666" s="34" t="s">
        <v>7740</v>
      </c>
      <c r="K1666" s="25" t="s">
        <v>7741</v>
      </c>
      <c r="L1666" s="25" t="s">
        <v>25</v>
      </c>
      <c r="M1666" s="35">
        <v>9</v>
      </c>
      <c r="N1666" s="36" t="s">
        <v>7468</v>
      </c>
      <c r="O1666" s="69" t="str">
        <f>IFERROR(VLOOKUP(IF($L1666="―",$K1666,$L1666),法人一覧!$D$4:$E$333,2,FALSE),"―")</f>
        <v>―</v>
      </c>
    </row>
    <row r="1667" spans="1:15" ht="27" customHeight="1" x14ac:dyDescent="0.15">
      <c r="A1667" s="39">
        <f>IF($B$1611="","",COUNTA($B$1611:B1667))</f>
        <v>57</v>
      </c>
      <c r="B1667" s="333">
        <f t="shared" si="170"/>
        <v>1667</v>
      </c>
      <c r="C1667" s="333" t="str">
        <f t="shared" si="171"/>
        <v>（１３）　認知症対応型共同生活介護　（介護保険法）</v>
      </c>
      <c r="D1667" s="131" t="str">
        <f t="shared" si="172"/>
        <v>長寿介護課</v>
      </c>
      <c r="E1667" s="27" t="str">
        <f t="shared" si="173"/>
        <v>認知症対応型共同生活介護</v>
      </c>
      <c r="F1667" s="25" t="s">
        <v>16115</v>
      </c>
      <c r="G1667" s="34" t="s">
        <v>952</v>
      </c>
      <c r="H1667" s="25" t="s">
        <v>16116</v>
      </c>
      <c r="I1667" s="34" t="s">
        <v>7742</v>
      </c>
      <c r="J1667" s="34" t="s">
        <v>7742</v>
      </c>
      <c r="K1667" s="25" t="s">
        <v>16117</v>
      </c>
      <c r="L1667" s="25" t="s">
        <v>25</v>
      </c>
      <c r="M1667" s="35">
        <v>9</v>
      </c>
      <c r="N1667" s="36" t="s">
        <v>7468</v>
      </c>
      <c r="O1667" s="69" t="str">
        <f>IFERROR(VLOOKUP(IF($L1667="―",$K1667,$L1667),法人一覧!$D$4:$E$333,2,FALSE),"―")</f>
        <v>―</v>
      </c>
    </row>
    <row r="1668" spans="1:15" ht="27" customHeight="1" x14ac:dyDescent="0.15">
      <c r="A1668" s="39">
        <f>IF($B$1611="","",COUNTA($B$1611:B1668))</f>
        <v>58</v>
      </c>
      <c r="B1668" s="333">
        <f t="shared" si="170"/>
        <v>1668</v>
      </c>
      <c r="C1668" s="333" t="str">
        <f t="shared" si="171"/>
        <v>（１３）　認知症対応型共同生活介護　（介護保険法）</v>
      </c>
      <c r="D1668" s="131" t="str">
        <f t="shared" si="172"/>
        <v>長寿介護課</v>
      </c>
      <c r="E1668" s="27" t="str">
        <f t="shared" si="173"/>
        <v>認知症対応型共同生活介護</v>
      </c>
      <c r="F1668" s="25" t="s">
        <v>7743</v>
      </c>
      <c r="G1668" s="34" t="s">
        <v>7744</v>
      </c>
      <c r="H1668" s="25" t="s">
        <v>7745</v>
      </c>
      <c r="I1668" s="34" t="s">
        <v>7746</v>
      </c>
      <c r="J1668" s="34" t="s">
        <v>7747</v>
      </c>
      <c r="K1668" s="25" t="s">
        <v>7741</v>
      </c>
      <c r="L1668" s="25" t="s">
        <v>25</v>
      </c>
      <c r="M1668" s="35">
        <v>9</v>
      </c>
      <c r="N1668" s="36" t="s">
        <v>7468</v>
      </c>
      <c r="O1668" s="97" t="str">
        <f>IFERROR(VLOOKUP(IF($L1668="―",$K1668,$L1668),法人一覧!$D$4:$E$333,2,FALSE),"―")</f>
        <v>―</v>
      </c>
    </row>
    <row r="1669" spans="1:15" ht="27" customHeight="1" x14ac:dyDescent="0.15">
      <c r="A1669" s="39">
        <f>IF($B$1611="","",COUNTA($B$1611:B1669))</f>
        <v>59</v>
      </c>
      <c r="B1669" s="333">
        <f t="shared" si="170"/>
        <v>1669</v>
      </c>
      <c r="C1669" s="333" t="str">
        <f t="shared" si="171"/>
        <v>（１３）　認知症対応型共同生活介護　（介護保険法）</v>
      </c>
      <c r="D1669" s="131" t="str">
        <f t="shared" si="172"/>
        <v>長寿介護課</v>
      </c>
      <c r="E1669" s="27" t="str">
        <f t="shared" si="173"/>
        <v>認知症対応型共同生活介護</v>
      </c>
      <c r="F1669" s="25" t="s">
        <v>7748</v>
      </c>
      <c r="G1669" s="34" t="s">
        <v>7749</v>
      </c>
      <c r="H1669" s="25" t="s">
        <v>7750</v>
      </c>
      <c r="I1669" s="34" t="s">
        <v>7751</v>
      </c>
      <c r="J1669" s="34" t="s">
        <v>7752</v>
      </c>
      <c r="K1669" s="25" t="s">
        <v>7586</v>
      </c>
      <c r="L1669" s="25" t="s">
        <v>25</v>
      </c>
      <c r="M1669" s="35">
        <v>9</v>
      </c>
      <c r="N1669" s="36" t="s">
        <v>7468</v>
      </c>
      <c r="O1669" s="69" t="str">
        <f>IFERROR(VLOOKUP(IF($L1669="―",$K1669,$L1669),法人一覧!$D$4:$E$333,2,FALSE),"―")</f>
        <v>―</v>
      </c>
    </row>
    <row r="1670" spans="1:15" ht="27" customHeight="1" x14ac:dyDescent="0.15">
      <c r="A1670" s="39">
        <f>IF($B$1611="","",COUNTA($B$1611:B1670))</f>
        <v>60</v>
      </c>
      <c r="B1670" s="333">
        <f t="shared" si="170"/>
        <v>1670</v>
      </c>
      <c r="C1670" s="333" t="str">
        <f t="shared" si="171"/>
        <v>（１３）　認知症対応型共同生活介護　（介護保険法）</v>
      </c>
      <c r="D1670" s="131" t="str">
        <f t="shared" si="172"/>
        <v>長寿介護課</v>
      </c>
      <c r="E1670" s="27" t="str">
        <f t="shared" si="173"/>
        <v>認知症対応型共同生活介護</v>
      </c>
      <c r="F1670" s="25" t="s">
        <v>7753</v>
      </c>
      <c r="G1670" s="34" t="s">
        <v>7754</v>
      </c>
      <c r="H1670" s="25" t="s">
        <v>7755</v>
      </c>
      <c r="I1670" s="34" t="s">
        <v>7756</v>
      </c>
      <c r="J1670" s="34" t="s">
        <v>7757</v>
      </c>
      <c r="K1670" s="25" t="s">
        <v>7758</v>
      </c>
      <c r="L1670" s="25" t="s">
        <v>25</v>
      </c>
      <c r="M1670" s="35">
        <v>9</v>
      </c>
      <c r="N1670" s="36" t="s">
        <v>7468</v>
      </c>
      <c r="O1670" s="69" t="str">
        <f>IFERROR(VLOOKUP(IF($L1670="―",$K1670,$L1670),法人一覧!$D$4:$E$333,2,FALSE),"―")</f>
        <v>―</v>
      </c>
    </row>
    <row r="1671" spans="1:15" ht="27" customHeight="1" x14ac:dyDescent="0.15">
      <c r="A1671" s="39">
        <f>IF($B$1611="","",COUNTA($B$1611:B1671))</f>
        <v>61</v>
      </c>
      <c r="B1671" s="333">
        <f t="shared" si="170"/>
        <v>1671</v>
      </c>
      <c r="C1671" s="333" t="str">
        <f t="shared" si="171"/>
        <v>（１３）　認知症対応型共同生活介護　（介護保険法）</v>
      </c>
      <c r="D1671" s="131" t="str">
        <f t="shared" si="172"/>
        <v>長寿介護課</v>
      </c>
      <c r="E1671" s="27" t="str">
        <f t="shared" si="173"/>
        <v>認知症対応型共同生活介護</v>
      </c>
      <c r="F1671" s="25" t="s">
        <v>7759</v>
      </c>
      <c r="G1671" s="34" t="s">
        <v>7760</v>
      </c>
      <c r="H1671" s="25" t="s">
        <v>7761</v>
      </c>
      <c r="I1671" s="34" t="s">
        <v>7762</v>
      </c>
      <c r="J1671" s="34" t="s">
        <v>7763</v>
      </c>
      <c r="K1671" s="25" t="s">
        <v>7764</v>
      </c>
      <c r="L1671" s="25" t="s">
        <v>25</v>
      </c>
      <c r="M1671" s="35">
        <v>18</v>
      </c>
      <c r="N1671" s="36" t="s">
        <v>7468</v>
      </c>
      <c r="O1671" s="69" t="str">
        <f>IFERROR(VLOOKUP(IF($L1671="―",$K1671,$L1671),法人一覧!$D$4:$E$333,2,FALSE),"―")</f>
        <v>―</v>
      </c>
    </row>
    <row r="1672" spans="1:15" ht="27" customHeight="1" x14ac:dyDescent="0.15">
      <c r="A1672" s="39">
        <f>IF($B$1611="","",COUNTA($B$1611:B1672))</f>
        <v>62</v>
      </c>
      <c r="B1672" s="333">
        <f t="shared" si="170"/>
        <v>1672</v>
      </c>
      <c r="C1672" s="333" t="str">
        <f t="shared" si="171"/>
        <v>（１３）　認知症対応型共同生活介護　（介護保険法）</v>
      </c>
      <c r="D1672" s="131" t="str">
        <f t="shared" si="172"/>
        <v>長寿介護課</v>
      </c>
      <c r="E1672" s="27" t="str">
        <f t="shared" si="173"/>
        <v>認知症対応型共同生活介護</v>
      </c>
      <c r="F1672" s="25" t="s">
        <v>7765</v>
      </c>
      <c r="G1672" s="34" t="s">
        <v>2331</v>
      </c>
      <c r="H1672" s="25" t="s">
        <v>7766</v>
      </c>
      <c r="I1672" s="34" t="s">
        <v>7767</v>
      </c>
      <c r="J1672" s="34" t="s">
        <v>7768</v>
      </c>
      <c r="K1672" s="25" t="s">
        <v>7769</v>
      </c>
      <c r="L1672" s="25" t="s">
        <v>25</v>
      </c>
      <c r="M1672" s="35">
        <v>18</v>
      </c>
      <c r="N1672" s="36" t="s">
        <v>7468</v>
      </c>
      <c r="O1672" s="69" t="str">
        <f>IFERROR(VLOOKUP(IF($L1672="―",$K1672,$L1672),法人一覧!$D$4:$E$333,2,FALSE),"―")</f>
        <v>―</v>
      </c>
    </row>
    <row r="1673" spans="1:15" ht="27" customHeight="1" x14ac:dyDescent="0.15">
      <c r="A1673" s="39">
        <f>IF($B$1611="","",COUNTA($B$1611:B1673))</f>
        <v>63</v>
      </c>
      <c r="B1673" s="333">
        <f t="shared" si="170"/>
        <v>1673</v>
      </c>
      <c r="C1673" s="333" t="str">
        <f t="shared" si="171"/>
        <v>（１３）　認知症対応型共同生活介護　（介護保険法）</v>
      </c>
      <c r="D1673" s="131" t="str">
        <f t="shared" si="172"/>
        <v>長寿介護課</v>
      </c>
      <c r="E1673" s="27" t="str">
        <f t="shared" si="173"/>
        <v>認知症対応型共同生活介護</v>
      </c>
      <c r="F1673" s="25" t="s">
        <v>7770</v>
      </c>
      <c r="G1673" s="34" t="s">
        <v>7771</v>
      </c>
      <c r="H1673" s="25" t="s">
        <v>7772</v>
      </c>
      <c r="I1673" s="34" t="s">
        <v>7773</v>
      </c>
      <c r="J1673" s="34" t="s">
        <v>7774</v>
      </c>
      <c r="K1673" s="25" t="s">
        <v>7775</v>
      </c>
      <c r="L1673" s="25" t="s">
        <v>25</v>
      </c>
      <c r="M1673" s="35">
        <v>9</v>
      </c>
      <c r="N1673" s="36" t="s">
        <v>7468</v>
      </c>
      <c r="O1673" s="69" t="str">
        <f>IFERROR(VLOOKUP(IF($L1673="―",$K1673,$L1673),法人一覧!$D$4:$E$333,2,FALSE),"―")</f>
        <v>―</v>
      </c>
    </row>
    <row r="1674" spans="1:15" ht="27" customHeight="1" x14ac:dyDescent="0.15">
      <c r="A1674" s="39">
        <f>IF($B$1611="","",COUNTA($B$1611:B1674))</f>
        <v>64</v>
      </c>
      <c r="B1674" s="333">
        <f t="shared" si="170"/>
        <v>1674</v>
      </c>
      <c r="C1674" s="333" t="str">
        <f t="shared" si="171"/>
        <v>（１３）　認知症対応型共同生活介護　（介護保険法）</v>
      </c>
      <c r="D1674" s="131" t="str">
        <f t="shared" si="172"/>
        <v>長寿介護課</v>
      </c>
      <c r="E1674" s="27" t="str">
        <f t="shared" si="173"/>
        <v>認知症対応型共同生活介護</v>
      </c>
      <c r="F1674" s="25" t="s">
        <v>7776</v>
      </c>
      <c r="G1674" s="34" t="s">
        <v>3232</v>
      </c>
      <c r="H1674" s="25" t="s">
        <v>7777</v>
      </c>
      <c r="I1674" s="34" t="s">
        <v>7778</v>
      </c>
      <c r="J1674" s="34" t="s">
        <v>7779</v>
      </c>
      <c r="K1674" s="25" t="s">
        <v>7780</v>
      </c>
      <c r="L1674" s="25" t="s">
        <v>25</v>
      </c>
      <c r="M1674" s="35">
        <v>9</v>
      </c>
      <c r="N1674" s="36" t="s">
        <v>7781</v>
      </c>
      <c r="O1674" s="69" t="str">
        <f>IFERROR(VLOOKUP(IF($L1674="―",$K1674,$L1674),法人一覧!$D$4:$E$333,2,FALSE),"―")</f>
        <v>―</v>
      </c>
    </row>
    <row r="1675" spans="1:15" ht="27" customHeight="1" x14ac:dyDescent="0.15">
      <c r="A1675" s="39">
        <f>IF($B$1611="","",COUNTA($B$1611:B1675))</f>
        <v>65</v>
      </c>
      <c r="B1675" s="333">
        <f t="shared" si="170"/>
        <v>1675</v>
      </c>
      <c r="C1675" s="333" t="str">
        <f t="shared" si="171"/>
        <v>（１３）　認知症対応型共同生活介護　（介護保険法）</v>
      </c>
      <c r="D1675" s="131" t="str">
        <f t="shared" si="172"/>
        <v>長寿介護課</v>
      </c>
      <c r="E1675" s="27" t="str">
        <f t="shared" si="173"/>
        <v>認知症対応型共同生活介護</v>
      </c>
      <c r="F1675" s="25" t="s">
        <v>7782</v>
      </c>
      <c r="G1675" s="34" t="s">
        <v>1044</v>
      </c>
      <c r="H1675" s="25" t="s">
        <v>7783</v>
      </c>
      <c r="I1675" s="34" t="s">
        <v>7784</v>
      </c>
      <c r="J1675" s="34" t="s">
        <v>7785</v>
      </c>
      <c r="K1675" s="25" t="s">
        <v>7786</v>
      </c>
      <c r="L1675" s="25" t="s">
        <v>25</v>
      </c>
      <c r="M1675" s="35">
        <v>18</v>
      </c>
      <c r="N1675" s="36" t="s">
        <v>6226</v>
      </c>
      <c r="O1675" s="69" t="str">
        <f>IFERROR(VLOOKUP(IF($L1675="―",$K1675,$L1675),法人一覧!$D$4:$E$333,2,FALSE),"―")</f>
        <v>―</v>
      </c>
    </row>
    <row r="1676" spans="1:15" ht="27" customHeight="1" x14ac:dyDescent="0.15">
      <c r="A1676" s="39">
        <f>IF($B$1611="","",COUNTA($B$1611:B1676))</f>
        <v>66</v>
      </c>
      <c r="B1676" s="333">
        <f t="shared" si="170"/>
        <v>1676</v>
      </c>
      <c r="C1676" s="333" t="str">
        <f t="shared" si="171"/>
        <v>（１３）　認知症対応型共同生活介護　（介護保険法）</v>
      </c>
      <c r="D1676" s="131" t="str">
        <f t="shared" si="172"/>
        <v>長寿介護課</v>
      </c>
      <c r="E1676" s="27" t="str">
        <f t="shared" si="173"/>
        <v>認知症対応型共同生活介護</v>
      </c>
      <c r="F1676" s="25" t="s">
        <v>7787</v>
      </c>
      <c r="G1676" s="34" t="s">
        <v>4550</v>
      </c>
      <c r="H1676" s="25" t="s">
        <v>7788</v>
      </c>
      <c r="I1676" s="34" t="s">
        <v>7789</v>
      </c>
      <c r="J1676" s="98" t="s">
        <v>4553</v>
      </c>
      <c r="K1676" s="25" t="s">
        <v>7790</v>
      </c>
      <c r="L1676" s="25" t="s">
        <v>25</v>
      </c>
      <c r="M1676" s="35">
        <v>9</v>
      </c>
      <c r="N1676" s="36" t="s">
        <v>195</v>
      </c>
      <c r="O1676" s="69" t="str">
        <f>IFERROR(VLOOKUP(IF($L1676="―",$K1676,$L1676),法人一覧!$D$4:$E$333,2,FALSE),"―")</f>
        <v>―</v>
      </c>
    </row>
    <row r="1677" spans="1:15" ht="27" customHeight="1" x14ac:dyDescent="0.15">
      <c r="A1677" s="39">
        <f>IF($B$1611="","",COUNTA($B$1611:B1677))</f>
        <v>67</v>
      </c>
      <c r="B1677" s="333">
        <f t="shared" ref="B1677:B1738" si="174">IF(D1677="","",ROW())</f>
        <v>1677</v>
      </c>
      <c r="C1677" s="333" t="str">
        <f t="shared" ref="C1677:C1738" si="175">$F$1609</f>
        <v>（１３）　認知症対応型共同生活介護　（介護保険法）</v>
      </c>
      <c r="D1677" s="131" t="str">
        <f t="shared" ref="D1677:D1738" si="176">$O$1609</f>
        <v>長寿介護課</v>
      </c>
      <c r="E1677" s="27" t="str">
        <f t="shared" ref="E1677:E1738" si="177">MID(category4_13,SEARCH("）",category4_13,1)+2,SEARCH("（",category4_13,SEARCH("）",category4_13,1)+2)-SEARCH("）",category4_13,1)-3)</f>
        <v>認知症対応型共同生活介護</v>
      </c>
      <c r="F1677" s="25" t="s">
        <v>7791</v>
      </c>
      <c r="G1677" s="34" t="s">
        <v>7792</v>
      </c>
      <c r="H1677" s="25" t="s">
        <v>7793</v>
      </c>
      <c r="I1677" s="34" t="s">
        <v>7794</v>
      </c>
      <c r="J1677" s="34" t="s">
        <v>7795</v>
      </c>
      <c r="K1677" s="25" t="s">
        <v>7796</v>
      </c>
      <c r="L1677" s="25" t="s">
        <v>25</v>
      </c>
      <c r="M1677" s="35">
        <v>9</v>
      </c>
      <c r="N1677" s="88" t="s">
        <v>6246</v>
      </c>
      <c r="O1677" s="69" t="str">
        <f>IFERROR(VLOOKUP(IF($L1677="―",$K1677,$L1677),法人一覧!$D$4:$E$333,2,FALSE),"―")</f>
        <v>―</v>
      </c>
    </row>
    <row r="1678" spans="1:15" ht="27" customHeight="1" x14ac:dyDescent="0.15">
      <c r="A1678" s="39">
        <f>IF($B$1611="","",COUNTA($B$1611:B1678))</f>
        <v>68</v>
      </c>
      <c r="B1678" s="333">
        <f t="shared" si="174"/>
        <v>1678</v>
      </c>
      <c r="C1678" s="333" t="str">
        <f t="shared" si="175"/>
        <v>（１３）　認知症対応型共同生活介護　（介護保険法）</v>
      </c>
      <c r="D1678" s="131" t="str">
        <f t="shared" si="176"/>
        <v>長寿介護課</v>
      </c>
      <c r="E1678" s="27" t="str">
        <f t="shared" si="177"/>
        <v>認知症対応型共同生活介護</v>
      </c>
      <c r="F1678" s="25" t="s">
        <v>7797</v>
      </c>
      <c r="G1678" s="34" t="s">
        <v>7798</v>
      </c>
      <c r="H1678" s="25" t="s">
        <v>7799</v>
      </c>
      <c r="I1678" s="34" t="s">
        <v>7800</v>
      </c>
      <c r="J1678" s="34" t="s">
        <v>7801</v>
      </c>
      <c r="K1678" s="25" t="s">
        <v>7741</v>
      </c>
      <c r="L1678" s="25" t="s">
        <v>25</v>
      </c>
      <c r="M1678" s="35">
        <v>9</v>
      </c>
      <c r="N1678" s="88" t="s">
        <v>6495</v>
      </c>
      <c r="O1678" s="69" t="str">
        <f>IFERROR(VLOOKUP(IF($L1678="―",$K1678,$L1678),法人一覧!$D$4:$E$333,2,FALSE),"―")</f>
        <v>―</v>
      </c>
    </row>
    <row r="1679" spans="1:15" ht="27" customHeight="1" x14ac:dyDescent="0.15">
      <c r="A1679" s="39">
        <f>IF($B$1611="","",COUNTA($B$1611:B1679))</f>
        <v>69</v>
      </c>
      <c r="B1679" s="333">
        <f t="shared" si="174"/>
        <v>1679</v>
      </c>
      <c r="C1679" s="333" t="str">
        <f t="shared" si="175"/>
        <v>（１３）　認知症対応型共同生活介護　（介護保険法）</v>
      </c>
      <c r="D1679" s="131" t="str">
        <f t="shared" si="176"/>
        <v>長寿介護課</v>
      </c>
      <c r="E1679" s="27" t="str">
        <f t="shared" si="177"/>
        <v>認知症対応型共同生活介護</v>
      </c>
      <c r="F1679" s="25" t="s">
        <v>7802</v>
      </c>
      <c r="G1679" s="34" t="s">
        <v>1000</v>
      </c>
      <c r="H1679" s="25" t="s">
        <v>7803</v>
      </c>
      <c r="I1679" s="34" t="s">
        <v>7804</v>
      </c>
      <c r="J1679" s="34" t="s">
        <v>7804</v>
      </c>
      <c r="K1679" s="25" t="s">
        <v>2830</v>
      </c>
      <c r="L1679" s="25" t="s">
        <v>25</v>
      </c>
      <c r="M1679" s="35">
        <v>9</v>
      </c>
      <c r="N1679" s="88" t="s">
        <v>7805</v>
      </c>
      <c r="O1679" s="69" t="str">
        <f>IFERROR(VLOOKUP(IF($L1679="―",$K1679,$L1679),法人一覧!$D$4:$E$333,2,FALSE),"―")</f>
        <v>5190005004072</v>
      </c>
    </row>
    <row r="1680" spans="1:15" ht="27" customHeight="1" x14ac:dyDescent="0.15">
      <c r="A1680" s="39">
        <f>IF($B$1611="","",COUNTA($B$1611:B1680))</f>
        <v>70</v>
      </c>
      <c r="B1680" s="333">
        <f t="shared" si="174"/>
        <v>1680</v>
      </c>
      <c r="C1680" s="333" t="str">
        <f t="shared" si="175"/>
        <v>（１３）　認知症対応型共同生活介護　（介護保険法）</v>
      </c>
      <c r="D1680" s="131" t="str">
        <f t="shared" si="176"/>
        <v>長寿介護課</v>
      </c>
      <c r="E1680" s="27" t="str">
        <f t="shared" si="177"/>
        <v>認知症対応型共同生活介護</v>
      </c>
      <c r="F1680" s="25" t="s">
        <v>7806</v>
      </c>
      <c r="G1680" s="98" t="s">
        <v>7807</v>
      </c>
      <c r="H1680" s="25" t="s">
        <v>7808</v>
      </c>
      <c r="I1680" s="98" t="s">
        <v>7809</v>
      </c>
      <c r="J1680" s="98" t="s">
        <v>7809</v>
      </c>
      <c r="K1680" s="25" t="s">
        <v>5717</v>
      </c>
      <c r="L1680" s="25" t="s">
        <v>25</v>
      </c>
      <c r="M1680" s="35">
        <v>18</v>
      </c>
      <c r="N1680" s="114" t="s">
        <v>156</v>
      </c>
      <c r="O1680" s="69" t="str">
        <f>IFERROR(VLOOKUP(IF($L1680="―",$K1680,$L1680),法人一覧!$D$4:$E$333,2,FALSE),"―")</f>
        <v>―</v>
      </c>
    </row>
    <row r="1681" spans="1:15" ht="27" customHeight="1" x14ac:dyDescent="0.15">
      <c r="A1681" s="39">
        <f>IF($B$1611="","",COUNTA($B$1611:B1681))</f>
        <v>71</v>
      </c>
      <c r="B1681" s="333">
        <f t="shared" si="174"/>
        <v>1681</v>
      </c>
      <c r="C1681" s="333" t="str">
        <f t="shared" si="175"/>
        <v>（１３）　認知症対応型共同生活介護　（介護保険法）</v>
      </c>
      <c r="D1681" s="131" t="str">
        <f t="shared" si="176"/>
        <v>長寿介護課</v>
      </c>
      <c r="E1681" s="27" t="str">
        <f t="shared" si="177"/>
        <v>認知症対応型共同生活介護</v>
      </c>
      <c r="F1681" s="25" t="s">
        <v>7810</v>
      </c>
      <c r="G1681" s="98" t="s">
        <v>7811</v>
      </c>
      <c r="H1681" s="25" t="s">
        <v>7812</v>
      </c>
      <c r="I1681" s="98" t="s">
        <v>7813</v>
      </c>
      <c r="J1681" s="98" t="s">
        <v>7814</v>
      </c>
      <c r="K1681" s="25" t="s">
        <v>7514</v>
      </c>
      <c r="L1681" s="25" t="s">
        <v>25</v>
      </c>
      <c r="M1681" s="35">
        <v>9</v>
      </c>
      <c r="N1681" s="114" t="s">
        <v>7815</v>
      </c>
      <c r="O1681" s="97" t="str">
        <f>IFERROR(VLOOKUP(IF($L1681="―",$K1681,$L1681),法人一覧!$D$4:$E$333,2,FALSE),"―")</f>
        <v>―</v>
      </c>
    </row>
    <row r="1682" spans="1:15" ht="27" customHeight="1" x14ac:dyDescent="0.15">
      <c r="A1682" s="39">
        <f>IF($B$1611="","",COUNTA($B$1611:B1682))</f>
        <v>72</v>
      </c>
      <c r="B1682" s="333">
        <f t="shared" si="174"/>
        <v>1682</v>
      </c>
      <c r="C1682" s="333" t="str">
        <f t="shared" si="175"/>
        <v>（１３）　認知症対応型共同生活介護　（介護保険法）</v>
      </c>
      <c r="D1682" s="131" t="str">
        <f t="shared" si="176"/>
        <v>長寿介護課</v>
      </c>
      <c r="E1682" s="27" t="str">
        <f t="shared" si="177"/>
        <v>認知症対応型共同生活介護</v>
      </c>
      <c r="F1682" s="25" t="s">
        <v>7816</v>
      </c>
      <c r="G1682" s="98" t="s">
        <v>7817</v>
      </c>
      <c r="H1682" s="25" t="s">
        <v>7818</v>
      </c>
      <c r="I1682" s="98" t="s">
        <v>3207</v>
      </c>
      <c r="J1682" s="98" t="s">
        <v>3208</v>
      </c>
      <c r="K1682" s="25" t="s">
        <v>7819</v>
      </c>
      <c r="L1682" s="25" t="s">
        <v>25</v>
      </c>
      <c r="M1682" s="35">
        <v>9</v>
      </c>
      <c r="N1682" s="114" t="s">
        <v>2580</v>
      </c>
      <c r="O1682" s="69" t="str">
        <f>IFERROR(VLOOKUP(IF($L1682="―",$K1682,$L1682),法人一覧!$D$4:$E$333,2,FALSE),"―")</f>
        <v>3190005004074</v>
      </c>
    </row>
    <row r="1683" spans="1:15" ht="27" customHeight="1" x14ac:dyDescent="0.15">
      <c r="A1683" s="39">
        <f>IF($B$1611="","",COUNTA($B$1611:B1683))</f>
        <v>73</v>
      </c>
      <c r="B1683" s="333">
        <f t="shared" si="174"/>
        <v>1683</v>
      </c>
      <c r="C1683" s="333" t="str">
        <f t="shared" si="175"/>
        <v>（１３）　認知症対応型共同生活介護　（介護保険法）</v>
      </c>
      <c r="D1683" s="131" t="str">
        <f t="shared" si="176"/>
        <v>長寿介護課</v>
      </c>
      <c r="E1683" s="27" t="str">
        <f t="shared" si="177"/>
        <v>認知症対応型共同生活介護</v>
      </c>
      <c r="F1683" s="25" t="s">
        <v>7820</v>
      </c>
      <c r="G1683" s="98" t="s">
        <v>2344</v>
      </c>
      <c r="H1683" s="25" t="s">
        <v>7821</v>
      </c>
      <c r="I1683" s="98" t="s">
        <v>7822</v>
      </c>
      <c r="J1683" s="98" t="s">
        <v>7823</v>
      </c>
      <c r="K1683" s="25" t="s">
        <v>7824</v>
      </c>
      <c r="L1683" s="25" t="s">
        <v>25</v>
      </c>
      <c r="M1683" s="35">
        <v>9</v>
      </c>
      <c r="N1683" s="114" t="s">
        <v>7825</v>
      </c>
      <c r="O1683" s="69" t="str">
        <f>IFERROR(VLOOKUP(IF($L1683="―",$K1683,$L1683),法人一覧!$D$4:$E$333,2,FALSE),"―")</f>
        <v>6190005000129</v>
      </c>
    </row>
    <row r="1684" spans="1:15" ht="27" customHeight="1" x14ac:dyDescent="0.15">
      <c r="A1684" s="39">
        <f>IF($B$1611="","",COUNTA($B$1611:B1684))</f>
        <v>74</v>
      </c>
      <c r="B1684" s="333">
        <f t="shared" si="174"/>
        <v>1684</v>
      </c>
      <c r="C1684" s="333" t="str">
        <f t="shared" si="175"/>
        <v>（１３）　認知症対応型共同生活介護　（介護保険法）</v>
      </c>
      <c r="D1684" s="131" t="str">
        <f t="shared" si="176"/>
        <v>長寿介護課</v>
      </c>
      <c r="E1684" s="27" t="str">
        <f t="shared" si="177"/>
        <v>認知症対応型共同生活介護</v>
      </c>
      <c r="F1684" s="25" t="s">
        <v>7826</v>
      </c>
      <c r="G1684" s="34" t="s">
        <v>7827</v>
      </c>
      <c r="H1684" s="27" t="s">
        <v>7828</v>
      </c>
      <c r="I1684" s="34" t="s">
        <v>7829</v>
      </c>
      <c r="J1684" s="34" t="s">
        <v>7830</v>
      </c>
      <c r="K1684" s="25" t="s">
        <v>7831</v>
      </c>
      <c r="L1684" s="25" t="s">
        <v>25</v>
      </c>
      <c r="M1684" s="27">
        <v>9</v>
      </c>
      <c r="N1684" s="114" t="s">
        <v>7832</v>
      </c>
      <c r="O1684" s="69" t="str">
        <f>IFERROR(VLOOKUP(IF($L1684="―",$K1684,$L1684),法人一覧!$D$4:$E$333,2,FALSE),"―")</f>
        <v>2190005011138</v>
      </c>
    </row>
    <row r="1685" spans="1:15" ht="27" customHeight="1" x14ac:dyDescent="0.15">
      <c r="A1685" s="39">
        <f>IF($B$1611="","",COUNTA($B$1611:B1685))</f>
        <v>75</v>
      </c>
      <c r="B1685" s="333">
        <f t="shared" si="174"/>
        <v>1685</v>
      </c>
      <c r="C1685" s="333" t="str">
        <f t="shared" si="175"/>
        <v>（１３）　認知症対応型共同生活介護　（介護保険法）</v>
      </c>
      <c r="D1685" s="131" t="str">
        <f t="shared" si="176"/>
        <v>長寿介護課</v>
      </c>
      <c r="E1685" s="27" t="str">
        <f t="shared" si="177"/>
        <v>認知症対応型共同生活介護</v>
      </c>
      <c r="F1685" s="25" t="s">
        <v>7833</v>
      </c>
      <c r="G1685" s="34" t="s">
        <v>7760</v>
      </c>
      <c r="H1685" s="27" t="s">
        <v>7834</v>
      </c>
      <c r="I1685" s="34" t="s">
        <v>7835</v>
      </c>
      <c r="J1685" s="34" t="s">
        <v>7836</v>
      </c>
      <c r="K1685" s="25" t="s">
        <v>14827</v>
      </c>
      <c r="L1685" s="25" t="s">
        <v>25</v>
      </c>
      <c r="M1685" s="27">
        <v>9</v>
      </c>
      <c r="N1685" s="155">
        <v>45047</v>
      </c>
      <c r="O1685" s="69" t="str">
        <f>IFERROR(VLOOKUP(IF($L1685="―",$K1685,$L1685),法人一覧!$D$4:$E$333,2,FALSE),"―")</f>
        <v>8190005004078</v>
      </c>
    </row>
    <row r="1686" spans="1:15" ht="27" customHeight="1" x14ac:dyDescent="0.15">
      <c r="A1686" s="39">
        <f>IF($B$1611="","",COUNTA($B$1611:B1686))</f>
        <v>76</v>
      </c>
      <c r="B1686" s="333">
        <f t="shared" si="174"/>
        <v>1686</v>
      </c>
      <c r="C1686" s="333" t="str">
        <f t="shared" si="175"/>
        <v>（１３）　認知症対応型共同生活介護　（介護保険法）</v>
      </c>
      <c r="D1686" s="131" t="str">
        <f t="shared" si="176"/>
        <v>長寿介護課</v>
      </c>
      <c r="E1686" s="27" t="str">
        <f t="shared" si="177"/>
        <v>認知症対応型共同生活介護</v>
      </c>
      <c r="F1686" s="25" t="s">
        <v>7837</v>
      </c>
      <c r="G1686" s="98" t="s">
        <v>7838</v>
      </c>
      <c r="H1686" s="25" t="s">
        <v>6575</v>
      </c>
      <c r="I1686" s="98" t="s">
        <v>6542</v>
      </c>
      <c r="J1686" s="98" t="s">
        <v>6543</v>
      </c>
      <c r="K1686" s="25" t="s">
        <v>7839</v>
      </c>
      <c r="L1686" s="25" t="s">
        <v>25</v>
      </c>
      <c r="M1686" s="35">
        <v>9</v>
      </c>
      <c r="N1686" s="37">
        <v>45717</v>
      </c>
      <c r="O1686" s="69" t="str">
        <f>IFERROR(VLOOKUP(IF($L1686="―",$K1686,$L1686),法人一覧!$D$4:$E$333,2,FALSE),"―")</f>
        <v>―</v>
      </c>
    </row>
    <row r="1687" spans="1:15" ht="27" customHeight="1" x14ac:dyDescent="0.15">
      <c r="A1687" s="39">
        <f>IF($B$1611="","",COUNTA($B$1611:B1687))</f>
        <v>77</v>
      </c>
      <c r="B1687" s="333">
        <f t="shared" si="174"/>
        <v>1687</v>
      </c>
      <c r="C1687" s="333" t="str">
        <f t="shared" si="175"/>
        <v>（１３）　認知症対応型共同生活介護　（介護保険法）</v>
      </c>
      <c r="D1687" s="131" t="str">
        <f t="shared" si="176"/>
        <v>長寿介護課</v>
      </c>
      <c r="E1687" s="27" t="str">
        <f t="shared" si="177"/>
        <v>認知症対応型共同生活介護</v>
      </c>
      <c r="F1687" s="25" t="s">
        <v>7840</v>
      </c>
      <c r="G1687" s="34" t="s">
        <v>1098</v>
      </c>
      <c r="H1687" s="25" t="s">
        <v>7841</v>
      </c>
      <c r="I1687" s="34" t="s">
        <v>7842</v>
      </c>
      <c r="J1687" s="34" t="s">
        <v>7843</v>
      </c>
      <c r="K1687" s="25" t="s">
        <v>7514</v>
      </c>
      <c r="L1687" s="25" t="s">
        <v>25</v>
      </c>
      <c r="M1687" s="35">
        <v>18</v>
      </c>
      <c r="N1687" s="36" t="s">
        <v>7468</v>
      </c>
      <c r="O1687" s="69" t="str">
        <f>IFERROR(VLOOKUP(IF($L1687="―",$K1687,$L1687),法人一覧!$D$4:$E$333,2,FALSE),"―")</f>
        <v>―</v>
      </c>
    </row>
    <row r="1688" spans="1:15" ht="27" customHeight="1" x14ac:dyDescent="0.15">
      <c r="A1688" s="39">
        <f>IF($B$1611="","",COUNTA($B$1611:B1688))</f>
        <v>78</v>
      </c>
      <c r="B1688" s="333">
        <f t="shared" si="174"/>
        <v>1688</v>
      </c>
      <c r="C1688" s="333" t="str">
        <f t="shared" si="175"/>
        <v>（１３）　認知症対応型共同生活介護　（介護保険法）</v>
      </c>
      <c r="D1688" s="131" t="str">
        <f t="shared" si="176"/>
        <v>長寿介護課</v>
      </c>
      <c r="E1688" s="27" t="str">
        <f t="shared" si="177"/>
        <v>認知症対応型共同生活介護</v>
      </c>
      <c r="F1688" s="25" t="s">
        <v>7844</v>
      </c>
      <c r="G1688" s="34" t="s">
        <v>1065</v>
      </c>
      <c r="H1688" s="25" t="s">
        <v>7845</v>
      </c>
      <c r="I1688" s="34" t="s">
        <v>7846</v>
      </c>
      <c r="J1688" s="34" t="s">
        <v>7847</v>
      </c>
      <c r="K1688" s="25" t="s">
        <v>7848</v>
      </c>
      <c r="L1688" s="25" t="s">
        <v>25</v>
      </c>
      <c r="M1688" s="35">
        <v>9</v>
      </c>
      <c r="N1688" s="36" t="s">
        <v>7468</v>
      </c>
      <c r="O1688" s="69" t="str">
        <f>IFERROR(VLOOKUP(IF($L1688="―",$K1688,$L1688),法人一覧!$D$4:$E$333,2,FALSE),"―")</f>
        <v>―</v>
      </c>
    </row>
    <row r="1689" spans="1:15" ht="27" customHeight="1" x14ac:dyDescent="0.15">
      <c r="A1689" s="39">
        <f>IF($B$1611="","",COUNTA($B$1611:B1689))</f>
        <v>79</v>
      </c>
      <c r="B1689" s="333">
        <f t="shared" si="174"/>
        <v>1689</v>
      </c>
      <c r="C1689" s="333" t="str">
        <f t="shared" si="175"/>
        <v>（１３）　認知症対応型共同生活介護　（介護保険法）</v>
      </c>
      <c r="D1689" s="131" t="str">
        <f t="shared" si="176"/>
        <v>長寿介護課</v>
      </c>
      <c r="E1689" s="27" t="str">
        <f t="shared" si="177"/>
        <v>認知症対応型共同生活介護</v>
      </c>
      <c r="F1689" s="25" t="s">
        <v>7849</v>
      </c>
      <c r="G1689" s="34" t="s">
        <v>1084</v>
      </c>
      <c r="H1689" s="25" t="s">
        <v>7850</v>
      </c>
      <c r="I1689" s="34" t="s">
        <v>7851</v>
      </c>
      <c r="J1689" s="34" t="s">
        <v>7852</v>
      </c>
      <c r="K1689" s="25" t="s">
        <v>7853</v>
      </c>
      <c r="L1689" s="25" t="s">
        <v>25</v>
      </c>
      <c r="M1689" s="35">
        <v>9</v>
      </c>
      <c r="N1689" s="36" t="s">
        <v>7468</v>
      </c>
      <c r="O1689" s="69" t="str">
        <f>IFERROR(VLOOKUP(IF($L1689="―",$K1689,$L1689),法人一覧!$D$4:$E$333,2,FALSE),"―")</f>
        <v>―</v>
      </c>
    </row>
    <row r="1690" spans="1:15" ht="27" customHeight="1" x14ac:dyDescent="0.15">
      <c r="A1690" s="39">
        <f>IF($B$1611="","",COUNTA($B$1611:B1690))</f>
        <v>80</v>
      </c>
      <c r="B1690" s="333">
        <f t="shared" si="174"/>
        <v>1690</v>
      </c>
      <c r="C1690" s="333" t="str">
        <f t="shared" si="175"/>
        <v>（１３）　認知症対応型共同生活介護　（介護保険法）</v>
      </c>
      <c r="D1690" s="131" t="str">
        <f t="shared" si="176"/>
        <v>長寿介護課</v>
      </c>
      <c r="E1690" s="27" t="str">
        <f t="shared" si="177"/>
        <v>認知症対応型共同生活介護</v>
      </c>
      <c r="F1690" s="25" t="s">
        <v>7854</v>
      </c>
      <c r="G1690" s="34" t="s">
        <v>1111</v>
      </c>
      <c r="H1690" s="25" t="s">
        <v>7855</v>
      </c>
      <c r="I1690" s="34" t="s">
        <v>4631</v>
      </c>
      <c r="J1690" s="34" t="s">
        <v>4632</v>
      </c>
      <c r="K1690" s="25" t="s">
        <v>7856</v>
      </c>
      <c r="L1690" s="25" t="s">
        <v>25</v>
      </c>
      <c r="M1690" s="35">
        <v>9</v>
      </c>
      <c r="N1690" s="36" t="s">
        <v>7781</v>
      </c>
      <c r="O1690" s="69" t="str">
        <f>IFERROR(VLOOKUP(IF($L1690="―",$K1690,$L1690),法人一覧!$D$4:$E$333,2,FALSE),"―")</f>
        <v>―</v>
      </c>
    </row>
    <row r="1691" spans="1:15" ht="27" customHeight="1" x14ac:dyDescent="0.15">
      <c r="A1691" s="39">
        <f>IF($B$1611="","",COUNTA($B$1611:B1691))</f>
        <v>81</v>
      </c>
      <c r="B1691" s="333">
        <f t="shared" si="174"/>
        <v>1691</v>
      </c>
      <c r="C1691" s="333" t="str">
        <f t="shared" si="175"/>
        <v>（１３）　認知症対応型共同生活介護　（介護保険法）</v>
      </c>
      <c r="D1691" s="131" t="str">
        <f t="shared" si="176"/>
        <v>長寿介護課</v>
      </c>
      <c r="E1691" s="27" t="str">
        <f t="shared" si="177"/>
        <v>認知症対応型共同生活介護</v>
      </c>
      <c r="F1691" s="25" t="s">
        <v>7857</v>
      </c>
      <c r="G1691" s="34" t="s">
        <v>7858</v>
      </c>
      <c r="H1691" s="25" t="s">
        <v>7859</v>
      </c>
      <c r="I1691" s="34" t="s">
        <v>7860</v>
      </c>
      <c r="J1691" s="34" t="s">
        <v>7861</v>
      </c>
      <c r="K1691" s="25" t="s">
        <v>7862</v>
      </c>
      <c r="L1691" s="25" t="s">
        <v>25</v>
      </c>
      <c r="M1691" s="35">
        <v>9</v>
      </c>
      <c r="N1691" s="36" t="s">
        <v>7468</v>
      </c>
      <c r="O1691" s="69" t="str">
        <f>IFERROR(VLOOKUP(IF($L1691="―",$K1691,$L1691),法人一覧!$D$4:$E$333,2,FALSE),"―")</f>
        <v>―</v>
      </c>
    </row>
    <row r="1692" spans="1:15" ht="27" customHeight="1" x14ac:dyDescent="0.15">
      <c r="A1692" s="39">
        <f>IF($B$1611="","",COUNTA($B$1611:B1692))</f>
        <v>82</v>
      </c>
      <c r="B1692" s="333">
        <f t="shared" si="174"/>
        <v>1692</v>
      </c>
      <c r="C1692" s="333" t="str">
        <f t="shared" si="175"/>
        <v>（１３）　認知症対応型共同生活介護　（介護保険法）</v>
      </c>
      <c r="D1692" s="131" t="str">
        <f t="shared" si="176"/>
        <v>長寿介護課</v>
      </c>
      <c r="E1692" s="27" t="str">
        <f t="shared" si="177"/>
        <v>認知症対応型共同生活介護</v>
      </c>
      <c r="F1692" s="25" t="s">
        <v>7863</v>
      </c>
      <c r="G1692" s="34" t="s">
        <v>4140</v>
      </c>
      <c r="H1692" s="25" t="s">
        <v>7864</v>
      </c>
      <c r="I1692" s="34" t="s">
        <v>7865</v>
      </c>
      <c r="J1692" s="34" t="s">
        <v>7866</v>
      </c>
      <c r="K1692" s="25" t="s">
        <v>7867</v>
      </c>
      <c r="L1692" s="25" t="s">
        <v>25</v>
      </c>
      <c r="M1692" s="35">
        <v>18</v>
      </c>
      <c r="N1692" s="36" t="s">
        <v>7468</v>
      </c>
      <c r="O1692" s="69" t="str">
        <f>IFERROR(VLOOKUP(IF($L1692="―",$K1692,$L1692),法人一覧!$D$4:$E$333,2,FALSE),"―")</f>
        <v>―</v>
      </c>
    </row>
    <row r="1693" spans="1:15" ht="30.75" customHeight="1" x14ac:dyDescent="0.15">
      <c r="A1693" s="39">
        <f>IF($B$1611="","",COUNTA($B$1611:B1693))</f>
        <v>83</v>
      </c>
      <c r="B1693" s="333">
        <f t="shared" si="174"/>
        <v>1693</v>
      </c>
      <c r="C1693" s="333" t="str">
        <f t="shared" si="175"/>
        <v>（１３）　認知症対応型共同生活介護　（介護保険法）</v>
      </c>
      <c r="D1693" s="131" t="str">
        <f t="shared" si="176"/>
        <v>長寿介護課</v>
      </c>
      <c r="E1693" s="27" t="str">
        <f t="shared" si="177"/>
        <v>認知症対応型共同生活介護</v>
      </c>
      <c r="F1693" s="25" t="s">
        <v>7868</v>
      </c>
      <c r="G1693" s="34" t="s">
        <v>5735</v>
      </c>
      <c r="H1693" s="25" t="s">
        <v>7869</v>
      </c>
      <c r="I1693" s="34" t="s">
        <v>7870</v>
      </c>
      <c r="J1693" s="34" t="s">
        <v>7871</v>
      </c>
      <c r="K1693" s="25" t="s">
        <v>3012</v>
      </c>
      <c r="L1693" s="25" t="s">
        <v>25</v>
      </c>
      <c r="M1693" s="35">
        <v>18</v>
      </c>
      <c r="N1693" s="36" t="s">
        <v>7872</v>
      </c>
      <c r="O1693" s="69" t="str">
        <f>IFERROR(VLOOKUP(IF($L1693="―",$K1693,$L1693),法人一覧!$D$4:$E$333,2,FALSE),"―")</f>
        <v>1190005008837</v>
      </c>
    </row>
    <row r="1694" spans="1:15" ht="27" customHeight="1" x14ac:dyDescent="0.15">
      <c r="A1694" s="39">
        <f>IF($B$1611="","",COUNTA($B$1611:B1694))</f>
        <v>84</v>
      </c>
      <c r="B1694" s="333">
        <f t="shared" si="174"/>
        <v>1694</v>
      </c>
      <c r="C1694" s="333" t="str">
        <f t="shared" si="175"/>
        <v>（１３）　認知症対応型共同生活介護　（介護保険法）</v>
      </c>
      <c r="D1694" s="131" t="str">
        <f t="shared" si="176"/>
        <v>長寿介護課</v>
      </c>
      <c r="E1694" s="27" t="str">
        <f t="shared" si="177"/>
        <v>認知症対応型共同生活介護</v>
      </c>
      <c r="F1694" s="25" t="s">
        <v>7873</v>
      </c>
      <c r="G1694" s="34" t="s">
        <v>7874</v>
      </c>
      <c r="H1694" s="25" t="s">
        <v>7875</v>
      </c>
      <c r="I1694" s="34" t="s">
        <v>7876</v>
      </c>
      <c r="J1694" s="34" t="s">
        <v>7877</v>
      </c>
      <c r="K1694" s="25" t="s">
        <v>7878</v>
      </c>
      <c r="L1694" s="25" t="s">
        <v>25</v>
      </c>
      <c r="M1694" s="35">
        <v>9</v>
      </c>
      <c r="N1694" s="36" t="s">
        <v>7879</v>
      </c>
      <c r="O1694" s="69" t="str">
        <f>IFERROR(VLOOKUP(IF($L1694="―",$K1694,$L1694),法人一覧!$D$4:$E$333,2,FALSE),"―")</f>
        <v>―</v>
      </c>
    </row>
    <row r="1695" spans="1:15" ht="30" customHeight="1" x14ac:dyDescent="0.15">
      <c r="A1695" s="39">
        <f>IF($B$1611="","",COUNTA($B$1611:B1695))</f>
        <v>85</v>
      </c>
      <c r="B1695" s="333">
        <f t="shared" si="174"/>
        <v>1695</v>
      </c>
      <c r="C1695" s="333" t="str">
        <f t="shared" si="175"/>
        <v>（１３）　認知症対応型共同生活介護　（介護保険法）</v>
      </c>
      <c r="D1695" s="131" t="str">
        <f t="shared" si="176"/>
        <v>長寿介護課</v>
      </c>
      <c r="E1695" s="27" t="str">
        <f t="shared" si="177"/>
        <v>認知症対応型共同生活介護</v>
      </c>
      <c r="F1695" s="25" t="s">
        <v>7880</v>
      </c>
      <c r="G1695" s="98" t="s">
        <v>7881</v>
      </c>
      <c r="H1695" s="25" t="s">
        <v>7882</v>
      </c>
      <c r="I1695" s="98" t="s">
        <v>7883</v>
      </c>
      <c r="J1695" s="98" t="s">
        <v>7884</v>
      </c>
      <c r="K1695" s="25" t="s">
        <v>7885</v>
      </c>
      <c r="L1695" s="25" t="s">
        <v>25</v>
      </c>
      <c r="M1695" s="35">
        <v>9</v>
      </c>
      <c r="N1695" s="114" t="s">
        <v>156</v>
      </c>
      <c r="O1695" s="69" t="str">
        <f>IFERROR(VLOOKUP(IF($L1695="―",$K1695,$L1695),法人一覧!$D$4:$E$333,2,FALSE),"―")</f>
        <v>―</v>
      </c>
    </row>
    <row r="1696" spans="1:15" ht="27" customHeight="1" x14ac:dyDescent="0.15">
      <c r="A1696" s="39">
        <f>IF($B$1611="","",COUNTA($B$1611:B1696))</f>
        <v>86</v>
      </c>
      <c r="B1696" s="333">
        <f t="shared" si="174"/>
        <v>1696</v>
      </c>
      <c r="C1696" s="333" t="str">
        <f t="shared" si="175"/>
        <v>（１３）　認知症対応型共同生活介護　（介護保険法）</v>
      </c>
      <c r="D1696" s="131" t="str">
        <f t="shared" si="176"/>
        <v>長寿介護課</v>
      </c>
      <c r="E1696" s="27" t="str">
        <f t="shared" si="177"/>
        <v>認知症対応型共同生活介護</v>
      </c>
      <c r="F1696" s="25" t="s">
        <v>7886</v>
      </c>
      <c r="G1696" s="34" t="s">
        <v>3252</v>
      </c>
      <c r="H1696" s="27" t="s">
        <v>7887</v>
      </c>
      <c r="I1696" s="34" t="s">
        <v>7888</v>
      </c>
      <c r="J1696" s="34" t="s">
        <v>7889</v>
      </c>
      <c r="K1696" s="25" t="s">
        <v>2837</v>
      </c>
      <c r="L1696" s="25" t="s">
        <v>25</v>
      </c>
      <c r="M1696" s="27">
        <v>9</v>
      </c>
      <c r="N1696" s="114" t="s">
        <v>3640</v>
      </c>
      <c r="O1696" s="69" t="str">
        <f>IFERROR(VLOOKUP(IF($L1696="―",$K1696,$L1696),法人一覧!$D$4:$E$333,2,FALSE),"―")</f>
        <v>4190005003158</v>
      </c>
    </row>
    <row r="1697" spans="1:15" ht="27" customHeight="1" x14ac:dyDescent="0.15">
      <c r="A1697" s="39">
        <f>IF($B$1611="","",COUNTA($B$1611:B1697))</f>
        <v>87</v>
      </c>
      <c r="B1697" s="333">
        <f t="shared" si="174"/>
        <v>1697</v>
      </c>
      <c r="C1697" s="333" t="str">
        <f t="shared" si="175"/>
        <v>（１３）　認知症対応型共同生活介護　（介護保険法）</v>
      </c>
      <c r="D1697" s="131" t="str">
        <f t="shared" si="176"/>
        <v>長寿介護課</v>
      </c>
      <c r="E1697" s="27" t="str">
        <f t="shared" si="177"/>
        <v>認知症対応型共同生活介護</v>
      </c>
      <c r="F1697" s="25" t="s">
        <v>7890</v>
      </c>
      <c r="G1697" s="34" t="s">
        <v>2373</v>
      </c>
      <c r="H1697" s="27" t="s">
        <v>7891</v>
      </c>
      <c r="I1697" s="34" t="s">
        <v>7892</v>
      </c>
      <c r="J1697" s="34" t="s">
        <v>7893</v>
      </c>
      <c r="K1697" s="25" t="s">
        <v>2837</v>
      </c>
      <c r="L1697" s="25" t="s">
        <v>25</v>
      </c>
      <c r="M1697" s="27">
        <v>9</v>
      </c>
      <c r="N1697" s="37">
        <v>45743</v>
      </c>
      <c r="O1697" s="69" t="str">
        <f>IFERROR(VLOOKUP(IF($L1697="―",$K1697,$L1697),法人一覧!$D$4:$E$333,2,FALSE),"―")</f>
        <v>4190005003158</v>
      </c>
    </row>
    <row r="1698" spans="1:15" ht="27" customHeight="1" x14ac:dyDescent="0.15">
      <c r="A1698" s="39">
        <f>IF($B$1611="","",COUNTA($B$1611:B1698))</f>
        <v>88</v>
      </c>
      <c r="B1698" s="333">
        <f t="shared" si="174"/>
        <v>1698</v>
      </c>
      <c r="C1698" s="333" t="str">
        <f t="shared" si="175"/>
        <v>（１３）　認知症対応型共同生活介護　（介護保険法）</v>
      </c>
      <c r="D1698" s="131" t="str">
        <f t="shared" si="176"/>
        <v>長寿介護課</v>
      </c>
      <c r="E1698" s="27" t="str">
        <f t="shared" si="177"/>
        <v>認知症対応型共同生活介護</v>
      </c>
      <c r="F1698" s="25" t="s">
        <v>7894</v>
      </c>
      <c r="G1698" s="34" t="s">
        <v>1279</v>
      </c>
      <c r="H1698" s="25" t="s">
        <v>7895</v>
      </c>
      <c r="I1698" s="34" t="s">
        <v>7896</v>
      </c>
      <c r="J1698" s="34" t="s">
        <v>3293</v>
      </c>
      <c r="K1698" s="25" t="s">
        <v>1262</v>
      </c>
      <c r="L1698" s="25" t="s">
        <v>25</v>
      </c>
      <c r="M1698" s="35">
        <v>9</v>
      </c>
      <c r="N1698" s="36" t="s">
        <v>7468</v>
      </c>
      <c r="O1698" s="69" t="str">
        <f>IFERROR(VLOOKUP(IF($L1698="―",$K1698,$L1698),法人一覧!$D$4:$E$333,2,FALSE),"―")</f>
        <v>6190005000129</v>
      </c>
    </row>
    <row r="1699" spans="1:15" ht="27" customHeight="1" x14ac:dyDescent="0.15">
      <c r="A1699" s="39">
        <f>IF($B$1611="","",COUNTA($B$1611:B1699))</f>
        <v>89</v>
      </c>
      <c r="B1699" s="333">
        <f t="shared" si="174"/>
        <v>1699</v>
      </c>
      <c r="C1699" s="333" t="str">
        <f t="shared" si="175"/>
        <v>（１３）　認知症対応型共同生活介護　（介護保険法）</v>
      </c>
      <c r="D1699" s="131" t="str">
        <f t="shared" si="176"/>
        <v>長寿介護課</v>
      </c>
      <c r="E1699" s="27" t="str">
        <f t="shared" si="177"/>
        <v>認知症対応型共同生活介護</v>
      </c>
      <c r="F1699" s="25" t="s">
        <v>7897</v>
      </c>
      <c r="G1699" s="34" t="s">
        <v>1227</v>
      </c>
      <c r="H1699" s="25" t="s">
        <v>7898</v>
      </c>
      <c r="I1699" s="34" t="s">
        <v>7899</v>
      </c>
      <c r="J1699" s="34" t="s">
        <v>7899</v>
      </c>
      <c r="K1699" s="25" t="s">
        <v>7900</v>
      </c>
      <c r="L1699" s="25" t="s">
        <v>25</v>
      </c>
      <c r="M1699" s="35">
        <v>6</v>
      </c>
      <c r="N1699" s="36" t="s">
        <v>7468</v>
      </c>
      <c r="O1699" s="69" t="str">
        <f>IFERROR(VLOOKUP(IF($L1699="―",$K1699,$L1699),法人一覧!$D$4:$E$333,2,FALSE),"―")</f>
        <v>―</v>
      </c>
    </row>
    <row r="1700" spans="1:15" ht="27" customHeight="1" x14ac:dyDescent="0.15">
      <c r="A1700" s="39">
        <f>IF($B$1611="","",COUNTA($B$1611:B1700))</f>
        <v>90</v>
      </c>
      <c r="B1700" s="333">
        <f t="shared" si="174"/>
        <v>1700</v>
      </c>
      <c r="C1700" s="333" t="str">
        <f t="shared" si="175"/>
        <v>（１３）　認知症対応型共同生活介護　（介護保険法）</v>
      </c>
      <c r="D1700" s="131" t="str">
        <f t="shared" si="176"/>
        <v>長寿介護課</v>
      </c>
      <c r="E1700" s="27" t="str">
        <f t="shared" si="177"/>
        <v>認知症対応型共同生活介護</v>
      </c>
      <c r="F1700" s="25" t="s">
        <v>7901</v>
      </c>
      <c r="G1700" s="34" t="s">
        <v>1218</v>
      </c>
      <c r="H1700" s="25" t="s">
        <v>7902</v>
      </c>
      <c r="I1700" s="34" t="s">
        <v>7903</v>
      </c>
      <c r="J1700" s="34" t="s">
        <v>7904</v>
      </c>
      <c r="K1700" s="25" t="s">
        <v>7905</v>
      </c>
      <c r="L1700" s="25" t="s">
        <v>25</v>
      </c>
      <c r="M1700" s="35">
        <v>18</v>
      </c>
      <c r="N1700" s="36" t="s">
        <v>7468</v>
      </c>
      <c r="O1700" s="69" t="str">
        <f>IFERROR(VLOOKUP(IF($L1700="―",$K1700,$L1700),法人一覧!$D$4:$E$333,2,FALSE),"―")</f>
        <v>―</v>
      </c>
    </row>
    <row r="1701" spans="1:15" ht="30" customHeight="1" x14ac:dyDescent="0.15">
      <c r="A1701" s="39">
        <f>IF($B$1611="","",COUNTA($B$1611:B1701))</f>
        <v>91</v>
      </c>
      <c r="B1701" s="333">
        <f t="shared" si="174"/>
        <v>1701</v>
      </c>
      <c r="C1701" s="333" t="str">
        <f t="shared" si="175"/>
        <v>（１３）　認知症対応型共同生活介護　（介護保険法）</v>
      </c>
      <c r="D1701" s="131" t="str">
        <f t="shared" si="176"/>
        <v>長寿介護課</v>
      </c>
      <c r="E1701" s="27" t="str">
        <f t="shared" si="177"/>
        <v>認知症対応型共同生活介護</v>
      </c>
      <c r="F1701" s="25" t="s">
        <v>7906</v>
      </c>
      <c r="G1701" s="34" t="s">
        <v>1139</v>
      </c>
      <c r="H1701" s="25" t="s">
        <v>7907</v>
      </c>
      <c r="I1701" s="34" t="s">
        <v>7908</v>
      </c>
      <c r="J1701" s="34" t="s">
        <v>7908</v>
      </c>
      <c r="K1701" s="25" t="s">
        <v>7909</v>
      </c>
      <c r="L1701" s="25" t="s">
        <v>25</v>
      </c>
      <c r="M1701" s="35">
        <v>9</v>
      </c>
      <c r="N1701" s="36" t="s">
        <v>7468</v>
      </c>
      <c r="O1701" s="69" t="str">
        <f>IFERROR(VLOOKUP(IF($L1701="―",$K1701,$L1701),法人一覧!$D$4:$E$333,2,FALSE),"―")</f>
        <v>3190005001170</v>
      </c>
    </row>
    <row r="1702" spans="1:15" ht="27" customHeight="1" x14ac:dyDescent="0.15">
      <c r="A1702" s="39">
        <f>IF($B$1611="","",COUNTA($B$1611:B1702))</f>
        <v>92</v>
      </c>
      <c r="B1702" s="333">
        <f t="shared" si="174"/>
        <v>1702</v>
      </c>
      <c r="C1702" s="333" t="str">
        <f t="shared" si="175"/>
        <v>（１３）　認知症対応型共同生活介護　（介護保険法）</v>
      </c>
      <c r="D1702" s="131" t="str">
        <f t="shared" si="176"/>
        <v>長寿介護課</v>
      </c>
      <c r="E1702" s="27" t="str">
        <f t="shared" si="177"/>
        <v>認知症対応型共同生活介護</v>
      </c>
      <c r="F1702" s="25" t="s">
        <v>7910</v>
      </c>
      <c r="G1702" s="34" t="s">
        <v>4737</v>
      </c>
      <c r="H1702" s="25" t="s">
        <v>7911</v>
      </c>
      <c r="I1702" s="34" t="s">
        <v>7912</v>
      </c>
      <c r="J1702" s="34" t="s">
        <v>7913</v>
      </c>
      <c r="K1702" s="25" t="s">
        <v>3289</v>
      </c>
      <c r="L1702" s="25" t="s">
        <v>25</v>
      </c>
      <c r="M1702" s="35">
        <v>9</v>
      </c>
      <c r="N1702" s="36" t="s">
        <v>7468</v>
      </c>
      <c r="O1702" s="69" t="str">
        <f>IFERROR(VLOOKUP(IF($L1702="―",$K1702,$L1702),法人一覧!$D$4:$E$333,2,FALSE),"―")</f>
        <v>6190005000120</v>
      </c>
    </row>
    <row r="1703" spans="1:15" ht="27" customHeight="1" x14ac:dyDescent="0.15">
      <c r="A1703" s="39">
        <f>IF($B$1611="","",COUNTA($B$1611:B1703))</f>
        <v>93</v>
      </c>
      <c r="B1703" s="333">
        <f t="shared" si="174"/>
        <v>1703</v>
      </c>
      <c r="C1703" s="333" t="str">
        <f t="shared" si="175"/>
        <v>（１３）　認知症対応型共同生活介護　（介護保険法）</v>
      </c>
      <c r="D1703" s="131" t="str">
        <f t="shared" si="176"/>
        <v>長寿介護課</v>
      </c>
      <c r="E1703" s="27" t="str">
        <f t="shared" si="177"/>
        <v>認知症対応型共同生活介護</v>
      </c>
      <c r="F1703" s="25" t="s">
        <v>7914</v>
      </c>
      <c r="G1703" s="34" t="s">
        <v>4737</v>
      </c>
      <c r="H1703" s="25" t="s">
        <v>7915</v>
      </c>
      <c r="I1703" s="34" t="s">
        <v>7916</v>
      </c>
      <c r="J1703" s="34" t="s">
        <v>7917</v>
      </c>
      <c r="K1703" s="25" t="s">
        <v>7918</v>
      </c>
      <c r="L1703" s="25" t="s">
        <v>25</v>
      </c>
      <c r="M1703" s="35">
        <v>18</v>
      </c>
      <c r="N1703" s="36" t="s">
        <v>32</v>
      </c>
      <c r="O1703" s="69" t="str">
        <f>IFERROR(VLOOKUP(IF($L1703="―",$K1703,$L1703),法人一覧!$D$4:$E$333,2,FALSE),"―")</f>
        <v>―</v>
      </c>
    </row>
    <row r="1704" spans="1:15" ht="27" customHeight="1" x14ac:dyDescent="0.15">
      <c r="A1704" s="39">
        <f>IF($B$1611="","",COUNTA($B$1611:B1704))</f>
        <v>94</v>
      </c>
      <c r="B1704" s="333">
        <f t="shared" si="174"/>
        <v>1704</v>
      </c>
      <c r="C1704" s="333" t="str">
        <f t="shared" si="175"/>
        <v>（１３）　認知症対応型共同生活介護　（介護保険法）</v>
      </c>
      <c r="D1704" s="131" t="str">
        <f t="shared" si="176"/>
        <v>長寿介護課</v>
      </c>
      <c r="E1704" s="27" t="str">
        <f t="shared" si="177"/>
        <v>認知症対応型共同生活介護</v>
      </c>
      <c r="F1704" s="25" t="s">
        <v>7919</v>
      </c>
      <c r="G1704" s="34" t="s">
        <v>3316</v>
      </c>
      <c r="H1704" s="25" t="s">
        <v>7920</v>
      </c>
      <c r="I1704" s="34" t="s">
        <v>7921</v>
      </c>
      <c r="J1704" s="34" t="s">
        <v>7922</v>
      </c>
      <c r="K1704" s="25" t="s">
        <v>7923</v>
      </c>
      <c r="L1704" s="25" t="s">
        <v>25</v>
      </c>
      <c r="M1704" s="35">
        <v>9</v>
      </c>
      <c r="N1704" s="36" t="s">
        <v>7924</v>
      </c>
      <c r="O1704" s="69" t="str">
        <f>IFERROR(VLOOKUP(IF($L1704="―",$K1704,$L1704),法人一覧!$D$4:$E$333,2,FALSE),"―")</f>
        <v>―</v>
      </c>
    </row>
    <row r="1705" spans="1:15" ht="27" customHeight="1" x14ac:dyDescent="0.15">
      <c r="A1705" s="39">
        <f>IF($B$1611="","",COUNTA($B$1611:B1705))</f>
        <v>95</v>
      </c>
      <c r="B1705" s="333">
        <f t="shared" si="174"/>
        <v>1705</v>
      </c>
      <c r="C1705" s="333" t="str">
        <f t="shared" si="175"/>
        <v>（１３）　認知症対応型共同生活介護　（介護保険法）</v>
      </c>
      <c r="D1705" s="131" t="str">
        <f t="shared" si="176"/>
        <v>長寿介護課</v>
      </c>
      <c r="E1705" s="27" t="str">
        <f t="shared" si="177"/>
        <v>認知症対応型共同生活介護</v>
      </c>
      <c r="F1705" s="25" t="s">
        <v>7925</v>
      </c>
      <c r="G1705" s="34" t="s">
        <v>7926</v>
      </c>
      <c r="H1705" s="25" t="s">
        <v>7927</v>
      </c>
      <c r="I1705" s="34" t="s">
        <v>7928</v>
      </c>
      <c r="J1705" s="34" t="s">
        <v>7928</v>
      </c>
      <c r="K1705" s="25" t="s">
        <v>7923</v>
      </c>
      <c r="L1705" s="25" t="s">
        <v>25</v>
      </c>
      <c r="M1705" s="35">
        <v>18</v>
      </c>
      <c r="N1705" s="36" t="s">
        <v>7468</v>
      </c>
      <c r="O1705" s="69" t="str">
        <f>IFERROR(VLOOKUP(IF($L1705="―",$K1705,$L1705),法人一覧!$D$4:$E$333,2,FALSE),"―")</f>
        <v>―</v>
      </c>
    </row>
    <row r="1706" spans="1:15" ht="27" customHeight="1" x14ac:dyDescent="0.15">
      <c r="A1706" s="39">
        <f>IF($B$1611="","",COUNTA($B$1611:B1706))</f>
        <v>96</v>
      </c>
      <c r="B1706" s="333">
        <f t="shared" si="174"/>
        <v>1706</v>
      </c>
      <c r="C1706" s="333" t="str">
        <f t="shared" si="175"/>
        <v>（１３）　認知症対応型共同生活介護　（介護保険法）</v>
      </c>
      <c r="D1706" s="131" t="str">
        <f t="shared" si="176"/>
        <v>長寿介護課</v>
      </c>
      <c r="E1706" s="27" t="str">
        <f t="shared" si="177"/>
        <v>認知症対応型共同生活介護</v>
      </c>
      <c r="F1706" s="25" t="s">
        <v>7929</v>
      </c>
      <c r="G1706" s="34" t="s">
        <v>7930</v>
      </c>
      <c r="H1706" s="25" t="s">
        <v>7931</v>
      </c>
      <c r="I1706" s="34" t="s">
        <v>7932</v>
      </c>
      <c r="J1706" s="34" t="s">
        <v>7932</v>
      </c>
      <c r="K1706" s="25" t="s">
        <v>7467</v>
      </c>
      <c r="L1706" s="25" t="s">
        <v>25</v>
      </c>
      <c r="M1706" s="35">
        <v>9</v>
      </c>
      <c r="N1706" s="36" t="s">
        <v>7468</v>
      </c>
      <c r="O1706" s="69" t="str">
        <f>IFERROR(VLOOKUP(IF($L1706="―",$K1706,$L1706),法人一覧!$D$4:$E$333,2,FALSE),"―")</f>
        <v>―</v>
      </c>
    </row>
    <row r="1707" spans="1:15" ht="27" customHeight="1" x14ac:dyDescent="0.15">
      <c r="A1707" s="39">
        <f>IF($B$1611="","",COUNTA($B$1611:B1707))</f>
        <v>97</v>
      </c>
      <c r="B1707" s="333">
        <f t="shared" si="174"/>
        <v>1707</v>
      </c>
      <c r="C1707" s="333" t="str">
        <f t="shared" si="175"/>
        <v>（１３）　認知症対応型共同生活介護　（介護保険法）</v>
      </c>
      <c r="D1707" s="131" t="str">
        <f t="shared" si="176"/>
        <v>長寿介護課</v>
      </c>
      <c r="E1707" s="27" t="str">
        <f t="shared" si="177"/>
        <v>認知症対応型共同生活介護</v>
      </c>
      <c r="F1707" s="25" t="s">
        <v>7933</v>
      </c>
      <c r="G1707" s="34" t="s">
        <v>238</v>
      </c>
      <c r="H1707" s="25" t="s">
        <v>7934</v>
      </c>
      <c r="I1707" s="34" t="s">
        <v>7935</v>
      </c>
      <c r="J1707" s="34" t="s">
        <v>7936</v>
      </c>
      <c r="K1707" s="25" t="s">
        <v>7937</v>
      </c>
      <c r="L1707" s="25" t="s">
        <v>25</v>
      </c>
      <c r="M1707" s="35">
        <v>18</v>
      </c>
      <c r="N1707" s="36" t="s">
        <v>7468</v>
      </c>
      <c r="O1707" s="69" t="str">
        <f>IFERROR(VLOOKUP(IF($L1707="―",$K1707,$L1707),法人一覧!$D$4:$E$333,2,FALSE),"―")</f>
        <v>―</v>
      </c>
    </row>
    <row r="1708" spans="1:15" ht="27" customHeight="1" x14ac:dyDescent="0.15">
      <c r="A1708" s="39">
        <f>IF($B$1611="","",COUNTA($B$1611:B1708))</f>
        <v>98</v>
      </c>
      <c r="B1708" s="333">
        <f t="shared" si="174"/>
        <v>1708</v>
      </c>
      <c r="C1708" s="333" t="str">
        <f t="shared" si="175"/>
        <v>（１３）　認知症対応型共同生活介護　（介護保険法）</v>
      </c>
      <c r="D1708" s="131" t="str">
        <f t="shared" si="176"/>
        <v>長寿介護課</v>
      </c>
      <c r="E1708" s="27" t="str">
        <f t="shared" si="177"/>
        <v>認知症対応型共同生活介護</v>
      </c>
      <c r="F1708" s="25" t="s">
        <v>7938</v>
      </c>
      <c r="G1708" s="34" t="s">
        <v>5740</v>
      </c>
      <c r="H1708" s="25" t="s">
        <v>7939</v>
      </c>
      <c r="I1708" s="34" t="s">
        <v>7940</v>
      </c>
      <c r="J1708" s="34" t="s">
        <v>7941</v>
      </c>
      <c r="K1708" s="25" t="s">
        <v>7942</v>
      </c>
      <c r="L1708" s="25" t="s">
        <v>25</v>
      </c>
      <c r="M1708" s="35">
        <v>18</v>
      </c>
      <c r="N1708" s="36" t="s">
        <v>7468</v>
      </c>
      <c r="O1708" s="69" t="str">
        <f>IFERROR(VLOOKUP(IF($L1708="―",$K1708,$L1708),法人一覧!$D$4:$E$333,2,FALSE),"―")</f>
        <v>―</v>
      </c>
    </row>
    <row r="1709" spans="1:15" ht="27" customHeight="1" x14ac:dyDescent="0.15">
      <c r="A1709" s="39">
        <f>IF($B$1611="","",COUNTA($B$1611:B1709))</f>
        <v>99</v>
      </c>
      <c r="B1709" s="333">
        <f t="shared" si="174"/>
        <v>1709</v>
      </c>
      <c r="C1709" s="333" t="str">
        <f t="shared" si="175"/>
        <v>（１３）　認知症対応型共同生活介護　（介護保険法）</v>
      </c>
      <c r="D1709" s="131" t="str">
        <f t="shared" si="176"/>
        <v>長寿介護課</v>
      </c>
      <c r="E1709" s="27" t="str">
        <f t="shared" si="177"/>
        <v>認知症対応型共同生活介護</v>
      </c>
      <c r="F1709" s="25" t="s">
        <v>7943</v>
      </c>
      <c r="G1709" s="34" t="s">
        <v>1218</v>
      </c>
      <c r="H1709" s="25" t="s">
        <v>7944</v>
      </c>
      <c r="I1709" s="34" t="s">
        <v>7945</v>
      </c>
      <c r="J1709" s="34" t="s">
        <v>7946</v>
      </c>
      <c r="K1709" s="25" t="s">
        <v>7947</v>
      </c>
      <c r="L1709" s="25" t="s">
        <v>25</v>
      </c>
      <c r="M1709" s="35">
        <v>18</v>
      </c>
      <c r="N1709" s="36" t="s">
        <v>7468</v>
      </c>
      <c r="O1709" s="69" t="str">
        <f>IFERROR(VLOOKUP(IF($L1709="―",$K1709,$L1709),法人一覧!$D$4:$E$333,2,FALSE),"―")</f>
        <v>―</v>
      </c>
    </row>
    <row r="1710" spans="1:15" ht="30" customHeight="1" x14ac:dyDescent="0.15">
      <c r="A1710" s="39">
        <f>IF($B$1611="","",COUNTA($B$1611:B1710))</f>
        <v>100</v>
      </c>
      <c r="B1710" s="333">
        <f t="shared" si="174"/>
        <v>1710</v>
      </c>
      <c r="C1710" s="333" t="str">
        <f t="shared" si="175"/>
        <v>（１３）　認知症対応型共同生活介護　（介護保険法）</v>
      </c>
      <c r="D1710" s="131" t="str">
        <f t="shared" si="176"/>
        <v>長寿介護課</v>
      </c>
      <c r="E1710" s="27" t="str">
        <f t="shared" si="177"/>
        <v>認知症対応型共同生活介護</v>
      </c>
      <c r="F1710" s="25" t="s">
        <v>7948</v>
      </c>
      <c r="G1710" s="34" t="s">
        <v>1139</v>
      </c>
      <c r="H1710" s="25" t="s">
        <v>7949</v>
      </c>
      <c r="I1710" s="34" t="s">
        <v>7950</v>
      </c>
      <c r="J1710" s="34" t="s">
        <v>7951</v>
      </c>
      <c r="K1710" s="25" t="s">
        <v>7909</v>
      </c>
      <c r="L1710" s="25" t="s">
        <v>25</v>
      </c>
      <c r="M1710" s="35">
        <v>9</v>
      </c>
      <c r="N1710" s="36" t="s">
        <v>7468</v>
      </c>
      <c r="O1710" s="69" t="str">
        <f>IFERROR(VLOOKUP(IF($L1710="―",$K1710,$L1710),法人一覧!$D$4:$E$333,2,FALSE),"―")</f>
        <v>3190005001170</v>
      </c>
    </row>
    <row r="1711" spans="1:15" ht="30" customHeight="1" x14ac:dyDescent="0.15">
      <c r="A1711" s="39">
        <f>IF($B$1611="","",COUNTA($B$1611:B1711))</f>
        <v>101</v>
      </c>
      <c r="B1711" s="333">
        <f t="shared" si="174"/>
        <v>1711</v>
      </c>
      <c r="C1711" s="333" t="str">
        <f t="shared" si="175"/>
        <v>（１３）　認知症対応型共同生活介護　（介護保険法）</v>
      </c>
      <c r="D1711" s="131" t="str">
        <f t="shared" si="176"/>
        <v>長寿介護課</v>
      </c>
      <c r="E1711" s="27" t="str">
        <f t="shared" si="177"/>
        <v>認知症対応型共同生活介護</v>
      </c>
      <c r="F1711" s="25" t="s">
        <v>7952</v>
      </c>
      <c r="G1711" s="34" t="s">
        <v>7953</v>
      </c>
      <c r="H1711" s="25" t="s">
        <v>7954</v>
      </c>
      <c r="I1711" s="34" t="s">
        <v>7955</v>
      </c>
      <c r="J1711" s="34" t="s">
        <v>7955</v>
      </c>
      <c r="K1711" s="25" t="s">
        <v>7900</v>
      </c>
      <c r="L1711" s="25" t="s">
        <v>25</v>
      </c>
      <c r="M1711" s="35">
        <v>9</v>
      </c>
      <c r="N1711" s="36" t="s">
        <v>7468</v>
      </c>
      <c r="O1711" s="69" t="str">
        <f>IFERROR(VLOOKUP(IF($L1711="―",$K1711,$L1711),法人一覧!$D$4:$E$333,2,FALSE),"―")</f>
        <v>―</v>
      </c>
    </row>
    <row r="1712" spans="1:15" ht="27" customHeight="1" x14ac:dyDescent="0.15">
      <c r="A1712" s="39">
        <f>IF($B$1611="","",COUNTA($B$1611:B1712))</f>
        <v>102</v>
      </c>
      <c r="B1712" s="333">
        <f t="shared" si="174"/>
        <v>1712</v>
      </c>
      <c r="C1712" s="333" t="str">
        <f t="shared" si="175"/>
        <v>（１３）　認知症対応型共同生活介護　（介護保険法）</v>
      </c>
      <c r="D1712" s="131" t="str">
        <f t="shared" si="176"/>
        <v>長寿介護課</v>
      </c>
      <c r="E1712" s="27" t="str">
        <f t="shared" si="177"/>
        <v>認知症対応型共同生活介護</v>
      </c>
      <c r="F1712" s="25" t="s">
        <v>7956</v>
      </c>
      <c r="G1712" s="34" t="s">
        <v>3316</v>
      </c>
      <c r="H1712" s="25" t="s">
        <v>7957</v>
      </c>
      <c r="I1712" s="34" t="s">
        <v>7958</v>
      </c>
      <c r="J1712" s="34" t="s">
        <v>7958</v>
      </c>
      <c r="K1712" s="25" t="s">
        <v>7959</v>
      </c>
      <c r="L1712" s="25" t="s">
        <v>25</v>
      </c>
      <c r="M1712" s="35">
        <v>9</v>
      </c>
      <c r="N1712" s="36" t="s">
        <v>7468</v>
      </c>
      <c r="O1712" s="69" t="str">
        <f>IFERROR(VLOOKUP(IF($L1712="―",$K1712,$L1712),法人一覧!$D$4:$E$333,2,FALSE),"―")</f>
        <v>―</v>
      </c>
    </row>
    <row r="1713" spans="1:15" ht="27" customHeight="1" x14ac:dyDescent="0.15">
      <c r="A1713" s="39">
        <f>IF($B$1611="","",COUNTA($B$1611:B1713))</f>
        <v>103</v>
      </c>
      <c r="B1713" s="333">
        <f t="shared" si="174"/>
        <v>1713</v>
      </c>
      <c r="C1713" s="333" t="str">
        <f t="shared" si="175"/>
        <v>（１３）　認知症対応型共同生活介護　（介護保険法）</v>
      </c>
      <c r="D1713" s="131" t="str">
        <f t="shared" si="176"/>
        <v>長寿介護課</v>
      </c>
      <c r="E1713" s="27" t="str">
        <f t="shared" si="177"/>
        <v>認知症対応型共同生活介護</v>
      </c>
      <c r="F1713" s="25" t="s">
        <v>7960</v>
      </c>
      <c r="G1713" s="34" t="s">
        <v>1239</v>
      </c>
      <c r="H1713" s="25" t="s">
        <v>7961</v>
      </c>
      <c r="I1713" s="34" t="s">
        <v>7962</v>
      </c>
      <c r="J1713" s="34" t="s">
        <v>7963</v>
      </c>
      <c r="K1713" s="25" t="s">
        <v>7964</v>
      </c>
      <c r="L1713" s="25" t="s">
        <v>25</v>
      </c>
      <c r="M1713" s="35">
        <v>9</v>
      </c>
      <c r="N1713" s="36" t="s">
        <v>7468</v>
      </c>
      <c r="O1713" s="69" t="str">
        <f>IFERROR(VLOOKUP(IF($L1713="―",$K1713,$L1713),法人一覧!$D$4:$E$333,2,FALSE),"―")</f>
        <v>―</v>
      </c>
    </row>
    <row r="1714" spans="1:15" ht="27" customHeight="1" x14ac:dyDescent="0.15">
      <c r="A1714" s="39">
        <f>IF($B$1611="","",COUNTA($B$1611:B1714))</f>
        <v>104</v>
      </c>
      <c r="B1714" s="333">
        <f t="shared" si="174"/>
        <v>1714</v>
      </c>
      <c r="C1714" s="333" t="str">
        <f t="shared" si="175"/>
        <v>（１３）　認知症対応型共同生活介護　（介護保険法）</v>
      </c>
      <c r="D1714" s="131" t="str">
        <f t="shared" si="176"/>
        <v>長寿介護課</v>
      </c>
      <c r="E1714" s="27" t="str">
        <f t="shared" si="177"/>
        <v>認知症対応型共同生活介護</v>
      </c>
      <c r="F1714" s="25" t="s">
        <v>7965</v>
      </c>
      <c r="G1714" s="34" t="s">
        <v>7966</v>
      </c>
      <c r="H1714" s="25" t="s">
        <v>7967</v>
      </c>
      <c r="I1714" s="34" t="s">
        <v>7968</v>
      </c>
      <c r="J1714" s="34" t="s">
        <v>7968</v>
      </c>
      <c r="K1714" s="25" t="s">
        <v>7923</v>
      </c>
      <c r="L1714" s="25" t="s">
        <v>25</v>
      </c>
      <c r="M1714" s="35">
        <v>18</v>
      </c>
      <c r="N1714" s="36" t="s">
        <v>7468</v>
      </c>
      <c r="O1714" s="69" t="str">
        <f>IFERROR(VLOOKUP(IF($L1714="―",$K1714,$L1714),法人一覧!$D$4:$E$333,2,FALSE),"―")</f>
        <v>―</v>
      </c>
    </row>
    <row r="1715" spans="1:15" ht="27" customHeight="1" x14ac:dyDescent="0.15">
      <c r="A1715" s="39">
        <f>IF($B$1611="","",COUNTA($B$1611:B1715))</f>
        <v>105</v>
      </c>
      <c r="B1715" s="333">
        <f t="shared" si="174"/>
        <v>1715</v>
      </c>
      <c r="C1715" s="333" t="str">
        <f t="shared" si="175"/>
        <v>（１３）　認知症対応型共同生活介護　（介護保険法）</v>
      </c>
      <c r="D1715" s="131" t="str">
        <f t="shared" si="176"/>
        <v>長寿介護課</v>
      </c>
      <c r="E1715" s="27" t="str">
        <f t="shared" si="177"/>
        <v>認知症対応型共同生活介護</v>
      </c>
      <c r="F1715" s="25" t="s">
        <v>7969</v>
      </c>
      <c r="G1715" s="34" t="s">
        <v>535</v>
      </c>
      <c r="H1715" s="25" t="s">
        <v>7970</v>
      </c>
      <c r="I1715" s="34" t="s">
        <v>7971</v>
      </c>
      <c r="J1715" s="34" t="s">
        <v>7972</v>
      </c>
      <c r="K1715" s="25" t="s">
        <v>3308</v>
      </c>
      <c r="L1715" s="25" t="s">
        <v>25</v>
      </c>
      <c r="M1715" s="35">
        <v>18</v>
      </c>
      <c r="N1715" s="36" t="s">
        <v>7468</v>
      </c>
      <c r="O1715" s="69" t="str">
        <f>IFERROR(VLOOKUP(IF($L1715="―",$K1715,$L1715),法人一覧!$D$4:$E$333,2,FALSE),"―")</f>
        <v>7190005000144</v>
      </c>
    </row>
    <row r="1716" spans="1:15" ht="27" customHeight="1" x14ac:dyDescent="0.15">
      <c r="A1716" s="39">
        <f>IF($B$1611="","",COUNTA($B$1611:B1716))</f>
        <v>106</v>
      </c>
      <c r="B1716" s="333">
        <f t="shared" si="174"/>
        <v>1716</v>
      </c>
      <c r="C1716" s="333" t="str">
        <f t="shared" si="175"/>
        <v>（１３）　認知症対応型共同生活介護　（介護保険法）</v>
      </c>
      <c r="D1716" s="131" t="str">
        <f t="shared" si="176"/>
        <v>長寿介護課</v>
      </c>
      <c r="E1716" s="27" t="str">
        <f t="shared" si="177"/>
        <v>認知症対応型共同生活介護</v>
      </c>
      <c r="F1716" s="25" t="s">
        <v>7973</v>
      </c>
      <c r="G1716" s="34" t="s">
        <v>3372</v>
      </c>
      <c r="H1716" s="25" t="s">
        <v>7974</v>
      </c>
      <c r="I1716" s="34" t="s">
        <v>7975</v>
      </c>
      <c r="J1716" s="34" t="s">
        <v>5769</v>
      </c>
      <c r="K1716" s="25" t="s">
        <v>16061</v>
      </c>
      <c r="L1716" s="25" t="s">
        <v>25</v>
      </c>
      <c r="M1716" s="35">
        <v>6</v>
      </c>
      <c r="N1716" s="36" t="s">
        <v>7468</v>
      </c>
      <c r="O1716" s="69" t="str">
        <f>IFERROR(VLOOKUP(IF($L1716="―",$K1716,$L1716),法人一覧!$D$4:$E$333,2,FALSE),"―")</f>
        <v>―</v>
      </c>
    </row>
    <row r="1717" spans="1:15" ht="27" customHeight="1" x14ac:dyDescent="0.15">
      <c r="A1717" s="39">
        <f>IF($B$1611="","",COUNTA($B$1611:B1717))</f>
        <v>107</v>
      </c>
      <c r="B1717" s="333">
        <f t="shared" si="174"/>
        <v>1717</v>
      </c>
      <c r="C1717" s="333" t="str">
        <f t="shared" si="175"/>
        <v>（１３）　認知症対応型共同生活介護　（介護保険法）</v>
      </c>
      <c r="D1717" s="131" t="str">
        <f t="shared" si="176"/>
        <v>長寿介護課</v>
      </c>
      <c r="E1717" s="27" t="str">
        <f t="shared" si="177"/>
        <v>認知症対応型共同生活介護</v>
      </c>
      <c r="F1717" s="25" t="s">
        <v>7502</v>
      </c>
      <c r="G1717" s="34" t="s">
        <v>3339</v>
      </c>
      <c r="H1717" s="25" t="s">
        <v>7976</v>
      </c>
      <c r="I1717" s="34" t="s">
        <v>7977</v>
      </c>
      <c r="J1717" s="34" t="s">
        <v>7978</v>
      </c>
      <c r="K1717" s="25" t="s">
        <v>7979</v>
      </c>
      <c r="L1717" s="25" t="s">
        <v>25</v>
      </c>
      <c r="M1717" s="35">
        <v>9</v>
      </c>
      <c r="N1717" s="36" t="s">
        <v>7468</v>
      </c>
      <c r="O1717" s="69" t="str">
        <f>IFERROR(VLOOKUP(IF($L1717="―",$K1717,$L1717),法人一覧!$D$4:$E$333,2,FALSE),"―")</f>
        <v>―</v>
      </c>
    </row>
    <row r="1718" spans="1:15" ht="27" customHeight="1" x14ac:dyDescent="0.15">
      <c r="A1718" s="39">
        <f>IF($B$1611="","",COUNTA($B$1611:B1718))</f>
        <v>108</v>
      </c>
      <c r="B1718" s="333">
        <f t="shared" si="174"/>
        <v>1718</v>
      </c>
      <c r="C1718" s="333" t="str">
        <f t="shared" si="175"/>
        <v>（１３）　認知症対応型共同生活介護　（介護保険法）</v>
      </c>
      <c r="D1718" s="131" t="str">
        <f t="shared" si="176"/>
        <v>長寿介護課</v>
      </c>
      <c r="E1718" s="27" t="str">
        <f t="shared" si="177"/>
        <v>認知症対応型共同生活介護</v>
      </c>
      <c r="F1718" s="25" t="s">
        <v>7980</v>
      </c>
      <c r="G1718" s="34" t="s">
        <v>4660</v>
      </c>
      <c r="H1718" s="25" t="s">
        <v>7981</v>
      </c>
      <c r="I1718" s="34" t="s">
        <v>7982</v>
      </c>
      <c r="J1718" s="34" t="s">
        <v>7983</v>
      </c>
      <c r="K1718" s="25" t="s">
        <v>3308</v>
      </c>
      <c r="L1718" s="25" t="s">
        <v>25</v>
      </c>
      <c r="M1718" s="35">
        <v>18</v>
      </c>
      <c r="N1718" s="36" t="s">
        <v>7468</v>
      </c>
      <c r="O1718" s="69" t="str">
        <f>IFERROR(VLOOKUP(IF($L1718="―",$K1718,$L1718),法人一覧!$D$4:$E$333,2,FALSE),"―")</f>
        <v>7190005000144</v>
      </c>
    </row>
    <row r="1719" spans="1:15" ht="30" customHeight="1" x14ac:dyDescent="0.15">
      <c r="A1719" s="39">
        <f>IF($B$1611="","",COUNTA($B$1611:B1719))</f>
        <v>109</v>
      </c>
      <c r="B1719" s="333">
        <f t="shared" si="174"/>
        <v>1719</v>
      </c>
      <c r="C1719" s="333" t="str">
        <f t="shared" si="175"/>
        <v>（１３）　認知症対応型共同生活介護　（介護保険法）</v>
      </c>
      <c r="D1719" s="131" t="str">
        <f t="shared" si="176"/>
        <v>長寿介護課</v>
      </c>
      <c r="E1719" s="27" t="str">
        <f t="shared" si="177"/>
        <v>認知症対応型共同生活介護</v>
      </c>
      <c r="F1719" s="25" t="s">
        <v>7984</v>
      </c>
      <c r="G1719" s="34" t="s">
        <v>3339</v>
      </c>
      <c r="H1719" s="25" t="s">
        <v>7985</v>
      </c>
      <c r="I1719" s="34" t="s">
        <v>7986</v>
      </c>
      <c r="J1719" s="34" t="s">
        <v>7987</v>
      </c>
      <c r="K1719" s="25" t="s">
        <v>7988</v>
      </c>
      <c r="L1719" s="25" t="s">
        <v>25</v>
      </c>
      <c r="M1719" s="35">
        <v>27</v>
      </c>
      <c r="N1719" s="36" t="s">
        <v>7468</v>
      </c>
      <c r="O1719" s="69" t="str">
        <f>IFERROR(VLOOKUP(IF($L1719="―",$K1719,$L1719),法人一覧!$D$4:$E$333,2,FALSE),"―")</f>
        <v>―</v>
      </c>
    </row>
    <row r="1720" spans="1:15" ht="27" customHeight="1" x14ac:dyDescent="0.15">
      <c r="A1720" s="39">
        <f>IF($B$1611="","",COUNTA($B$1611:B1720))</f>
        <v>110</v>
      </c>
      <c r="B1720" s="333">
        <f t="shared" si="174"/>
        <v>1720</v>
      </c>
      <c r="C1720" s="333" t="str">
        <f t="shared" si="175"/>
        <v>（１３）　認知症対応型共同生活介護　（介護保険法）</v>
      </c>
      <c r="D1720" s="131" t="str">
        <f t="shared" si="176"/>
        <v>長寿介護課</v>
      </c>
      <c r="E1720" s="27" t="str">
        <f t="shared" si="177"/>
        <v>認知症対応型共同生活介護</v>
      </c>
      <c r="F1720" s="25" t="s">
        <v>7989</v>
      </c>
      <c r="G1720" s="34" t="s">
        <v>7990</v>
      </c>
      <c r="H1720" s="25" t="s">
        <v>7991</v>
      </c>
      <c r="I1720" s="34" t="s">
        <v>7992</v>
      </c>
      <c r="J1720" s="34" t="s">
        <v>7993</v>
      </c>
      <c r="K1720" s="25" t="s">
        <v>7988</v>
      </c>
      <c r="L1720" s="25" t="s">
        <v>25</v>
      </c>
      <c r="M1720" s="35">
        <v>27</v>
      </c>
      <c r="N1720" s="36" t="s">
        <v>7468</v>
      </c>
      <c r="O1720" s="69" t="str">
        <f>IFERROR(VLOOKUP(IF($L1720="―",$K1720,$L1720),法人一覧!$D$4:$E$333,2,FALSE),"―")</f>
        <v>―</v>
      </c>
    </row>
    <row r="1721" spans="1:15" ht="27" customHeight="1" x14ac:dyDescent="0.15">
      <c r="A1721" s="39">
        <f>IF($B$1611="","",COUNTA($B$1611:B1721))</f>
        <v>111</v>
      </c>
      <c r="B1721" s="333">
        <f t="shared" si="174"/>
        <v>1721</v>
      </c>
      <c r="C1721" s="333" t="str">
        <f t="shared" si="175"/>
        <v>（１３）　認知症対応型共同生活介護　（介護保険法）</v>
      </c>
      <c r="D1721" s="131" t="str">
        <f t="shared" si="176"/>
        <v>長寿介護課</v>
      </c>
      <c r="E1721" s="27" t="str">
        <f t="shared" si="177"/>
        <v>認知症対応型共同生活介護</v>
      </c>
      <c r="F1721" s="25" t="s">
        <v>7994</v>
      </c>
      <c r="G1721" s="34" t="s">
        <v>5789</v>
      </c>
      <c r="H1721" s="25" t="s">
        <v>7995</v>
      </c>
      <c r="I1721" s="34" t="s">
        <v>7996</v>
      </c>
      <c r="J1721" s="34" t="s">
        <v>7997</v>
      </c>
      <c r="K1721" s="25" t="s">
        <v>5793</v>
      </c>
      <c r="L1721" s="25" t="s">
        <v>25</v>
      </c>
      <c r="M1721" s="35">
        <v>9</v>
      </c>
      <c r="N1721" s="36" t="s">
        <v>7468</v>
      </c>
      <c r="O1721" s="69" t="str">
        <f>IFERROR(VLOOKUP(IF($L1721="―",$K1721,$L1721),法人一覧!$D$4:$E$333,2,FALSE),"―")</f>
        <v>―</v>
      </c>
    </row>
    <row r="1722" spans="1:15" ht="27" customHeight="1" x14ac:dyDescent="0.15">
      <c r="A1722" s="39">
        <f>IF($B$1611="","",COUNTA($B$1611:B1722))</f>
        <v>112</v>
      </c>
      <c r="B1722" s="333">
        <f t="shared" si="174"/>
        <v>1722</v>
      </c>
      <c r="C1722" s="333" t="str">
        <f t="shared" si="175"/>
        <v>（１３）　認知症対応型共同生活介護　（介護保険法）</v>
      </c>
      <c r="D1722" s="131" t="str">
        <f t="shared" si="176"/>
        <v>長寿介護課</v>
      </c>
      <c r="E1722" s="27" t="str">
        <f t="shared" si="177"/>
        <v>認知症対応型共同生活介護</v>
      </c>
      <c r="F1722" s="25" t="s">
        <v>7998</v>
      </c>
      <c r="G1722" s="34" t="s">
        <v>3375</v>
      </c>
      <c r="H1722" s="25" t="s">
        <v>7999</v>
      </c>
      <c r="I1722" s="34" t="s">
        <v>8000</v>
      </c>
      <c r="J1722" s="34" t="s">
        <v>8001</v>
      </c>
      <c r="K1722" s="25" t="s">
        <v>8002</v>
      </c>
      <c r="L1722" s="25" t="s">
        <v>25</v>
      </c>
      <c r="M1722" s="35">
        <v>18</v>
      </c>
      <c r="N1722" s="36" t="s">
        <v>3527</v>
      </c>
      <c r="O1722" s="69" t="str">
        <f>IFERROR(VLOOKUP(IF($L1722="―",$K1722,$L1722),法人一覧!$D$4:$E$333,2,FALSE),"―")</f>
        <v>―</v>
      </c>
    </row>
    <row r="1723" spans="1:15" ht="27" customHeight="1" x14ac:dyDescent="0.15">
      <c r="A1723" s="39">
        <f>IF($B$1611="","",COUNTA($B$1611:B1723))</f>
        <v>113</v>
      </c>
      <c r="B1723" s="333">
        <f t="shared" si="174"/>
        <v>1723</v>
      </c>
      <c r="C1723" s="333" t="str">
        <f t="shared" si="175"/>
        <v>（１３）　認知症対応型共同生活介護　（介護保険法）</v>
      </c>
      <c r="D1723" s="131" t="str">
        <f t="shared" si="176"/>
        <v>長寿介護課</v>
      </c>
      <c r="E1723" s="27" t="str">
        <f t="shared" si="177"/>
        <v>認知症対応型共同生活介護</v>
      </c>
      <c r="F1723" s="25" t="s">
        <v>8003</v>
      </c>
      <c r="G1723" s="34" t="s">
        <v>3381</v>
      </c>
      <c r="H1723" s="25" t="s">
        <v>8004</v>
      </c>
      <c r="I1723" s="34" t="s">
        <v>8005</v>
      </c>
      <c r="J1723" s="34" t="s">
        <v>8006</v>
      </c>
      <c r="K1723" s="25" t="s">
        <v>3308</v>
      </c>
      <c r="L1723" s="25" t="s">
        <v>25</v>
      </c>
      <c r="M1723" s="35">
        <v>18</v>
      </c>
      <c r="N1723" s="36" t="s">
        <v>7468</v>
      </c>
      <c r="O1723" s="69" t="str">
        <f>IFERROR(VLOOKUP(IF($L1723="―",$K1723,$L1723),法人一覧!$D$4:$E$333,2,FALSE),"―")</f>
        <v>7190005000144</v>
      </c>
    </row>
    <row r="1724" spans="1:15" ht="27" customHeight="1" x14ac:dyDescent="0.15">
      <c r="A1724" s="39">
        <f>IF($B$1611="","",COUNTA($B$1611:B1724))</f>
        <v>114</v>
      </c>
      <c r="B1724" s="333">
        <f t="shared" si="174"/>
        <v>1724</v>
      </c>
      <c r="C1724" s="333" t="str">
        <f t="shared" si="175"/>
        <v>（１３）　認知症対応型共同生活介護　（介護保険法）</v>
      </c>
      <c r="D1724" s="131" t="str">
        <f t="shared" si="176"/>
        <v>長寿介護課</v>
      </c>
      <c r="E1724" s="27" t="str">
        <f t="shared" si="177"/>
        <v>認知症対応型共同生活介護</v>
      </c>
      <c r="F1724" s="25" t="s">
        <v>8007</v>
      </c>
      <c r="G1724" s="34" t="s">
        <v>3399</v>
      </c>
      <c r="H1724" s="25" t="s">
        <v>3400</v>
      </c>
      <c r="I1724" s="34" t="s">
        <v>8008</v>
      </c>
      <c r="J1724" s="34" t="s">
        <v>8009</v>
      </c>
      <c r="K1724" s="25" t="s">
        <v>3357</v>
      </c>
      <c r="L1724" s="25" t="s">
        <v>25</v>
      </c>
      <c r="M1724" s="35">
        <v>9</v>
      </c>
      <c r="N1724" s="36" t="s">
        <v>7468</v>
      </c>
      <c r="O1724" s="69" t="str">
        <f>IFERROR(VLOOKUP(IF($L1724="―",$K1724,$L1724),法人一覧!$D$4:$E$333,2,FALSE),"―")</f>
        <v>9190005000150</v>
      </c>
    </row>
    <row r="1725" spans="1:15" ht="27" customHeight="1" x14ac:dyDescent="0.15">
      <c r="A1725" s="39">
        <f>IF($B$1611="","",COUNTA($B$1611:B1725))</f>
        <v>115</v>
      </c>
      <c r="B1725" s="333">
        <f t="shared" si="174"/>
        <v>1725</v>
      </c>
      <c r="C1725" s="333" t="str">
        <f t="shared" si="175"/>
        <v>（１３）　認知症対応型共同生活介護　（介護保険法）</v>
      </c>
      <c r="D1725" s="131" t="str">
        <f t="shared" si="176"/>
        <v>長寿介護課</v>
      </c>
      <c r="E1725" s="27" t="str">
        <f t="shared" si="177"/>
        <v>認知症対応型共同生活介護</v>
      </c>
      <c r="F1725" s="25" t="s">
        <v>8010</v>
      </c>
      <c r="G1725" s="34" t="s">
        <v>8011</v>
      </c>
      <c r="H1725" s="25" t="s">
        <v>8012</v>
      </c>
      <c r="I1725" s="34" t="s">
        <v>8013</v>
      </c>
      <c r="J1725" s="34" t="s">
        <v>8014</v>
      </c>
      <c r="K1725" s="25" t="s">
        <v>7514</v>
      </c>
      <c r="L1725" s="25" t="s">
        <v>25</v>
      </c>
      <c r="M1725" s="35">
        <v>18</v>
      </c>
      <c r="N1725" s="36" t="s">
        <v>8015</v>
      </c>
      <c r="O1725" s="69" t="str">
        <f>IFERROR(VLOOKUP(IF($L1725="―",$K1725,$L1725),法人一覧!$D$4:$E$333,2,FALSE),"―")</f>
        <v>―</v>
      </c>
    </row>
    <row r="1726" spans="1:15" ht="27" customHeight="1" x14ac:dyDescent="0.15">
      <c r="A1726" s="39">
        <f>IF($B$1611="","",COUNTA($B$1611:B1726))</f>
        <v>116</v>
      </c>
      <c r="B1726" s="333">
        <f t="shared" si="174"/>
        <v>1726</v>
      </c>
      <c r="C1726" s="333" t="str">
        <f t="shared" si="175"/>
        <v>（１３）　認知症対応型共同生活介護　（介護保険法）</v>
      </c>
      <c r="D1726" s="131" t="str">
        <f t="shared" si="176"/>
        <v>長寿介護課</v>
      </c>
      <c r="E1726" s="27" t="str">
        <f t="shared" si="177"/>
        <v>認知症対応型共同生活介護</v>
      </c>
      <c r="F1726" s="25" t="s">
        <v>8016</v>
      </c>
      <c r="G1726" s="34" t="s">
        <v>1239</v>
      </c>
      <c r="H1726" s="25" t="s">
        <v>4027</v>
      </c>
      <c r="I1726" s="34" t="s">
        <v>8017</v>
      </c>
      <c r="J1726" s="34" t="s">
        <v>4029</v>
      </c>
      <c r="K1726" s="25" t="s">
        <v>4030</v>
      </c>
      <c r="L1726" s="25" t="s">
        <v>25</v>
      </c>
      <c r="M1726" s="35">
        <v>18</v>
      </c>
      <c r="N1726" s="36" t="s">
        <v>150</v>
      </c>
      <c r="O1726" s="69" t="str">
        <f>IFERROR(VLOOKUP(IF($L1726="―",$K1726,$L1726),法人一覧!$D$4:$E$333,2,FALSE),"―")</f>
        <v>―</v>
      </c>
    </row>
    <row r="1727" spans="1:15" ht="27" customHeight="1" x14ac:dyDescent="0.15">
      <c r="A1727" s="39">
        <f>IF($B$1611="","",COUNTA($B$1611:B1727))</f>
        <v>117</v>
      </c>
      <c r="B1727" s="333">
        <f t="shared" si="174"/>
        <v>1727</v>
      </c>
      <c r="C1727" s="333" t="str">
        <f t="shared" si="175"/>
        <v>（１３）　認知症対応型共同生活介護　（介護保険法）</v>
      </c>
      <c r="D1727" s="131" t="str">
        <f t="shared" si="176"/>
        <v>長寿介護課</v>
      </c>
      <c r="E1727" s="27" t="str">
        <f t="shared" si="177"/>
        <v>認知症対応型共同生活介護</v>
      </c>
      <c r="F1727" s="25" t="s">
        <v>8018</v>
      </c>
      <c r="G1727" s="34" t="s">
        <v>4719</v>
      </c>
      <c r="H1727" s="25" t="s">
        <v>8019</v>
      </c>
      <c r="I1727" s="34" t="s">
        <v>4721</v>
      </c>
      <c r="J1727" s="34" t="s">
        <v>4721</v>
      </c>
      <c r="K1727" s="25" t="s">
        <v>8020</v>
      </c>
      <c r="L1727" s="25" t="s">
        <v>25</v>
      </c>
      <c r="M1727" s="35">
        <v>9</v>
      </c>
      <c r="N1727" s="37">
        <v>43739</v>
      </c>
      <c r="O1727" s="69" t="str">
        <f>IFERROR(VLOOKUP(IF($L1727="―",$K1727,$L1727),法人一覧!$D$4:$E$333,2,FALSE),"―")</f>
        <v>―</v>
      </c>
    </row>
    <row r="1728" spans="1:15" ht="27" customHeight="1" x14ac:dyDescent="0.15">
      <c r="A1728" s="39">
        <f>IF($B$1611="","",COUNTA($B$1611:B1728))</f>
        <v>118</v>
      </c>
      <c r="B1728" s="333">
        <f t="shared" si="174"/>
        <v>1728</v>
      </c>
      <c r="C1728" s="333" t="str">
        <f t="shared" si="175"/>
        <v>（１３）　認知症対応型共同生活介護　（介護保険法）</v>
      </c>
      <c r="D1728" s="131" t="str">
        <f t="shared" si="176"/>
        <v>長寿介護課</v>
      </c>
      <c r="E1728" s="27" t="str">
        <f t="shared" si="177"/>
        <v>認知症対応型共同生活介護</v>
      </c>
      <c r="F1728" s="25" t="s">
        <v>8021</v>
      </c>
      <c r="G1728" s="34" t="s">
        <v>3440</v>
      </c>
      <c r="H1728" s="25" t="s">
        <v>8022</v>
      </c>
      <c r="I1728" s="34" t="s">
        <v>8023</v>
      </c>
      <c r="J1728" s="34" t="s">
        <v>5837</v>
      </c>
      <c r="K1728" s="25" t="s">
        <v>8024</v>
      </c>
      <c r="L1728" s="25" t="s">
        <v>25</v>
      </c>
      <c r="M1728" s="35">
        <v>18</v>
      </c>
      <c r="N1728" s="36" t="s">
        <v>7468</v>
      </c>
      <c r="O1728" s="69" t="str">
        <f>IFERROR(VLOOKUP(IF($L1728="―",$K1728,$L1728),法人一覧!$D$4:$E$333,2,FALSE),"―")</f>
        <v>―</v>
      </c>
    </row>
    <row r="1729" spans="1:15" ht="30" customHeight="1" x14ac:dyDescent="0.15">
      <c r="A1729" s="39">
        <f>IF($B$1611="","",COUNTA($B$1611:B1729))</f>
        <v>119</v>
      </c>
      <c r="B1729" s="333">
        <f t="shared" si="174"/>
        <v>1729</v>
      </c>
      <c r="C1729" s="333" t="str">
        <f t="shared" si="175"/>
        <v>（１３）　認知症対応型共同生活介護　（介護保険法）</v>
      </c>
      <c r="D1729" s="131" t="str">
        <f t="shared" si="176"/>
        <v>長寿介護課</v>
      </c>
      <c r="E1729" s="27" t="str">
        <f t="shared" si="177"/>
        <v>認知症対応型共同生活介護</v>
      </c>
      <c r="F1729" s="25" t="s">
        <v>8025</v>
      </c>
      <c r="G1729" s="34" t="s">
        <v>3465</v>
      </c>
      <c r="H1729" s="25" t="s">
        <v>8026</v>
      </c>
      <c r="I1729" s="34" t="s">
        <v>8027</v>
      </c>
      <c r="J1729" s="154" t="s">
        <v>8028</v>
      </c>
      <c r="K1729" s="26" t="s">
        <v>8029</v>
      </c>
      <c r="L1729" s="25" t="s">
        <v>25</v>
      </c>
      <c r="M1729" s="110">
        <v>18</v>
      </c>
      <c r="N1729" s="156" t="s">
        <v>8030</v>
      </c>
      <c r="O1729" s="69" t="str">
        <f>IFERROR(VLOOKUP(IF($L1729="―",$K1729,$L1729),法人一覧!$D$4:$E$333,2,FALSE),"―")</f>
        <v>8190005003947</v>
      </c>
    </row>
    <row r="1730" spans="1:15" ht="27" customHeight="1" x14ac:dyDescent="0.15">
      <c r="A1730" s="39">
        <f>IF($B$1611="","",COUNTA($B$1611:B1730))</f>
        <v>120</v>
      </c>
      <c r="B1730" s="333">
        <f t="shared" si="174"/>
        <v>1730</v>
      </c>
      <c r="C1730" s="333" t="str">
        <f t="shared" si="175"/>
        <v>（１３）　認知症対応型共同生活介護　（介護保険法）</v>
      </c>
      <c r="D1730" s="131" t="str">
        <f t="shared" si="176"/>
        <v>長寿介護課</v>
      </c>
      <c r="E1730" s="27" t="str">
        <f t="shared" si="177"/>
        <v>認知症対応型共同生活介護</v>
      </c>
      <c r="F1730" s="25" t="s">
        <v>8031</v>
      </c>
      <c r="G1730" s="34" t="s">
        <v>1353</v>
      </c>
      <c r="H1730" s="25" t="s">
        <v>8032</v>
      </c>
      <c r="I1730" s="34" t="s">
        <v>8033</v>
      </c>
      <c r="J1730" s="34" t="s">
        <v>8034</v>
      </c>
      <c r="K1730" s="25" t="s">
        <v>16062</v>
      </c>
      <c r="L1730" s="25" t="s">
        <v>25</v>
      </c>
      <c r="M1730" s="35">
        <v>18</v>
      </c>
      <c r="N1730" s="36" t="s">
        <v>7468</v>
      </c>
      <c r="O1730" s="69" t="str">
        <f>IFERROR(VLOOKUP(IF($L1730="―",$K1730,$L1730),法人一覧!$D$4:$E$333,2,FALSE),"―")</f>
        <v>―</v>
      </c>
    </row>
    <row r="1731" spans="1:15" ht="27" customHeight="1" x14ac:dyDescent="0.15">
      <c r="A1731" s="39">
        <f>IF($B$1611="","",COUNTA($B$1611:B1731))</f>
        <v>121</v>
      </c>
      <c r="B1731" s="333">
        <f t="shared" si="174"/>
        <v>1731</v>
      </c>
      <c r="C1731" s="333" t="str">
        <f t="shared" si="175"/>
        <v>（１３）　認知症対応型共同生活介護　（介護保険法）</v>
      </c>
      <c r="D1731" s="131" t="str">
        <f t="shared" si="176"/>
        <v>長寿介護課</v>
      </c>
      <c r="E1731" s="27" t="str">
        <f t="shared" si="177"/>
        <v>認知症対応型共同生活介護</v>
      </c>
      <c r="F1731" s="25" t="s">
        <v>8035</v>
      </c>
      <c r="G1731" s="34" t="s">
        <v>4890</v>
      </c>
      <c r="H1731" s="25" t="s">
        <v>4891</v>
      </c>
      <c r="I1731" s="34" t="s">
        <v>8036</v>
      </c>
      <c r="J1731" s="34" t="s">
        <v>8037</v>
      </c>
      <c r="K1731" s="25" t="s">
        <v>8038</v>
      </c>
      <c r="L1731" s="25" t="s">
        <v>25</v>
      </c>
      <c r="M1731" s="35">
        <v>9</v>
      </c>
      <c r="N1731" s="156" t="s">
        <v>1109</v>
      </c>
      <c r="O1731" s="69" t="str">
        <f>IFERROR(VLOOKUP(IF($L1731="―",$K1731,$L1731),法人一覧!$D$4:$E$333,2,FALSE),"―")</f>
        <v>―</v>
      </c>
    </row>
    <row r="1732" spans="1:15" ht="27" customHeight="1" x14ac:dyDescent="0.15">
      <c r="A1732" s="39">
        <f>IF($B$1611="","",COUNTA($B$1611:B1732))</f>
        <v>122</v>
      </c>
      <c r="B1732" s="333">
        <f t="shared" si="174"/>
        <v>1732</v>
      </c>
      <c r="C1732" s="333" t="str">
        <f t="shared" si="175"/>
        <v>（１３）　認知症対応型共同生活介護　（介護保険法）</v>
      </c>
      <c r="D1732" s="131" t="str">
        <f t="shared" si="176"/>
        <v>長寿介護課</v>
      </c>
      <c r="E1732" s="27" t="str">
        <f t="shared" si="177"/>
        <v>認知症対応型共同生活介護</v>
      </c>
      <c r="F1732" s="25" t="s">
        <v>8039</v>
      </c>
      <c r="G1732" s="34" t="s">
        <v>8040</v>
      </c>
      <c r="H1732" s="25" t="s">
        <v>16063</v>
      </c>
      <c r="I1732" s="34" t="s">
        <v>8041</v>
      </c>
      <c r="J1732" s="34" t="s">
        <v>8042</v>
      </c>
      <c r="K1732" s="25" t="s">
        <v>8043</v>
      </c>
      <c r="L1732" s="25" t="s">
        <v>25</v>
      </c>
      <c r="M1732" s="35">
        <v>18</v>
      </c>
      <c r="N1732" s="156" t="s">
        <v>1109</v>
      </c>
      <c r="O1732" s="69" t="str">
        <f>IFERROR(VLOOKUP(IF($L1732="―",$K1732,$L1732),法人一覧!$D$4:$E$333,2,FALSE),"―")</f>
        <v>―</v>
      </c>
    </row>
    <row r="1733" spans="1:15" ht="27" customHeight="1" x14ac:dyDescent="0.15">
      <c r="A1733" s="39">
        <f>IF($B$1611="","",COUNTA($B$1611:B1733))</f>
        <v>123</v>
      </c>
      <c r="B1733" s="333">
        <f t="shared" si="174"/>
        <v>1733</v>
      </c>
      <c r="C1733" s="333" t="str">
        <f t="shared" si="175"/>
        <v>（１３）　認知症対応型共同生活介護　（介護保険法）</v>
      </c>
      <c r="D1733" s="131" t="str">
        <f t="shared" si="176"/>
        <v>長寿介護課</v>
      </c>
      <c r="E1733" s="27" t="str">
        <f t="shared" si="177"/>
        <v>認知症対応型共同生活介護</v>
      </c>
      <c r="F1733" s="25" t="s">
        <v>8044</v>
      </c>
      <c r="G1733" s="34" t="s">
        <v>8045</v>
      </c>
      <c r="H1733" s="25" t="s">
        <v>8046</v>
      </c>
      <c r="I1733" s="34" t="s">
        <v>8047</v>
      </c>
      <c r="J1733" s="34" t="s">
        <v>8048</v>
      </c>
      <c r="K1733" s="25" t="s">
        <v>8049</v>
      </c>
      <c r="L1733" s="25" t="s">
        <v>25</v>
      </c>
      <c r="M1733" s="35">
        <v>9</v>
      </c>
      <c r="N1733" s="156" t="s">
        <v>1109</v>
      </c>
      <c r="O1733" s="69" t="str">
        <f>IFERROR(VLOOKUP(IF($L1733="―",$K1733,$L1733),法人一覧!$D$4:$E$333,2,FALSE),"―")</f>
        <v>―</v>
      </c>
    </row>
    <row r="1734" spans="1:15" ht="27" customHeight="1" x14ac:dyDescent="0.15">
      <c r="A1734" s="39">
        <f>IF($B$1611="","",COUNTA($B$1611:B1734))</f>
        <v>124</v>
      </c>
      <c r="B1734" s="333">
        <f t="shared" si="174"/>
        <v>1734</v>
      </c>
      <c r="C1734" s="333" t="str">
        <f t="shared" si="175"/>
        <v>（１３）　認知症対応型共同生活介護　（介護保険法）</v>
      </c>
      <c r="D1734" s="131" t="str">
        <f t="shared" si="176"/>
        <v>長寿介護課</v>
      </c>
      <c r="E1734" s="27" t="str">
        <f t="shared" si="177"/>
        <v>認知症対応型共同生活介護</v>
      </c>
      <c r="F1734" s="25" t="s">
        <v>8050</v>
      </c>
      <c r="G1734" s="34" t="s">
        <v>8051</v>
      </c>
      <c r="H1734" s="25" t="s">
        <v>16064</v>
      </c>
      <c r="I1734" s="34" t="s">
        <v>8052</v>
      </c>
      <c r="J1734" s="34" t="s">
        <v>8053</v>
      </c>
      <c r="K1734" s="25" t="s">
        <v>3507</v>
      </c>
      <c r="L1734" s="25" t="s">
        <v>25</v>
      </c>
      <c r="M1734" s="35">
        <v>18</v>
      </c>
      <c r="N1734" s="156" t="s">
        <v>1109</v>
      </c>
      <c r="O1734" s="69" t="str">
        <f>IFERROR(VLOOKUP(IF($L1734="―",$K1734,$L1734),法人一覧!$D$4:$E$333,2,FALSE),"―")</f>
        <v>4190005007191</v>
      </c>
    </row>
    <row r="1735" spans="1:15" ht="27" customHeight="1" x14ac:dyDescent="0.15">
      <c r="A1735" s="39">
        <f>IF($B$1611="","",COUNTA($B$1611:B1735))</f>
        <v>125</v>
      </c>
      <c r="B1735" s="333">
        <f t="shared" si="174"/>
        <v>1735</v>
      </c>
      <c r="C1735" s="333" t="str">
        <f t="shared" si="175"/>
        <v>（１３）　認知症対応型共同生活介護　（介護保険法）</v>
      </c>
      <c r="D1735" s="131" t="str">
        <f t="shared" si="176"/>
        <v>長寿介護課</v>
      </c>
      <c r="E1735" s="27" t="str">
        <f t="shared" si="177"/>
        <v>認知症対応型共同生活介護</v>
      </c>
      <c r="F1735" s="25" t="s">
        <v>8054</v>
      </c>
      <c r="G1735" s="34" t="s">
        <v>4922</v>
      </c>
      <c r="H1735" s="25" t="s">
        <v>8055</v>
      </c>
      <c r="I1735" s="34" t="s">
        <v>8056</v>
      </c>
      <c r="J1735" s="34" t="s">
        <v>8056</v>
      </c>
      <c r="K1735" s="25" t="s">
        <v>8057</v>
      </c>
      <c r="L1735" s="25" t="s">
        <v>25</v>
      </c>
      <c r="M1735" s="35">
        <v>9</v>
      </c>
      <c r="N1735" s="36" t="s">
        <v>7468</v>
      </c>
      <c r="O1735" s="69" t="str">
        <f>IFERROR(VLOOKUP(IF($L1735="―",$K1735,$L1735),法人一覧!$D$4:$E$333,2,FALSE),"―")</f>
        <v>―</v>
      </c>
    </row>
    <row r="1736" spans="1:15" ht="27" customHeight="1" x14ac:dyDescent="0.15">
      <c r="A1736" s="39">
        <f>IF($B$1611="","",COUNTA($B$1611:B1736))</f>
        <v>126</v>
      </c>
      <c r="B1736" s="333">
        <f t="shared" si="174"/>
        <v>1736</v>
      </c>
      <c r="C1736" s="333" t="str">
        <f t="shared" si="175"/>
        <v>（１３）　認知症対応型共同生活介護　（介護保険法）</v>
      </c>
      <c r="D1736" s="131" t="str">
        <f t="shared" si="176"/>
        <v>長寿介護課</v>
      </c>
      <c r="E1736" s="27" t="str">
        <f t="shared" si="177"/>
        <v>認知症対応型共同生活介護</v>
      </c>
      <c r="F1736" s="25" t="s">
        <v>8058</v>
      </c>
      <c r="G1736" s="34" t="s">
        <v>4950</v>
      </c>
      <c r="H1736" s="25" t="s">
        <v>8059</v>
      </c>
      <c r="I1736" s="98" t="s">
        <v>8060</v>
      </c>
      <c r="J1736" s="98" t="s">
        <v>8061</v>
      </c>
      <c r="K1736" s="25" t="s">
        <v>3448</v>
      </c>
      <c r="L1736" s="25" t="s">
        <v>25</v>
      </c>
      <c r="M1736" s="35">
        <v>9</v>
      </c>
      <c r="N1736" s="36" t="s">
        <v>8062</v>
      </c>
      <c r="O1736" s="69" t="str">
        <f>IFERROR(VLOOKUP(IF($L1736="―",$K1736,$L1736),法人一覧!$D$4:$E$333,2,FALSE),"―")</f>
        <v>6190005006654</v>
      </c>
    </row>
    <row r="1737" spans="1:15" ht="27" customHeight="1" x14ac:dyDescent="0.15">
      <c r="A1737" s="39">
        <f>IF($B$1611="","",COUNTA($B$1611:B1737))</f>
        <v>127</v>
      </c>
      <c r="B1737" s="333">
        <f t="shared" si="174"/>
        <v>1737</v>
      </c>
      <c r="C1737" s="333" t="str">
        <f t="shared" si="175"/>
        <v>（１３）　認知症対応型共同生活介護　（介護保険法）</v>
      </c>
      <c r="D1737" s="131" t="str">
        <f t="shared" si="176"/>
        <v>長寿介護課</v>
      </c>
      <c r="E1737" s="27" t="str">
        <f t="shared" si="177"/>
        <v>認知症対応型共同生活介護</v>
      </c>
      <c r="F1737" s="25" t="s">
        <v>8063</v>
      </c>
      <c r="G1737" s="98" t="s">
        <v>1369</v>
      </c>
      <c r="H1737" s="25" t="s">
        <v>8064</v>
      </c>
      <c r="I1737" s="98" t="s">
        <v>8065</v>
      </c>
      <c r="J1737" s="98" t="s">
        <v>8066</v>
      </c>
      <c r="K1737" s="25" t="s">
        <v>8067</v>
      </c>
      <c r="L1737" s="25" t="s">
        <v>25</v>
      </c>
      <c r="M1737" s="35">
        <v>18</v>
      </c>
      <c r="N1737" s="114" t="s">
        <v>3498</v>
      </c>
      <c r="O1737" s="69" t="str">
        <f>IFERROR(VLOOKUP(IF($L1737="―",$K1737,$L1737),法人一覧!$D$4:$E$333,2,FALSE),"―")</f>
        <v>7190005006653</v>
      </c>
    </row>
    <row r="1738" spans="1:15" ht="27" customHeight="1" x14ac:dyDescent="0.15">
      <c r="A1738" s="39">
        <f>IF($B$1611="","",COUNTA($B$1611:B1738))</f>
        <v>128</v>
      </c>
      <c r="B1738" s="333">
        <f t="shared" si="174"/>
        <v>1738</v>
      </c>
      <c r="C1738" s="333" t="str">
        <f t="shared" si="175"/>
        <v>（１３）　認知症対応型共同生活介護　（介護保険法）</v>
      </c>
      <c r="D1738" s="131" t="str">
        <f t="shared" si="176"/>
        <v>長寿介護課</v>
      </c>
      <c r="E1738" s="27" t="str">
        <f t="shared" si="177"/>
        <v>認知症対応型共同生活介護</v>
      </c>
      <c r="F1738" s="25" t="s">
        <v>8068</v>
      </c>
      <c r="G1738" s="34" t="s">
        <v>8069</v>
      </c>
      <c r="H1738" s="25" t="s">
        <v>8070</v>
      </c>
      <c r="I1738" s="34" t="s">
        <v>8071</v>
      </c>
      <c r="J1738" s="34" t="s">
        <v>8071</v>
      </c>
      <c r="K1738" s="25" t="s">
        <v>8072</v>
      </c>
      <c r="L1738" s="25" t="s">
        <v>25</v>
      </c>
      <c r="M1738" s="35">
        <v>18</v>
      </c>
      <c r="N1738" s="37">
        <v>44652</v>
      </c>
      <c r="O1738" s="69" t="str">
        <f>IFERROR(VLOOKUP(IF($L1738="―",$K1738,$L1738),法人一覧!$D$4:$E$333,2,FALSE),"―")</f>
        <v>―</v>
      </c>
    </row>
    <row r="1739" spans="1:15" ht="27" customHeight="1" x14ac:dyDescent="0.15">
      <c r="A1739" s="39">
        <f>IF($B$1611="","",COUNTA($B$1611:B1739))</f>
        <v>129</v>
      </c>
      <c r="B1739" s="333">
        <f t="shared" ref="B1739:B1802" si="178">IF(D1739="","",ROW())</f>
        <v>1739</v>
      </c>
      <c r="C1739" s="333" t="str">
        <f t="shared" ref="C1739:C1802" si="179">$F$1609</f>
        <v>（１３）　認知症対応型共同生活介護　（介護保険法）</v>
      </c>
      <c r="D1739" s="131" t="str">
        <f t="shared" ref="D1739:D1802" si="180">$O$1609</f>
        <v>長寿介護課</v>
      </c>
      <c r="E1739" s="27" t="str">
        <f t="shared" ref="E1739:E1802" si="181">MID(category4_13,SEARCH("）",category4_13,1)+2,SEARCH("（",category4_13,SEARCH("）",category4_13,1)+2)-SEARCH("）",category4_13,1)-3)</f>
        <v>認知症対応型共同生活介護</v>
      </c>
      <c r="F1739" s="25" t="s">
        <v>8073</v>
      </c>
      <c r="G1739" s="34" t="s">
        <v>4950</v>
      </c>
      <c r="H1739" s="25" t="s">
        <v>8074</v>
      </c>
      <c r="I1739" s="34" t="s">
        <v>8075</v>
      </c>
      <c r="J1739" s="34" t="s">
        <v>8076</v>
      </c>
      <c r="K1739" s="25" t="s">
        <v>15009</v>
      </c>
      <c r="L1739" s="25" t="s">
        <v>25</v>
      </c>
      <c r="M1739" s="35">
        <v>18</v>
      </c>
      <c r="N1739" s="88" t="s">
        <v>7468</v>
      </c>
      <c r="O1739" s="69" t="str">
        <f>IFERROR(VLOOKUP(IF($L1739="―",$K1739,$L1739),法人一覧!$D$4:$E$333,2,FALSE),"―")</f>
        <v>6190005006654</v>
      </c>
    </row>
    <row r="1740" spans="1:15" ht="27" customHeight="1" x14ac:dyDescent="0.15">
      <c r="A1740" s="39">
        <f>IF($B$1611="","",COUNTA($B$1611:B1740))</f>
        <v>130</v>
      </c>
      <c r="B1740" s="333">
        <f t="shared" si="178"/>
        <v>1740</v>
      </c>
      <c r="C1740" s="333" t="str">
        <f t="shared" si="179"/>
        <v>（１３）　認知症対応型共同生活介護　（介護保険法）</v>
      </c>
      <c r="D1740" s="131" t="str">
        <f t="shared" si="180"/>
        <v>長寿介護課</v>
      </c>
      <c r="E1740" s="27" t="str">
        <f t="shared" si="181"/>
        <v>認知症対応型共同生活介護</v>
      </c>
      <c r="F1740" s="25" t="s">
        <v>8077</v>
      </c>
      <c r="G1740" s="34" t="s">
        <v>2635</v>
      </c>
      <c r="H1740" s="25" t="s">
        <v>8078</v>
      </c>
      <c r="I1740" s="34" t="s">
        <v>8079</v>
      </c>
      <c r="J1740" s="34" t="s">
        <v>8080</v>
      </c>
      <c r="K1740" s="25" t="s">
        <v>8081</v>
      </c>
      <c r="L1740" s="25" t="s">
        <v>25</v>
      </c>
      <c r="M1740" s="35">
        <v>18</v>
      </c>
      <c r="N1740" s="36" t="s">
        <v>7468</v>
      </c>
      <c r="O1740" s="69" t="str">
        <f>IFERROR(VLOOKUP(IF($L1740="―",$K1740,$L1740),法人一覧!$D$4:$E$333,2,FALSE),"―")</f>
        <v>―</v>
      </c>
    </row>
    <row r="1741" spans="1:15" ht="27" customHeight="1" x14ac:dyDescent="0.15">
      <c r="A1741" s="39">
        <f>IF($B$1611="","",COUNTA($B$1611:B1741))</f>
        <v>131</v>
      </c>
      <c r="B1741" s="333">
        <f t="shared" si="178"/>
        <v>1741</v>
      </c>
      <c r="C1741" s="333" t="str">
        <f t="shared" si="179"/>
        <v>（１３）　認知症対応型共同生活介護　（介護保険法）</v>
      </c>
      <c r="D1741" s="131" t="str">
        <f t="shared" si="180"/>
        <v>長寿介護課</v>
      </c>
      <c r="E1741" s="27" t="str">
        <f t="shared" si="181"/>
        <v>認知症対応型共同生活介護</v>
      </c>
      <c r="F1741" s="25" t="s">
        <v>8082</v>
      </c>
      <c r="G1741" s="34" t="s">
        <v>1663</v>
      </c>
      <c r="H1741" s="25" t="s">
        <v>8083</v>
      </c>
      <c r="I1741" s="34" t="s">
        <v>8084</v>
      </c>
      <c r="J1741" s="34" t="s">
        <v>8084</v>
      </c>
      <c r="K1741" s="25" t="s">
        <v>6873</v>
      </c>
      <c r="L1741" s="25" t="s">
        <v>25</v>
      </c>
      <c r="M1741" s="35">
        <v>18</v>
      </c>
      <c r="N1741" s="36" t="s">
        <v>150</v>
      </c>
      <c r="O1741" s="69" t="str">
        <f>IFERROR(VLOOKUP(IF($L1741="―",$K1741,$L1741),法人一覧!$D$4:$E$333,2,FALSE),"―")</f>
        <v>―</v>
      </c>
    </row>
    <row r="1742" spans="1:15" ht="27" customHeight="1" x14ac:dyDescent="0.15">
      <c r="A1742" s="39">
        <f>IF($B$1611="","",COUNTA($B$1611:B1742))</f>
        <v>132</v>
      </c>
      <c r="B1742" s="333">
        <f t="shared" si="178"/>
        <v>1742</v>
      </c>
      <c r="C1742" s="333" t="str">
        <f t="shared" si="179"/>
        <v>（１３）　認知症対応型共同生活介護　（介護保険法）</v>
      </c>
      <c r="D1742" s="131" t="str">
        <f t="shared" si="180"/>
        <v>長寿介護課</v>
      </c>
      <c r="E1742" s="27" t="str">
        <f t="shared" si="181"/>
        <v>認知症対応型共同生活介護</v>
      </c>
      <c r="F1742" s="25" t="s">
        <v>8085</v>
      </c>
      <c r="G1742" s="34" t="s">
        <v>1663</v>
      </c>
      <c r="H1742" s="25" t="s">
        <v>8086</v>
      </c>
      <c r="I1742" s="34" t="s">
        <v>8087</v>
      </c>
      <c r="J1742" s="34" t="s">
        <v>8087</v>
      </c>
      <c r="K1742" s="25" t="s">
        <v>6873</v>
      </c>
      <c r="L1742" s="25" t="s">
        <v>25</v>
      </c>
      <c r="M1742" s="35">
        <v>9</v>
      </c>
      <c r="N1742" s="36" t="s">
        <v>8088</v>
      </c>
      <c r="O1742" s="69" t="str">
        <f>IFERROR(VLOOKUP(IF($L1742="―",$K1742,$L1742),法人一覧!$D$4:$E$333,2,FALSE),"―")</f>
        <v>―</v>
      </c>
    </row>
    <row r="1743" spans="1:15" ht="27" customHeight="1" x14ac:dyDescent="0.15">
      <c r="A1743" s="39">
        <f>IF($B$1611="","",COUNTA($B$1611:B1743))</f>
        <v>133</v>
      </c>
      <c r="B1743" s="333">
        <f t="shared" si="178"/>
        <v>1743</v>
      </c>
      <c r="C1743" s="333" t="str">
        <f t="shared" si="179"/>
        <v>（１３）　認知症対応型共同生活介護　（介護保険法）</v>
      </c>
      <c r="D1743" s="131" t="str">
        <f t="shared" si="180"/>
        <v>長寿介護課</v>
      </c>
      <c r="E1743" s="27" t="str">
        <f t="shared" si="181"/>
        <v>認知症対応型共同生活介護</v>
      </c>
      <c r="F1743" s="25" t="s">
        <v>8089</v>
      </c>
      <c r="G1743" s="34" t="s">
        <v>2635</v>
      </c>
      <c r="H1743" s="25" t="s">
        <v>8078</v>
      </c>
      <c r="I1743" s="34" t="s">
        <v>8079</v>
      </c>
      <c r="J1743" s="34" t="s">
        <v>8080</v>
      </c>
      <c r="K1743" s="25" t="s">
        <v>8081</v>
      </c>
      <c r="L1743" s="25" t="s">
        <v>25</v>
      </c>
      <c r="M1743" s="35">
        <v>9</v>
      </c>
      <c r="N1743" s="36" t="s">
        <v>8088</v>
      </c>
      <c r="O1743" s="69" t="str">
        <f>IFERROR(VLOOKUP(IF($L1743="―",$K1743,$L1743),法人一覧!$D$4:$E$333,2,FALSE),"―")</f>
        <v>―</v>
      </c>
    </row>
    <row r="1744" spans="1:15" ht="27" customHeight="1" x14ac:dyDescent="0.15">
      <c r="A1744" s="39">
        <f>IF($B$1611="","",COUNTA($B$1611:B1744))</f>
        <v>134</v>
      </c>
      <c r="B1744" s="333">
        <f t="shared" si="178"/>
        <v>1744</v>
      </c>
      <c r="C1744" s="333" t="str">
        <f t="shared" si="179"/>
        <v>（１３）　認知症対応型共同生活介護　（介護保険法）</v>
      </c>
      <c r="D1744" s="131" t="str">
        <f t="shared" si="180"/>
        <v>長寿介護課</v>
      </c>
      <c r="E1744" s="27" t="str">
        <f t="shared" si="181"/>
        <v>認知症対応型共同生活介護</v>
      </c>
      <c r="F1744" s="25" t="s">
        <v>8090</v>
      </c>
      <c r="G1744" s="34" t="s">
        <v>1653</v>
      </c>
      <c r="H1744" s="25" t="s">
        <v>8091</v>
      </c>
      <c r="I1744" s="34" t="s">
        <v>8092</v>
      </c>
      <c r="J1744" s="34" t="s">
        <v>8093</v>
      </c>
      <c r="K1744" s="25" t="s">
        <v>6873</v>
      </c>
      <c r="L1744" s="25" t="s">
        <v>25</v>
      </c>
      <c r="M1744" s="35">
        <v>18</v>
      </c>
      <c r="N1744" s="36" t="s">
        <v>7468</v>
      </c>
      <c r="O1744" s="69" t="str">
        <f>IFERROR(VLOOKUP(IF($L1744="―",$K1744,$L1744),法人一覧!$D$4:$E$333,2,FALSE),"―")</f>
        <v>―</v>
      </c>
    </row>
    <row r="1745" spans="1:15" ht="27" customHeight="1" x14ac:dyDescent="0.15">
      <c r="A1745" s="39">
        <f>IF($B$1611="","",COUNTA($B$1611:B1745))</f>
        <v>135</v>
      </c>
      <c r="B1745" s="333">
        <f t="shared" si="178"/>
        <v>1745</v>
      </c>
      <c r="C1745" s="333" t="str">
        <f t="shared" si="179"/>
        <v>（１３）　認知症対応型共同生活介護　（介護保険法）</v>
      </c>
      <c r="D1745" s="131" t="str">
        <f t="shared" si="180"/>
        <v>長寿介護課</v>
      </c>
      <c r="E1745" s="27" t="str">
        <f t="shared" si="181"/>
        <v>認知症対応型共同生活介護</v>
      </c>
      <c r="F1745" s="25" t="s">
        <v>8094</v>
      </c>
      <c r="G1745" s="98" t="s">
        <v>7027</v>
      </c>
      <c r="H1745" s="25" t="s">
        <v>8095</v>
      </c>
      <c r="I1745" s="98" t="s">
        <v>8096</v>
      </c>
      <c r="J1745" s="98" t="s">
        <v>8097</v>
      </c>
      <c r="K1745" s="25" t="s">
        <v>7514</v>
      </c>
      <c r="L1745" s="25" t="s">
        <v>25</v>
      </c>
      <c r="M1745" s="35">
        <v>18</v>
      </c>
      <c r="N1745" s="88" t="s">
        <v>3071</v>
      </c>
      <c r="O1745" s="69" t="str">
        <f>IFERROR(VLOOKUP(IF($L1745="―",$K1745,$L1745),法人一覧!$D$4:$E$333,2,FALSE),"―")</f>
        <v>―</v>
      </c>
    </row>
    <row r="1746" spans="1:15" ht="27" customHeight="1" x14ac:dyDescent="0.15">
      <c r="A1746" s="39">
        <f>IF($B$1611="","",COUNTA($B$1611:B1746))</f>
        <v>136</v>
      </c>
      <c r="B1746" s="333">
        <f t="shared" si="178"/>
        <v>1746</v>
      </c>
      <c r="C1746" s="333" t="str">
        <f t="shared" si="179"/>
        <v>（１３）　認知症対応型共同生活介護　（介護保険法）</v>
      </c>
      <c r="D1746" s="131" t="str">
        <f t="shared" si="180"/>
        <v>長寿介護課</v>
      </c>
      <c r="E1746" s="27" t="str">
        <f t="shared" si="181"/>
        <v>認知症対応型共同生活介護</v>
      </c>
      <c r="F1746" s="25" t="s">
        <v>8098</v>
      </c>
      <c r="G1746" s="98" t="s">
        <v>8099</v>
      </c>
      <c r="H1746" s="25" t="s">
        <v>8100</v>
      </c>
      <c r="I1746" s="98" t="s">
        <v>8101</v>
      </c>
      <c r="J1746" s="98" t="s">
        <v>8102</v>
      </c>
      <c r="K1746" s="25" t="s">
        <v>7557</v>
      </c>
      <c r="L1746" s="25" t="s">
        <v>25</v>
      </c>
      <c r="M1746" s="35">
        <v>18</v>
      </c>
      <c r="N1746" s="88" t="s">
        <v>8103</v>
      </c>
      <c r="O1746" s="69" t="str">
        <f>IFERROR(VLOOKUP(IF($L1746="―",$K1746,$L1746),法人一覧!$D$4:$E$333,2,FALSE),"―")</f>
        <v>―</v>
      </c>
    </row>
    <row r="1747" spans="1:15" ht="34.5" customHeight="1" x14ac:dyDescent="0.15">
      <c r="A1747" s="39">
        <f>IF($B$1611="","",COUNTA($B$1611:B1747))</f>
        <v>137</v>
      </c>
      <c r="B1747" s="333">
        <f t="shared" si="178"/>
        <v>1747</v>
      </c>
      <c r="C1747" s="333" t="str">
        <f t="shared" si="179"/>
        <v>（１３）　認知症対応型共同生活介護　（介護保険法）</v>
      </c>
      <c r="D1747" s="131" t="str">
        <f t="shared" si="180"/>
        <v>長寿介護課</v>
      </c>
      <c r="E1747" s="27" t="str">
        <f t="shared" si="181"/>
        <v>認知症対応型共同生活介護</v>
      </c>
      <c r="F1747" s="25" t="s">
        <v>8104</v>
      </c>
      <c r="G1747" s="34" t="s">
        <v>2552</v>
      </c>
      <c r="H1747" s="25" t="s">
        <v>5883</v>
      </c>
      <c r="I1747" s="34" t="s">
        <v>8105</v>
      </c>
      <c r="J1747" s="34" t="s">
        <v>16065</v>
      </c>
      <c r="K1747" s="25" t="s">
        <v>5555</v>
      </c>
      <c r="L1747" s="25" t="s">
        <v>25</v>
      </c>
      <c r="M1747" s="35">
        <v>18</v>
      </c>
      <c r="N1747" s="36" t="s">
        <v>8106</v>
      </c>
      <c r="O1747" s="69" t="str">
        <f>IFERROR(VLOOKUP(IF($L1747="―",$K1747,$L1747),法人一覧!$D$4:$E$333,2,FALSE),"―")</f>
        <v>―</v>
      </c>
    </row>
    <row r="1748" spans="1:15" ht="27" customHeight="1" x14ac:dyDescent="0.15">
      <c r="A1748" s="39">
        <f>IF($B$1611="","",COUNTA($B$1611:B1748))</f>
        <v>138</v>
      </c>
      <c r="B1748" s="333">
        <f t="shared" si="178"/>
        <v>1748</v>
      </c>
      <c r="C1748" s="333" t="str">
        <f t="shared" si="179"/>
        <v>（１３）　認知症対応型共同生活介護　（介護保険法）</v>
      </c>
      <c r="D1748" s="131" t="str">
        <f t="shared" si="180"/>
        <v>長寿介護課</v>
      </c>
      <c r="E1748" s="27" t="str">
        <f t="shared" si="181"/>
        <v>認知症対応型共同生活介護</v>
      </c>
      <c r="F1748" s="25" t="s">
        <v>8107</v>
      </c>
      <c r="G1748" s="34" t="s">
        <v>546</v>
      </c>
      <c r="H1748" s="25" t="s">
        <v>8108</v>
      </c>
      <c r="I1748" s="34" t="s">
        <v>8109</v>
      </c>
      <c r="J1748" s="34" t="s">
        <v>8110</v>
      </c>
      <c r="K1748" s="25" t="s">
        <v>8111</v>
      </c>
      <c r="L1748" s="25" t="s">
        <v>25</v>
      </c>
      <c r="M1748" s="35">
        <v>18</v>
      </c>
      <c r="N1748" s="36" t="s">
        <v>8112</v>
      </c>
      <c r="O1748" s="69" t="str">
        <f>IFERROR(VLOOKUP(IF($L1748="―",$K1748,$L1748),法人一覧!$D$4:$E$333,2,FALSE),"―")</f>
        <v>―</v>
      </c>
    </row>
    <row r="1749" spans="1:15" ht="27" customHeight="1" x14ac:dyDescent="0.15">
      <c r="A1749" s="39">
        <f>IF($B$1611="","",COUNTA($B$1611:B1749))</f>
        <v>139</v>
      </c>
      <c r="B1749" s="333">
        <f t="shared" si="178"/>
        <v>1749</v>
      </c>
      <c r="C1749" s="333" t="str">
        <f t="shared" si="179"/>
        <v>（１３）　認知症対応型共同生活介護　（介護保険法）</v>
      </c>
      <c r="D1749" s="131" t="str">
        <f t="shared" si="180"/>
        <v>長寿介護課</v>
      </c>
      <c r="E1749" s="27" t="str">
        <f t="shared" si="181"/>
        <v>認知症対応型共同生活介護</v>
      </c>
      <c r="F1749" s="25" t="s">
        <v>8113</v>
      </c>
      <c r="G1749" s="34" t="s">
        <v>1530</v>
      </c>
      <c r="H1749" s="25" t="s">
        <v>8114</v>
      </c>
      <c r="I1749" s="34" t="s">
        <v>8115</v>
      </c>
      <c r="J1749" s="34" t="s">
        <v>8116</v>
      </c>
      <c r="K1749" s="25" t="s">
        <v>3604</v>
      </c>
      <c r="L1749" s="25" t="s">
        <v>25</v>
      </c>
      <c r="M1749" s="35">
        <v>18</v>
      </c>
      <c r="N1749" s="36" t="s">
        <v>8117</v>
      </c>
      <c r="O1749" s="69" t="str">
        <f>IFERROR(VLOOKUP(IF($L1749="―",$K1749,$L1749),法人一覧!$D$4:$E$333,2,FALSE),"―")</f>
        <v>1190005005025</v>
      </c>
    </row>
    <row r="1750" spans="1:15" ht="27" customHeight="1" x14ac:dyDescent="0.15">
      <c r="A1750" s="39">
        <f>IF($B$1611="","",COUNTA($B$1611:B1750))</f>
        <v>140</v>
      </c>
      <c r="B1750" s="333">
        <f t="shared" si="178"/>
        <v>1750</v>
      </c>
      <c r="C1750" s="333" t="str">
        <f t="shared" si="179"/>
        <v>（１３）　認知症対応型共同生活介護　（介護保険法）</v>
      </c>
      <c r="D1750" s="131" t="str">
        <f t="shared" si="180"/>
        <v>長寿介護課</v>
      </c>
      <c r="E1750" s="27" t="str">
        <f t="shared" si="181"/>
        <v>認知症対応型共同生活介護</v>
      </c>
      <c r="F1750" s="25" t="s">
        <v>8118</v>
      </c>
      <c r="G1750" s="34" t="s">
        <v>425</v>
      </c>
      <c r="H1750" s="25" t="s">
        <v>8119</v>
      </c>
      <c r="I1750" s="34" t="s">
        <v>8120</v>
      </c>
      <c r="J1750" s="34" t="s">
        <v>8121</v>
      </c>
      <c r="K1750" s="25" t="s">
        <v>16067</v>
      </c>
      <c r="L1750" s="25" t="s">
        <v>25</v>
      </c>
      <c r="M1750" s="35">
        <v>9</v>
      </c>
      <c r="N1750" s="36" t="s">
        <v>8122</v>
      </c>
      <c r="O1750" s="69" t="str">
        <f>IFERROR(VLOOKUP(IF($L1750="―",$K1750,$L1750),法人一覧!$D$4:$E$333,2,FALSE),"―")</f>
        <v>―</v>
      </c>
    </row>
    <row r="1751" spans="1:15" ht="27" customHeight="1" x14ac:dyDescent="0.15">
      <c r="A1751" s="39">
        <f>IF($B$1611="","",COUNTA($B$1611:B1751))</f>
        <v>141</v>
      </c>
      <c r="B1751" s="333">
        <f t="shared" si="178"/>
        <v>1751</v>
      </c>
      <c r="C1751" s="333" t="str">
        <f t="shared" si="179"/>
        <v>（１３）　認知症対応型共同生活介護　（介護保険法）</v>
      </c>
      <c r="D1751" s="131" t="str">
        <f t="shared" si="180"/>
        <v>長寿介護課</v>
      </c>
      <c r="E1751" s="27" t="str">
        <f t="shared" si="181"/>
        <v>認知症対応型共同生活介護</v>
      </c>
      <c r="F1751" s="25" t="s">
        <v>16066</v>
      </c>
      <c r="G1751" s="34" t="s">
        <v>1571</v>
      </c>
      <c r="H1751" s="25" t="s">
        <v>8123</v>
      </c>
      <c r="I1751" s="34" t="s">
        <v>8124</v>
      </c>
      <c r="J1751" s="34" t="s">
        <v>8125</v>
      </c>
      <c r="K1751" s="25" t="s">
        <v>8126</v>
      </c>
      <c r="L1751" s="25" t="s">
        <v>25</v>
      </c>
      <c r="M1751" s="35">
        <v>18</v>
      </c>
      <c r="N1751" s="36" t="s">
        <v>8127</v>
      </c>
      <c r="O1751" s="69" t="str">
        <f>IFERROR(VLOOKUP(IF($L1751="―",$K1751,$L1751),法人一覧!$D$4:$E$333,2,FALSE),"―")</f>
        <v>―</v>
      </c>
    </row>
    <row r="1752" spans="1:15" ht="27" customHeight="1" x14ac:dyDescent="0.15">
      <c r="A1752" s="39">
        <f>IF($B$1611="","",COUNTA($B$1611:B1752))</f>
        <v>142</v>
      </c>
      <c r="B1752" s="333">
        <f t="shared" si="178"/>
        <v>1752</v>
      </c>
      <c r="C1752" s="333" t="str">
        <f t="shared" si="179"/>
        <v>（１３）　認知症対応型共同生活介護　（介護保険法）</v>
      </c>
      <c r="D1752" s="131" t="str">
        <f t="shared" si="180"/>
        <v>長寿介護課</v>
      </c>
      <c r="E1752" s="27" t="str">
        <f t="shared" si="181"/>
        <v>認知症対応型共同生活介護</v>
      </c>
      <c r="F1752" s="25" t="s">
        <v>8128</v>
      </c>
      <c r="G1752" s="34" t="s">
        <v>8129</v>
      </c>
      <c r="H1752" s="25" t="s">
        <v>8130</v>
      </c>
      <c r="I1752" s="34" t="s">
        <v>8131</v>
      </c>
      <c r="J1752" s="34" t="s">
        <v>8132</v>
      </c>
      <c r="K1752" s="25" t="s">
        <v>16067</v>
      </c>
      <c r="L1752" s="25" t="s">
        <v>25</v>
      </c>
      <c r="M1752" s="35">
        <v>18</v>
      </c>
      <c r="N1752" s="36" t="s">
        <v>8133</v>
      </c>
      <c r="O1752" s="69" t="str">
        <f>IFERROR(VLOOKUP(IF($L1752="―",$K1752,$L1752),法人一覧!$D$4:$E$333,2,FALSE),"―")</f>
        <v>―</v>
      </c>
    </row>
    <row r="1753" spans="1:15" ht="27" customHeight="1" x14ac:dyDescent="0.15">
      <c r="A1753" s="39">
        <f>IF($B$1611="","",COUNTA($B$1611:B1753))</f>
        <v>143</v>
      </c>
      <c r="B1753" s="333">
        <f t="shared" si="178"/>
        <v>1753</v>
      </c>
      <c r="C1753" s="333" t="str">
        <f t="shared" si="179"/>
        <v>（１３）　認知症対応型共同生活介護　（介護保険法）</v>
      </c>
      <c r="D1753" s="131" t="str">
        <f t="shared" si="180"/>
        <v>長寿介護課</v>
      </c>
      <c r="E1753" s="27" t="str">
        <f t="shared" si="181"/>
        <v>認知症対応型共同生活介護</v>
      </c>
      <c r="F1753" s="25" t="s">
        <v>8134</v>
      </c>
      <c r="G1753" s="34" t="s">
        <v>1464</v>
      </c>
      <c r="H1753" s="25" t="s">
        <v>8135</v>
      </c>
      <c r="I1753" s="34" t="s">
        <v>8136</v>
      </c>
      <c r="J1753" s="34" t="s">
        <v>8137</v>
      </c>
      <c r="K1753" s="25" t="s">
        <v>8138</v>
      </c>
      <c r="L1753" s="25" t="s">
        <v>25</v>
      </c>
      <c r="M1753" s="35">
        <v>18</v>
      </c>
      <c r="N1753" s="36" t="s">
        <v>8139</v>
      </c>
      <c r="O1753" s="69" t="str">
        <f>IFERROR(VLOOKUP(IF($L1753="―",$K1753,$L1753),法人一覧!$D$4:$E$333,2,FALSE),"―")</f>
        <v>―</v>
      </c>
    </row>
    <row r="1754" spans="1:15" ht="27" customHeight="1" x14ac:dyDescent="0.15">
      <c r="A1754" s="39">
        <f>IF($B$1611="","",COUNTA($B$1611:B1754))</f>
        <v>144</v>
      </c>
      <c r="B1754" s="333">
        <f t="shared" si="178"/>
        <v>1754</v>
      </c>
      <c r="C1754" s="333" t="str">
        <f t="shared" si="179"/>
        <v>（１３）　認知症対応型共同生活介護　（介護保険法）</v>
      </c>
      <c r="D1754" s="131" t="str">
        <f t="shared" si="180"/>
        <v>長寿介護課</v>
      </c>
      <c r="E1754" s="27" t="str">
        <f t="shared" si="181"/>
        <v>認知症対応型共同生活介護</v>
      </c>
      <c r="F1754" s="25" t="s">
        <v>8140</v>
      </c>
      <c r="G1754" s="98" t="s">
        <v>1536</v>
      </c>
      <c r="H1754" s="25" t="s">
        <v>8141</v>
      </c>
      <c r="I1754" s="98" t="s">
        <v>8142</v>
      </c>
      <c r="J1754" s="98" t="s">
        <v>8143</v>
      </c>
      <c r="K1754" s="25" t="s">
        <v>8144</v>
      </c>
      <c r="L1754" s="25" t="s">
        <v>25</v>
      </c>
      <c r="M1754" s="35">
        <v>18</v>
      </c>
      <c r="N1754" s="114" t="s">
        <v>3498</v>
      </c>
      <c r="O1754" s="69" t="str">
        <f>IFERROR(VLOOKUP(IF($L1754="―",$K1754,$L1754),法人一覧!$D$4:$E$333,2,FALSE),"―")</f>
        <v>―</v>
      </c>
    </row>
    <row r="1755" spans="1:15" ht="27" customHeight="1" x14ac:dyDescent="0.15">
      <c r="A1755" s="39">
        <f>IF($B$1611="","",COUNTA($B$1611:B1755))</f>
        <v>145</v>
      </c>
      <c r="B1755" s="333">
        <f t="shared" si="178"/>
        <v>1755</v>
      </c>
      <c r="C1755" s="333" t="str">
        <f t="shared" si="179"/>
        <v>（１３）　認知症対応型共同生活介護　（介護保険法）</v>
      </c>
      <c r="D1755" s="131" t="str">
        <f t="shared" si="180"/>
        <v>長寿介護課</v>
      </c>
      <c r="E1755" s="27" t="str">
        <f t="shared" si="181"/>
        <v>認知症対応型共同生活介護</v>
      </c>
      <c r="F1755" s="25" t="s">
        <v>16068</v>
      </c>
      <c r="G1755" s="98" t="s">
        <v>1571</v>
      </c>
      <c r="H1755" s="25" t="s">
        <v>8145</v>
      </c>
      <c r="I1755" s="98" t="s">
        <v>8146</v>
      </c>
      <c r="J1755" s="98" t="s">
        <v>8147</v>
      </c>
      <c r="K1755" s="25" t="s">
        <v>8126</v>
      </c>
      <c r="L1755" s="25" t="s">
        <v>25</v>
      </c>
      <c r="M1755" s="35">
        <v>18</v>
      </c>
      <c r="N1755" s="114" t="s">
        <v>8148</v>
      </c>
      <c r="O1755" s="69" t="str">
        <f>IFERROR(VLOOKUP(IF($L1755="―",$K1755,$L1755),法人一覧!$D$4:$E$333,2,FALSE),"―")</f>
        <v>―</v>
      </c>
    </row>
    <row r="1756" spans="1:15" ht="27" customHeight="1" x14ac:dyDescent="0.15">
      <c r="A1756" s="39">
        <f>IF($B$1611="","",COUNTA($B$1611:B1756))</f>
        <v>146</v>
      </c>
      <c r="B1756" s="333">
        <f t="shared" si="178"/>
        <v>1756</v>
      </c>
      <c r="C1756" s="333" t="str">
        <f t="shared" si="179"/>
        <v>（１３）　認知症対応型共同生活介護　（介護保険法）</v>
      </c>
      <c r="D1756" s="131" t="str">
        <f t="shared" si="180"/>
        <v>長寿介護課</v>
      </c>
      <c r="E1756" s="27" t="str">
        <f t="shared" si="181"/>
        <v>認知症対応型共同生活介護</v>
      </c>
      <c r="F1756" s="25" t="s">
        <v>8149</v>
      </c>
      <c r="G1756" s="98" t="s">
        <v>554</v>
      </c>
      <c r="H1756" s="25" t="s">
        <v>8150</v>
      </c>
      <c r="I1756" s="98" t="s">
        <v>8151</v>
      </c>
      <c r="J1756" s="98" t="s">
        <v>8152</v>
      </c>
      <c r="K1756" s="25" t="s">
        <v>8153</v>
      </c>
      <c r="L1756" s="25" t="s">
        <v>25</v>
      </c>
      <c r="M1756" s="35">
        <v>18</v>
      </c>
      <c r="N1756" s="114" t="s">
        <v>2580</v>
      </c>
      <c r="O1756" s="69" t="str">
        <f>IFERROR(VLOOKUP(IF($L1756="―",$K1756,$L1756),法人一覧!$D$4:$E$333,2,FALSE),"―")</f>
        <v>―</v>
      </c>
    </row>
    <row r="1757" spans="1:15" ht="27" customHeight="1" x14ac:dyDescent="0.15">
      <c r="A1757" s="39">
        <f>IF($B$1611="","",COUNTA($B$1611:B1757))</f>
        <v>147</v>
      </c>
      <c r="B1757" s="333">
        <f t="shared" si="178"/>
        <v>1757</v>
      </c>
      <c r="C1757" s="333" t="str">
        <f t="shared" si="179"/>
        <v>（１３）　認知症対応型共同生活介護　（介護保険法）</v>
      </c>
      <c r="D1757" s="131" t="str">
        <f t="shared" si="180"/>
        <v>長寿介護課</v>
      </c>
      <c r="E1757" s="27" t="str">
        <f t="shared" si="181"/>
        <v>認知症対応型共同生活介護</v>
      </c>
      <c r="F1757" s="25" t="s">
        <v>7984</v>
      </c>
      <c r="G1757" s="34" t="s">
        <v>1593</v>
      </c>
      <c r="H1757" s="25" t="s">
        <v>8154</v>
      </c>
      <c r="I1757" s="34" t="s">
        <v>8155</v>
      </c>
      <c r="J1757" s="34" t="s">
        <v>8155</v>
      </c>
      <c r="K1757" s="25" t="s">
        <v>8156</v>
      </c>
      <c r="L1757" s="25" t="s">
        <v>25</v>
      </c>
      <c r="M1757" s="35">
        <v>18</v>
      </c>
      <c r="N1757" s="36" t="s">
        <v>7468</v>
      </c>
      <c r="O1757" s="69" t="str">
        <f>IFERROR(VLOOKUP(IF($L1757="―",$K1757,$L1757),法人一覧!$D$4:$E$333,2,FALSE),"―")</f>
        <v>―</v>
      </c>
    </row>
    <row r="1758" spans="1:15" ht="27" customHeight="1" x14ac:dyDescent="0.15">
      <c r="A1758" s="39">
        <f>IF($B$1611="","",COUNTA($B$1611:B1758))</f>
        <v>148</v>
      </c>
      <c r="B1758" s="333">
        <f t="shared" si="178"/>
        <v>1758</v>
      </c>
      <c r="C1758" s="333" t="str">
        <f t="shared" si="179"/>
        <v>（１３）　認知症対応型共同生活介護　（介護保険法）</v>
      </c>
      <c r="D1758" s="131" t="str">
        <f t="shared" si="180"/>
        <v>長寿介護課</v>
      </c>
      <c r="E1758" s="27" t="str">
        <f t="shared" si="181"/>
        <v>認知症対応型共同生活介護</v>
      </c>
      <c r="F1758" s="25" t="s">
        <v>8157</v>
      </c>
      <c r="G1758" s="34" t="s">
        <v>1593</v>
      </c>
      <c r="H1758" s="25" t="s">
        <v>8158</v>
      </c>
      <c r="I1758" s="34" t="s">
        <v>8159</v>
      </c>
      <c r="J1758" s="34" t="s">
        <v>8160</v>
      </c>
      <c r="K1758" s="25" t="s">
        <v>5906</v>
      </c>
      <c r="L1758" s="25" t="s">
        <v>25</v>
      </c>
      <c r="M1758" s="35">
        <v>18</v>
      </c>
      <c r="N1758" s="36" t="s">
        <v>7468</v>
      </c>
      <c r="O1758" s="69" t="str">
        <f>IFERROR(VLOOKUP(IF($L1758="―",$K1758,$L1758),法人一覧!$D$4:$E$333,2,FALSE),"―")</f>
        <v>―</v>
      </c>
    </row>
    <row r="1759" spans="1:15" ht="27" customHeight="1" x14ac:dyDescent="0.15">
      <c r="A1759" s="39">
        <f>IF($B$1611="","",COUNTA($B$1611:B1759))</f>
        <v>149</v>
      </c>
      <c r="B1759" s="333">
        <f t="shared" si="178"/>
        <v>1759</v>
      </c>
      <c r="C1759" s="333" t="str">
        <f t="shared" si="179"/>
        <v>（１３）　認知症対応型共同生活介護　（介護保険法）</v>
      </c>
      <c r="D1759" s="131" t="str">
        <f t="shared" si="180"/>
        <v>長寿介護課</v>
      </c>
      <c r="E1759" s="27" t="str">
        <f t="shared" si="181"/>
        <v>認知症対応型共同生活介護</v>
      </c>
      <c r="F1759" s="25" t="s">
        <v>8161</v>
      </c>
      <c r="G1759" s="34" t="s">
        <v>5911</v>
      </c>
      <c r="H1759" s="25" t="s">
        <v>8162</v>
      </c>
      <c r="I1759" s="34" t="s">
        <v>8163</v>
      </c>
      <c r="J1759" s="34" t="s">
        <v>5914</v>
      </c>
      <c r="K1759" s="25" t="s">
        <v>5906</v>
      </c>
      <c r="L1759" s="25" t="s">
        <v>25</v>
      </c>
      <c r="M1759" s="35">
        <v>9</v>
      </c>
      <c r="N1759" s="36" t="s">
        <v>7468</v>
      </c>
      <c r="O1759" s="69" t="str">
        <f>IFERROR(VLOOKUP(IF($L1759="―",$K1759,$L1759),法人一覧!$D$4:$E$333,2,FALSE),"―")</f>
        <v>―</v>
      </c>
    </row>
    <row r="1760" spans="1:15" ht="27" customHeight="1" x14ac:dyDescent="0.15">
      <c r="A1760" s="39">
        <f>IF($B$1611="","",COUNTA($B$1611:B1760))</f>
        <v>150</v>
      </c>
      <c r="B1760" s="333">
        <f t="shared" si="178"/>
        <v>1760</v>
      </c>
      <c r="C1760" s="333" t="str">
        <f t="shared" si="179"/>
        <v>（１３）　認知症対応型共同生活介護　（介護保険法）</v>
      </c>
      <c r="D1760" s="131" t="str">
        <f t="shared" si="180"/>
        <v>長寿介護課</v>
      </c>
      <c r="E1760" s="27" t="str">
        <f t="shared" si="181"/>
        <v>認知症対応型共同生活介護</v>
      </c>
      <c r="F1760" s="25" t="s">
        <v>8164</v>
      </c>
      <c r="G1760" s="34" t="s">
        <v>2878</v>
      </c>
      <c r="H1760" s="25" t="s">
        <v>8165</v>
      </c>
      <c r="I1760" s="34" t="s">
        <v>8166</v>
      </c>
      <c r="J1760" s="34" t="s">
        <v>8167</v>
      </c>
      <c r="K1760" s="25" t="s">
        <v>5906</v>
      </c>
      <c r="L1760" s="25" t="s">
        <v>25</v>
      </c>
      <c r="M1760" s="35">
        <v>9</v>
      </c>
      <c r="N1760" s="36" t="s">
        <v>7468</v>
      </c>
      <c r="O1760" s="69" t="str">
        <f>IFERROR(VLOOKUP(IF($L1760="―",$K1760,$L1760),法人一覧!$D$4:$E$333,2,FALSE),"―")</f>
        <v>―</v>
      </c>
    </row>
    <row r="1761" spans="1:22" ht="27" customHeight="1" x14ac:dyDescent="0.15">
      <c r="A1761" s="39">
        <f>IF($B$1611="","",COUNTA($B$1611:B1761))</f>
        <v>151</v>
      </c>
      <c r="B1761" s="333">
        <f t="shared" si="178"/>
        <v>1761</v>
      </c>
      <c r="C1761" s="333" t="str">
        <f t="shared" si="179"/>
        <v>（１３）　認知症対応型共同生活介護　（介護保険法）</v>
      </c>
      <c r="D1761" s="131" t="str">
        <f t="shared" si="180"/>
        <v>長寿介護課</v>
      </c>
      <c r="E1761" s="27" t="str">
        <f t="shared" si="181"/>
        <v>認知症対応型共同生活介護</v>
      </c>
      <c r="F1761" s="25" t="s">
        <v>8168</v>
      </c>
      <c r="G1761" s="34" t="s">
        <v>1643</v>
      </c>
      <c r="H1761" s="25" t="s">
        <v>8169</v>
      </c>
      <c r="I1761" s="34" t="s">
        <v>8170</v>
      </c>
      <c r="J1761" s="34" t="s">
        <v>8170</v>
      </c>
      <c r="K1761" s="25" t="s">
        <v>8171</v>
      </c>
      <c r="L1761" s="25" t="s">
        <v>25</v>
      </c>
      <c r="M1761" s="35">
        <v>9</v>
      </c>
      <c r="N1761" s="36" t="s">
        <v>8172</v>
      </c>
      <c r="O1761" s="69" t="str">
        <f>IFERROR(VLOOKUP(IF($L1761="―",$K1761,$L1761),法人一覧!$D$4:$E$333,2,FALSE),"―")</f>
        <v>―</v>
      </c>
    </row>
    <row r="1762" spans="1:22" ht="27" customHeight="1" x14ac:dyDescent="0.15">
      <c r="A1762" s="39">
        <f>IF($B$1611="","",COUNTA($B$1611:B1762))</f>
        <v>152</v>
      </c>
      <c r="B1762" s="333">
        <f t="shared" si="178"/>
        <v>1762</v>
      </c>
      <c r="C1762" s="333" t="str">
        <f t="shared" si="179"/>
        <v>（１３）　認知症対応型共同生活介護　（介護保険法）</v>
      </c>
      <c r="D1762" s="131" t="str">
        <f t="shared" si="180"/>
        <v>長寿介護課</v>
      </c>
      <c r="E1762" s="27" t="str">
        <f t="shared" si="181"/>
        <v>認知症対応型共同生活介護</v>
      </c>
      <c r="F1762" s="25" t="s">
        <v>8173</v>
      </c>
      <c r="G1762" s="34" t="s">
        <v>5251</v>
      </c>
      <c r="H1762" s="25" t="s">
        <v>8174</v>
      </c>
      <c r="I1762" s="34" t="s">
        <v>8175</v>
      </c>
      <c r="J1762" s="34" t="s">
        <v>8175</v>
      </c>
      <c r="K1762" s="25" t="s">
        <v>8176</v>
      </c>
      <c r="L1762" s="25" t="s">
        <v>25</v>
      </c>
      <c r="M1762" s="35" t="s">
        <v>4291</v>
      </c>
      <c r="N1762" s="36" t="s">
        <v>7468</v>
      </c>
      <c r="O1762" s="69" t="str">
        <f>IFERROR(VLOOKUP(IF($L1762="―",$K1762,$L1762),法人一覧!$D$4:$E$333,2,FALSE),"―")</f>
        <v>―</v>
      </c>
    </row>
    <row r="1763" spans="1:22" ht="27" customHeight="1" x14ac:dyDescent="0.15">
      <c r="A1763" s="39">
        <f>IF($B$1611="","",COUNTA($B$1611:B1763))</f>
        <v>153</v>
      </c>
      <c r="B1763" s="333">
        <f t="shared" si="178"/>
        <v>1763</v>
      </c>
      <c r="C1763" s="333" t="str">
        <f t="shared" si="179"/>
        <v>（１３）　認知症対応型共同生活介護　（介護保険法）</v>
      </c>
      <c r="D1763" s="131" t="str">
        <f t="shared" si="180"/>
        <v>長寿介護課</v>
      </c>
      <c r="E1763" s="27" t="str">
        <f t="shared" si="181"/>
        <v>認知症対応型共同生活介護</v>
      </c>
      <c r="F1763" s="25" t="s">
        <v>8177</v>
      </c>
      <c r="G1763" s="34" t="s">
        <v>3653</v>
      </c>
      <c r="H1763" s="25" t="s">
        <v>8178</v>
      </c>
      <c r="I1763" s="34" t="s">
        <v>8179</v>
      </c>
      <c r="J1763" s="34" t="s">
        <v>8180</v>
      </c>
      <c r="K1763" s="25" t="s">
        <v>1262</v>
      </c>
      <c r="L1763" s="25" t="s">
        <v>25</v>
      </c>
      <c r="M1763" s="35">
        <v>9</v>
      </c>
      <c r="N1763" s="36" t="s">
        <v>195</v>
      </c>
      <c r="O1763" s="69" t="str">
        <f>IFERROR(VLOOKUP(IF($L1763="―",$K1763,$L1763),法人一覧!$D$4:$E$333,2,FALSE),"―")</f>
        <v>6190005000129</v>
      </c>
    </row>
    <row r="1764" spans="1:22" ht="27" customHeight="1" x14ac:dyDescent="0.15">
      <c r="A1764" s="39">
        <f>IF($B$1611="","",COUNTA($B$1611:B1764))</f>
        <v>154</v>
      </c>
      <c r="B1764" s="333">
        <f t="shared" si="178"/>
        <v>1764</v>
      </c>
      <c r="C1764" s="333" t="str">
        <f t="shared" si="179"/>
        <v>（１３）　認知症対応型共同生活介護　（介護保険法）</v>
      </c>
      <c r="D1764" s="131" t="str">
        <f t="shared" si="180"/>
        <v>長寿介護課</v>
      </c>
      <c r="E1764" s="27" t="str">
        <f t="shared" si="181"/>
        <v>認知症対応型共同生活介護</v>
      </c>
      <c r="F1764" s="25" t="s">
        <v>8181</v>
      </c>
      <c r="G1764" s="34" t="s">
        <v>8182</v>
      </c>
      <c r="H1764" s="25" t="s">
        <v>8183</v>
      </c>
      <c r="I1764" s="34" t="s">
        <v>8184</v>
      </c>
      <c r="J1764" s="34" t="s">
        <v>8185</v>
      </c>
      <c r="K1764" s="25" t="s">
        <v>1641</v>
      </c>
      <c r="L1764" s="25" t="s">
        <v>25</v>
      </c>
      <c r="M1764" s="35">
        <v>9</v>
      </c>
      <c r="N1764" s="36" t="s">
        <v>195</v>
      </c>
      <c r="O1764" s="69" t="str">
        <f>IFERROR(VLOOKUP(IF($L1764="―",$K1764,$L1764),法人一覧!$D$4:$E$333,2,FALSE),"―")</f>
        <v>6190005000129</v>
      </c>
    </row>
    <row r="1765" spans="1:22" ht="27" customHeight="1" x14ac:dyDescent="0.15">
      <c r="A1765" s="39">
        <f>IF($B$1611="","",COUNTA($B$1611:B1765))</f>
        <v>155</v>
      </c>
      <c r="B1765" s="333">
        <f t="shared" si="178"/>
        <v>1765</v>
      </c>
      <c r="C1765" s="333" t="str">
        <f t="shared" si="179"/>
        <v>（１３）　認知症対応型共同生活介護　（介護保険法）</v>
      </c>
      <c r="D1765" s="131" t="str">
        <f t="shared" si="180"/>
        <v>長寿介護課</v>
      </c>
      <c r="E1765" s="27" t="str">
        <f t="shared" si="181"/>
        <v>認知症対応型共同生活介護</v>
      </c>
      <c r="F1765" s="25" t="s">
        <v>8186</v>
      </c>
      <c r="G1765" s="34" t="s">
        <v>8187</v>
      </c>
      <c r="H1765" s="25" t="s">
        <v>8188</v>
      </c>
      <c r="I1765" s="98" t="s">
        <v>8189</v>
      </c>
      <c r="J1765" s="98" t="s">
        <v>8190</v>
      </c>
      <c r="K1765" s="25" t="s">
        <v>8191</v>
      </c>
      <c r="L1765" s="25" t="s">
        <v>25</v>
      </c>
      <c r="M1765" s="35">
        <v>18</v>
      </c>
      <c r="N1765" s="36" t="s">
        <v>8192</v>
      </c>
      <c r="O1765" s="69" t="str">
        <f>IFERROR(VLOOKUP(IF($L1765="―",$K1765,$L1765),法人一覧!$D$4:$E$333,2,FALSE),"―")</f>
        <v>―</v>
      </c>
    </row>
    <row r="1766" spans="1:22" ht="27" customHeight="1" x14ac:dyDescent="0.15">
      <c r="A1766" s="39">
        <f>IF($B$1611="","",COUNTA($B$1611:B1766))</f>
        <v>156</v>
      </c>
      <c r="B1766" s="333">
        <f t="shared" si="178"/>
        <v>1766</v>
      </c>
      <c r="C1766" s="333" t="str">
        <f t="shared" si="179"/>
        <v>（１３）　認知症対応型共同生活介護　（介護保険法）</v>
      </c>
      <c r="D1766" s="131" t="str">
        <f t="shared" si="180"/>
        <v>長寿介護課</v>
      </c>
      <c r="E1766" s="27" t="str">
        <f t="shared" si="181"/>
        <v>認知症対応型共同生活介護</v>
      </c>
      <c r="F1766" s="25" t="s">
        <v>8193</v>
      </c>
      <c r="G1766" s="34" t="s">
        <v>8194</v>
      </c>
      <c r="H1766" s="25" t="s">
        <v>8195</v>
      </c>
      <c r="I1766" s="34" t="s">
        <v>8196</v>
      </c>
      <c r="J1766" s="34" t="s">
        <v>8197</v>
      </c>
      <c r="K1766" s="25" t="s">
        <v>8198</v>
      </c>
      <c r="L1766" s="25" t="s">
        <v>25</v>
      </c>
      <c r="M1766" s="35">
        <v>9</v>
      </c>
      <c r="N1766" s="36" t="s">
        <v>8199</v>
      </c>
      <c r="O1766" s="69" t="str">
        <f>IFERROR(VLOOKUP(IF($L1766="―",$K1766,$L1766),法人一覧!$D$4:$E$333,2,FALSE),"―")</f>
        <v>―</v>
      </c>
    </row>
    <row r="1767" spans="1:22" ht="27" customHeight="1" x14ac:dyDescent="0.15">
      <c r="A1767" s="39">
        <f>IF($B$1611="","",COUNTA($B$1611:B1767))</f>
        <v>157</v>
      </c>
      <c r="B1767" s="333">
        <f t="shared" si="178"/>
        <v>1767</v>
      </c>
      <c r="C1767" s="333" t="str">
        <f t="shared" si="179"/>
        <v>（１３）　認知症対応型共同生活介護　（介護保険法）</v>
      </c>
      <c r="D1767" s="131" t="str">
        <f t="shared" si="180"/>
        <v>長寿介護課</v>
      </c>
      <c r="E1767" s="27" t="str">
        <f t="shared" si="181"/>
        <v>認知症対応型共同生活介護</v>
      </c>
      <c r="F1767" s="25" t="s">
        <v>8200</v>
      </c>
      <c r="G1767" s="98" t="s">
        <v>1699</v>
      </c>
      <c r="H1767" s="25" t="s">
        <v>8201</v>
      </c>
      <c r="I1767" s="98" t="s">
        <v>8202</v>
      </c>
      <c r="J1767" s="98" t="s">
        <v>8203</v>
      </c>
      <c r="K1767" s="25" t="s">
        <v>8204</v>
      </c>
      <c r="L1767" s="25" t="s">
        <v>25</v>
      </c>
      <c r="M1767" s="35">
        <v>9</v>
      </c>
      <c r="N1767" s="114" t="s">
        <v>8205</v>
      </c>
      <c r="O1767" s="69" t="str">
        <f>IFERROR(VLOOKUP(IF($L1767="―",$K1767,$L1767),法人一覧!$D$4:$E$333,2,FALSE),"―")</f>
        <v>8190005005027</v>
      </c>
    </row>
    <row r="1768" spans="1:22" ht="27" customHeight="1" x14ac:dyDescent="0.15">
      <c r="A1768" s="39">
        <f>IF($B$1611="","",COUNTA($B$1611:B1768))</f>
        <v>158</v>
      </c>
      <c r="B1768" s="333">
        <f t="shared" si="178"/>
        <v>1768</v>
      </c>
      <c r="C1768" s="333" t="str">
        <f t="shared" si="179"/>
        <v>（１３）　認知症対応型共同生活介護　（介護保険法）</v>
      </c>
      <c r="D1768" s="131" t="str">
        <f t="shared" si="180"/>
        <v>長寿介護課</v>
      </c>
      <c r="E1768" s="27" t="str">
        <f t="shared" si="181"/>
        <v>認知症対応型共同生活介護</v>
      </c>
      <c r="F1768" s="25" t="s">
        <v>8206</v>
      </c>
      <c r="G1768" s="34" t="s">
        <v>8207</v>
      </c>
      <c r="H1768" s="25" t="s">
        <v>8208</v>
      </c>
      <c r="I1768" s="34" t="s">
        <v>8209</v>
      </c>
      <c r="J1768" s="34" t="s">
        <v>8210</v>
      </c>
      <c r="K1768" s="25" t="s">
        <v>8211</v>
      </c>
      <c r="L1768" s="25" t="s">
        <v>25</v>
      </c>
      <c r="M1768" s="35">
        <v>9</v>
      </c>
      <c r="N1768" s="36" t="s">
        <v>7468</v>
      </c>
      <c r="O1768" s="69" t="str">
        <f>IFERROR(VLOOKUP(IF($L1768="―",$K1768,$L1768),法人一覧!$D$4:$E$333,2,FALSE),"―")</f>
        <v>―</v>
      </c>
    </row>
    <row r="1769" spans="1:22" s="78" customFormat="1" ht="30" customHeight="1" x14ac:dyDescent="0.15">
      <c r="A1769" s="39">
        <f>IF($B$1611="","",COUNTA($B$1611:B1769))</f>
        <v>159</v>
      </c>
      <c r="B1769" s="333">
        <f t="shared" si="178"/>
        <v>1769</v>
      </c>
      <c r="C1769" s="333" t="str">
        <f t="shared" si="179"/>
        <v>（１３）　認知症対応型共同生活介護　（介護保険法）</v>
      </c>
      <c r="D1769" s="131" t="str">
        <f t="shared" si="180"/>
        <v>長寿介護課</v>
      </c>
      <c r="E1769" s="27" t="str">
        <f t="shared" si="181"/>
        <v>認知症対応型共同生活介護</v>
      </c>
      <c r="F1769" s="25" t="s">
        <v>8212</v>
      </c>
      <c r="G1769" s="34" t="s">
        <v>1730</v>
      </c>
      <c r="H1769" s="25" t="s">
        <v>8213</v>
      </c>
      <c r="I1769" s="34" t="s">
        <v>8214</v>
      </c>
      <c r="J1769" s="34" t="s">
        <v>8214</v>
      </c>
      <c r="K1769" s="25" t="s">
        <v>8215</v>
      </c>
      <c r="L1769" s="25" t="s">
        <v>25</v>
      </c>
      <c r="M1769" s="35">
        <v>18</v>
      </c>
      <c r="N1769" s="36" t="s">
        <v>7468</v>
      </c>
      <c r="O1769" s="69" t="str">
        <f>IFERROR(VLOOKUP(IF($L1769="―",$K1769,$L1769),法人一覧!$D$4:$E$333,2,FALSE),"―")</f>
        <v>―</v>
      </c>
      <c r="P1769" s="63"/>
      <c r="Q1769" s="63"/>
      <c r="R1769" s="63"/>
      <c r="S1769" s="63"/>
      <c r="T1769" s="63"/>
      <c r="U1769" s="63"/>
      <c r="V1769" s="63"/>
    </row>
    <row r="1770" spans="1:22" ht="27" customHeight="1" x14ac:dyDescent="0.15">
      <c r="A1770" s="39">
        <f>IF($B$1611="","",COUNTA($B$1611:B1770))</f>
        <v>160</v>
      </c>
      <c r="B1770" s="333">
        <f t="shared" si="178"/>
        <v>1770</v>
      </c>
      <c r="C1770" s="333" t="str">
        <f t="shared" si="179"/>
        <v>（１３）　認知症対応型共同生活介護　（介護保険法）</v>
      </c>
      <c r="D1770" s="131" t="str">
        <f t="shared" si="180"/>
        <v>長寿介護課</v>
      </c>
      <c r="E1770" s="27" t="str">
        <f t="shared" si="181"/>
        <v>認知症対応型共同生活介護</v>
      </c>
      <c r="F1770" s="25" t="s">
        <v>8216</v>
      </c>
      <c r="G1770" s="34" t="s">
        <v>476</v>
      </c>
      <c r="H1770" s="25" t="s">
        <v>8217</v>
      </c>
      <c r="I1770" s="34" t="s">
        <v>8218</v>
      </c>
      <c r="J1770" s="34" t="s">
        <v>8219</v>
      </c>
      <c r="K1770" s="25" t="s">
        <v>8220</v>
      </c>
      <c r="L1770" s="25" t="s">
        <v>25</v>
      </c>
      <c r="M1770" s="35">
        <v>18</v>
      </c>
      <c r="N1770" s="36" t="s">
        <v>7468</v>
      </c>
      <c r="O1770" s="69" t="str">
        <f>IFERROR(VLOOKUP(IF($L1770="―",$K1770,$L1770),法人一覧!$D$4:$E$333,2,FALSE),"―")</f>
        <v>―</v>
      </c>
    </row>
    <row r="1771" spans="1:22" ht="27" customHeight="1" x14ac:dyDescent="0.15">
      <c r="A1771" s="39">
        <f>IF($B$1611="","",COUNTA($B$1611:B1771))</f>
        <v>161</v>
      </c>
      <c r="B1771" s="333">
        <f t="shared" si="178"/>
        <v>1771</v>
      </c>
      <c r="C1771" s="333" t="str">
        <f t="shared" si="179"/>
        <v>（１３）　認知症対応型共同生活介護　（介護保険法）</v>
      </c>
      <c r="D1771" s="131" t="str">
        <f t="shared" si="180"/>
        <v>長寿介護課</v>
      </c>
      <c r="E1771" s="27" t="str">
        <f t="shared" si="181"/>
        <v>認知症対応型共同生活介護</v>
      </c>
      <c r="F1771" s="25" t="s">
        <v>8221</v>
      </c>
      <c r="G1771" s="34" t="s">
        <v>3716</v>
      </c>
      <c r="H1771" s="25" t="s">
        <v>8222</v>
      </c>
      <c r="I1771" s="34" t="s">
        <v>8223</v>
      </c>
      <c r="J1771" s="34" t="s">
        <v>8224</v>
      </c>
      <c r="K1771" s="25" t="s">
        <v>7514</v>
      </c>
      <c r="L1771" s="25" t="s">
        <v>25</v>
      </c>
      <c r="M1771" s="35">
        <v>18</v>
      </c>
      <c r="N1771" s="36" t="s">
        <v>7468</v>
      </c>
      <c r="O1771" s="69" t="str">
        <f>IFERROR(VLOOKUP(IF($L1771="―",$K1771,$L1771),法人一覧!$D$4:$E$333,2,FALSE),"―")</f>
        <v>―</v>
      </c>
    </row>
    <row r="1772" spans="1:22" ht="27" customHeight="1" x14ac:dyDescent="0.15">
      <c r="A1772" s="39">
        <f>IF($B$1611="","",COUNTA($B$1611:B1772))</f>
        <v>162</v>
      </c>
      <c r="B1772" s="333">
        <f t="shared" si="178"/>
        <v>1772</v>
      </c>
      <c r="C1772" s="333" t="str">
        <f t="shared" si="179"/>
        <v>（１３）　認知症対応型共同生活介護　（介護保険法）</v>
      </c>
      <c r="D1772" s="131" t="str">
        <f t="shared" si="180"/>
        <v>長寿介護課</v>
      </c>
      <c r="E1772" s="27" t="str">
        <f t="shared" si="181"/>
        <v>認知症対応型共同生活介護</v>
      </c>
      <c r="F1772" s="25" t="s">
        <v>8225</v>
      </c>
      <c r="G1772" s="98" t="s">
        <v>8226</v>
      </c>
      <c r="H1772" s="25" t="s">
        <v>8227</v>
      </c>
      <c r="I1772" s="98" t="s">
        <v>8228</v>
      </c>
      <c r="J1772" s="98" t="s">
        <v>8228</v>
      </c>
      <c r="K1772" s="25" t="s">
        <v>8229</v>
      </c>
      <c r="L1772" s="25" t="s">
        <v>25</v>
      </c>
      <c r="M1772" s="35">
        <v>9</v>
      </c>
      <c r="N1772" s="114" t="s">
        <v>8230</v>
      </c>
      <c r="O1772" s="69" t="str">
        <f>IFERROR(VLOOKUP(IF($L1772="―",$K1772,$L1772),法人一覧!$D$4:$E$333,2,FALSE),"―")</f>
        <v>―</v>
      </c>
    </row>
    <row r="1773" spans="1:22" ht="27" customHeight="1" x14ac:dyDescent="0.15">
      <c r="A1773" s="39">
        <f>IF($B$1611="","",COUNTA($B$1611:B1773))</f>
        <v>163</v>
      </c>
      <c r="B1773" s="333">
        <f t="shared" si="178"/>
        <v>1773</v>
      </c>
      <c r="C1773" s="333" t="str">
        <f t="shared" si="179"/>
        <v>（１３）　認知症対応型共同生活介護　（介護保険法）</v>
      </c>
      <c r="D1773" s="131" t="str">
        <f t="shared" si="180"/>
        <v>長寿介護課</v>
      </c>
      <c r="E1773" s="27" t="str">
        <f t="shared" si="181"/>
        <v>認知症対応型共同生活介護</v>
      </c>
      <c r="F1773" s="25" t="s">
        <v>8231</v>
      </c>
      <c r="G1773" s="34" t="s">
        <v>1809</v>
      </c>
      <c r="H1773" s="25" t="s">
        <v>8232</v>
      </c>
      <c r="I1773" s="34" t="s">
        <v>8233</v>
      </c>
      <c r="J1773" s="34" t="s">
        <v>8234</v>
      </c>
      <c r="K1773" s="25" t="s">
        <v>8235</v>
      </c>
      <c r="L1773" s="25" t="s">
        <v>25</v>
      </c>
      <c r="M1773" s="35">
        <v>9</v>
      </c>
      <c r="N1773" s="36" t="s">
        <v>7468</v>
      </c>
      <c r="O1773" s="69" t="str">
        <f>IFERROR(VLOOKUP(IF($L1773="―",$K1773,$L1773),法人一覧!$D$4:$E$333,2,FALSE),"―")</f>
        <v>―</v>
      </c>
    </row>
    <row r="1774" spans="1:22" ht="27" customHeight="1" x14ac:dyDescent="0.15">
      <c r="A1774" s="39">
        <f>IF($B$1611="","",COUNTA($B$1611:B1774))</f>
        <v>164</v>
      </c>
      <c r="B1774" s="333">
        <f t="shared" si="178"/>
        <v>1774</v>
      </c>
      <c r="C1774" s="333" t="str">
        <f t="shared" si="179"/>
        <v>（１３）　認知症対応型共同生活介護　（介護保険法）</v>
      </c>
      <c r="D1774" s="131" t="str">
        <f t="shared" si="180"/>
        <v>長寿介護課</v>
      </c>
      <c r="E1774" s="27" t="str">
        <f t="shared" si="181"/>
        <v>認知症対応型共同生活介護</v>
      </c>
      <c r="F1774" s="25" t="s">
        <v>8236</v>
      </c>
      <c r="G1774" s="34" t="s">
        <v>8237</v>
      </c>
      <c r="H1774" s="25" t="s">
        <v>8238</v>
      </c>
      <c r="I1774" s="34" t="s">
        <v>8239</v>
      </c>
      <c r="J1774" s="34" t="s">
        <v>8239</v>
      </c>
      <c r="K1774" s="25" t="s">
        <v>8240</v>
      </c>
      <c r="L1774" s="25" t="s">
        <v>25</v>
      </c>
      <c r="M1774" s="35">
        <v>9</v>
      </c>
      <c r="N1774" s="36" t="s">
        <v>7468</v>
      </c>
      <c r="O1774" s="69" t="str">
        <f>IFERROR(VLOOKUP(IF($L1774="―",$K1774,$L1774),法人一覧!$D$4:$E$333,2,FALSE),"―")</f>
        <v>―</v>
      </c>
    </row>
    <row r="1775" spans="1:22" ht="27" customHeight="1" x14ac:dyDescent="0.15">
      <c r="A1775" s="39">
        <f>IF($B$1611="","",COUNTA($B$1611:B1775))</f>
        <v>165</v>
      </c>
      <c r="B1775" s="333">
        <f t="shared" si="178"/>
        <v>1775</v>
      </c>
      <c r="C1775" s="333" t="str">
        <f t="shared" si="179"/>
        <v>（１３）　認知症対応型共同生活介護　（介護保険法）</v>
      </c>
      <c r="D1775" s="131" t="str">
        <f t="shared" si="180"/>
        <v>長寿介護課</v>
      </c>
      <c r="E1775" s="27" t="str">
        <f t="shared" si="181"/>
        <v>認知症対応型共同生活介護</v>
      </c>
      <c r="F1775" s="25" t="s">
        <v>8241</v>
      </c>
      <c r="G1775" s="34" t="s">
        <v>1854</v>
      </c>
      <c r="H1775" s="25" t="s">
        <v>8242</v>
      </c>
      <c r="I1775" s="34" t="s">
        <v>8243</v>
      </c>
      <c r="J1775" s="34" t="s">
        <v>8244</v>
      </c>
      <c r="K1775" s="25" t="s">
        <v>8245</v>
      </c>
      <c r="L1775" s="25" t="s">
        <v>25</v>
      </c>
      <c r="M1775" s="35">
        <v>18</v>
      </c>
      <c r="N1775" s="36" t="s">
        <v>7468</v>
      </c>
      <c r="O1775" s="69" t="str">
        <f>IFERROR(VLOOKUP(IF($L1775="―",$K1775,$L1775),法人一覧!$D$4:$E$333,2,FALSE),"―")</f>
        <v>―</v>
      </c>
    </row>
    <row r="1776" spans="1:22" ht="27" customHeight="1" x14ac:dyDescent="0.15">
      <c r="A1776" s="39">
        <f>IF($B$1611="","",COUNTA($B$1611:B1776))</f>
        <v>166</v>
      </c>
      <c r="B1776" s="333">
        <f t="shared" si="178"/>
        <v>1776</v>
      </c>
      <c r="C1776" s="333" t="str">
        <f t="shared" si="179"/>
        <v>（１３）　認知症対応型共同生活介護　（介護保険法）</v>
      </c>
      <c r="D1776" s="131" t="str">
        <f t="shared" si="180"/>
        <v>長寿介護課</v>
      </c>
      <c r="E1776" s="27" t="str">
        <f t="shared" si="181"/>
        <v>認知症対応型共同生活介護</v>
      </c>
      <c r="F1776" s="25" t="s">
        <v>8246</v>
      </c>
      <c r="G1776" s="34" t="s">
        <v>3782</v>
      </c>
      <c r="H1776" s="25" t="s">
        <v>8247</v>
      </c>
      <c r="I1776" s="34" t="s">
        <v>8248</v>
      </c>
      <c r="J1776" s="34" t="s">
        <v>3785</v>
      </c>
      <c r="K1776" s="25" t="s">
        <v>3767</v>
      </c>
      <c r="L1776" s="25" t="s">
        <v>25</v>
      </c>
      <c r="M1776" s="35">
        <v>18</v>
      </c>
      <c r="N1776" s="36" t="s">
        <v>7468</v>
      </c>
      <c r="O1776" s="69" t="str">
        <f>IFERROR(VLOOKUP(IF($L1776="―",$K1776,$L1776),法人一覧!$D$4:$E$333,2,FALSE),"―")</f>
        <v>6190005006118</v>
      </c>
    </row>
    <row r="1777" spans="1:15" ht="27" customHeight="1" x14ac:dyDescent="0.15">
      <c r="A1777" s="39">
        <f>IF($B$1611="","",COUNTA($B$1611:B1777))</f>
        <v>167</v>
      </c>
      <c r="B1777" s="333">
        <f t="shared" si="178"/>
        <v>1777</v>
      </c>
      <c r="C1777" s="333" t="str">
        <f t="shared" si="179"/>
        <v>（１３）　認知症対応型共同生活介護　（介護保険法）</v>
      </c>
      <c r="D1777" s="131" t="str">
        <f t="shared" si="180"/>
        <v>長寿介護課</v>
      </c>
      <c r="E1777" s="27" t="str">
        <f t="shared" si="181"/>
        <v>認知症対応型共同生活介護</v>
      </c>
      <c r="F1777" s="25" t="s">
        <v>8249</v>
      </c>
      <c r="G1777" s="34" t="s">
        <v>8250</v>
      </c>
      <c r="H1777" s="25" t="s">
        <v>8251</v>
      </c>
      <c r="I1777" s="34" t="s">
        <v>8252</v>
      </c>
      <c r="J1777" s="34" t="s">
        <v>8253</v>
      </c>
      <c r="K1777" s="25" t="s">
        <v>8245</v>
      </c>
      <c r="L1777" s="25" t="s">
        <v>25</v>
      </c>
      <c r="M1777" s="35">
        <v>9</v>
      </c>
      <c r="N1777" s="36" t="s">
        <v>3508</v>
      </c>
      <c r="O1777" s="69" t="str">
        <f>IFERROR(VLOOKUP(IF($L1777="―",$K1777,$L1777),法人一覧!$D$4:$E$333,2,FALSE),"―")</f>
        <v>―</v>
      </c>
    </row>
    <row r="1778" spans="1:15" ht="27" customHeight="1" x14ac:dyDescent="0.15">
      <c r="A1778" s="39">
        <f>IF($B$1611="","",COUNTA($B$1611:B1778))</f>
        <v>168</v>
      </c>
      <c r="B1778" s="333">
        <f t="shared" si="178"/>
        <v>1778</v>
      </c>
      <c r="C1778" s="333" t="str">
        <f t="shared" si="179"/>
        <v>（１３）　認知症対応型共同生活介護　（介護保険法）</v>
      </c>
      <c r="D1778" s="131" t="str">
        <f t="shared" si="180"/>
        <v>長寿介護課</v>
      </c>
      <c r="E1778" s="27" t="str">
        <f t="shared" si="181"/>
        <v>認知症対応型共同生活介護</v>
      </c>
      <c r="F1778" s="25" t="s">
        <v>8254</v>
      </c>
      <c r="G1778" s="34" t="s">
        <v>8255</v>
      </c>
      <c r="H1778" s="25" t="s">
        <v>8256</v>
      </c>
      <c r="I1778" s="34" t="s">
        <v>8257</v>
      </c>
      <c r="J1778" s="34" t="s">
        <v>8258</v>
      </c>
      <c r="K1778" s="25" t="s">
        <v>8245</v>
      </c>
      <c r="L1778" s="25" t="s">
        <v>25</v>
      </c>
      <c r="M1778" s="35">
        <v>9</v>
      </c>
      <c r="N1778" s="36" t="s">
        <v>3508</v>
      </c>
      <c r="O1778" s="69" t="str">
        <f>IFERROR(VLOOKUP(IF($L1778="―",$K1778,$L1778),法人一覧!$D$4:$E$333,2,FALSE),"―")</f>
        <v>―</v>
      </c>
    </row>
    <row r="1779" spans="1:15" ht="27" customHeight="1" x14ac:dyDescent="0.15">
      <c r="A1779" s="39">
        <f>IF($B$1611="","",COUNTA($B$1611:B1779))</f>
        <v>169</v>
      </c>
      <c r="B1779" s="333">
        <f t="shared" si="178"/>
        <v>1779</v>
      </c>
      <c r="C1779" s="333" t="str">
        <f t="shared" si="179"/>
        <v>（１３）　認知症対応型共同生活介護　（介護保険法）</v>
      </c>
      <c r="D1779" s="131" t="str">
        <f t="shared" si="180"/>
        <v>長寿介護課</v>
      </c>
      <c r="E1779" s="27" t="str">
        <f t="shared" si="181"/>
        <v>認知症対応型共同生活介護</v>
      </c>
      <c r="F1779" s="25" t="s">
        <v>8259</v>
      </c>
      <c r="G1779" s="34" t="s">
        <v>3769</v>
      </c>
      <c r="H1779" s="25" t="s">
        <v>8260</v>
      </c>
      <c r="I1779" s="34" t="s">
        <v>8261</v>
      </c>
      <c r="J1779" s="34" t="s">
        <v>8262</v>
      </c>
      <c r="K1779" s="25" t="s">
        <v>8263</v>
      </c>
      <c r="L1779" s="25" t="s">
        <v>25</v>
      </c>
      <c r="M1779" s="35">
        <v>9</v>
      </c>
      <c r="N1779" s="36" t="s">
        <v>7924</v>
      </c>
      <c r="O1779" s="69" t="str">
        <f>IFERROR(VLOOKUP(IF($L1779="―",$K1779,$L1779),法人一覧!$D$4:$E$333,2,FALSE),"―")</f>
        <v>―</v>
      </c>
    </row>
    <row r="1780" spans="1:15" ht="27" customHeight="1" x14ac:dyDescent="0.15">
      <c r="A1780" s="39">
        <f>IF($B$1611="","",COUNTA($B$1611:B1780))</f>
        <v>170</v>
      </c>
      <c r="B1780" s="333">
        <f t="shared" si="178"/>
        <v>1780</v>
      </c>
      <c r="C1780" s="333" t="str">
        <f t="shared" si="179"/>
        <v>（１３）　認知症対応型共同生活介護　（介護保険法）</v>
      </c>
      <c r="D1780" s="131" t="str">
        <f t="shared" si="180"/>
        <v>長寿介護課</v>
      </c>
      <c r="E1780" s="27" t="str">
        <f t="shared" si="181"/>
        <v>認知症対応型共同生活介護</v>
      </c>
      <c r="F1780" s="25" t="s">
        <v>8264</v>
      </c>
      <c r="G1780" s="34" t="s">
        <v>8265</v>
      </c>
      <c r="H1780" s="25" t="s">
        <v>8266</v>
      </c>
      <c r="I1780" s="34" t="s">
        <v>8267</v>
      </c>
      <c r="J1780" s="34" t="s">
        <v>8268</v>
      </c>
      <c r="K1780" s="25" t="s">
        <v>8263</v>
      </c>
      <c r="L1780" s="25" t="s">
        <v>25</v>
      </c>
      <c r="M1780" s="35">
        <v>9</v>
      </c>
      <c r="N1780" s="36" t="s">
        <v>7924</v>
      </c>
      <c r="O1780" s="69" t="str">
        <f>IFERROR(VLOOKUP(IF($L1780="―",$K1780,$L1780),法人一覧!$D$4:$E$333,2,FALSE),"―")</f>
        <v>―</v>
      </c>
    </row>
    <row r="1781" spans="1:15" ht="27" customHeight="1" x14ac:dyDescent="0.15">
      <c r="A1781" s="39">
        <f>IF($B$1611="","",COUNTA($B$1611:B1781))</f>
        <v>171</v>
      </c>
      <c r="B1781" s="333">
        <f t="shared" si="178"/>
        <v>1781</v>
      </c>
      <c r="C1781" s="333" t="str">
        <f t="shared" si="179"/>
        <v>（１３）　認知症対応型共同生活介護　（介護保険法）</v>
      </c>
      <c r="D1781" s="131" t="str">
        <f t="shared" si="180"/>
        <v>長寿介護課</v>
      </c>
      <c r="E1781" s="27" t="str">
        <f t="shared" si="181"/>
        <v>認知症対応型共同生活介護</v>
      </c>
      <c r="F1781" s="25" t="s">
        <v>8269</v>
      </c>
      <c r="G1781" s="98" t="s">
        <v>8270</v>
      </c>
      <c r="H1781" s="25" t="s">
        <v>8271</v>
      </c>
      <c r="I1781" s="98" t="s">
        <v>8272</v>
      </c>
      <c r="J1781" s="98" t="s">
        <v>8273</v>
      </c>
      <c r="K1781" s="25" t="s">
        <v>8274</v>
      </c>
      <c r="L1781" s="25" t="s">
        <v>25</v>
      </c>
      <c r="M1781" s="35">
        <v>9</v>
      </c>
      <c r="N1781" s="114" t="s">
        <v>156</v>
      </c>
      <c r="O1781" s="69" t="str">
        <f>IFERROR(VLOOKUP(IF($L1781="―",$K1781,$L1781),法人一覧!$D$4:$E$333,2,FALSE),"―")</f>
        <v>―</v>
      </c>
    </row>
    <row r="1782" spans="1:15" ht="27" customHeight="1" x14ac:dyDescent="0.15">
      <c r="A1782" s="39">
        <f>IF($B$1611="","",COUNTA($B$1611:B1782))</f>
        <v>172</v>
      </c>
      <c r="B1782" s="333">
        <f t="shared" si="178"/>
        <v>1782</v>
      </c>
      <c r="C1782" s="333" t="str">
        <f t="shared" si="179"/>
        <v>（１３）　認知症対応型共同生活介護　（介護保険法）</v>
      </c>
      <c r="D1782" s="131" t="str">
        <f t="shared" si="180"/>
        <v>長寿介護課</v>
      </c>
      <c r="E1782" s="27" t="str">
        <f t="shared" si="181"/>
        <v>認知症対応型共同生活介護</v>
      </c>
      <c r="F1782" s="25" t="s">
        <v>8275</v>
      </c>
      <c r="G1782" s="98" t="s">
        <v>8276</v>
      </c>
      <c r="H1782" s="25" t="s">
        <v>8277</v>
      </c>
      <c r="I1782" s="98" t="s">
        <v>8278</v>
      </c>
      <c r="J1782" s="98" t="s">
        <v>8279</v>
      </c>
      <c r="K1782" s="25" t="s">
        <v>1262</v>
      </c>
      <c r="L1782" s="25" t="s">
        <v>25</v>
      </c>
      <c r="M1782" s="35">
        <v>9</v>
      </c>
      <c r="N1782" s="114" t="s">
        <v>3802</v>
      </c>
      <c r="O1782" s="69" t="str">
        <f>IFERROR(VLOOKUP(IF($L1782="―",$K1782,$L1782),法人一覧!$D$4:$E$333,2,FALSE),"―")</f>
        <v>6190005000129</v>
      </c>
    </row>
    <row r="1783" spans="1:15" ht="27" customHeight="1" x14ac:dyDescent="0.15">
      <c r="A1783" s="39">
        <f>IF($B$1611="","",COUNTA($B$1611:B1783))</f>
        <v>173</v>
      </c>
      <c r="B1783" s="333">
        <f t="shared" si="178"/>
        <v>1783</v>
      </c>
      <c r="C1783" s="333" t="str">
        <f t="shared" si="179"/>
        <v>（１３）　認知症対応型共同生活介護　（介護保険法）</v>
      </c>
      <c r="D1783" s="131" t="str">
        <f t="shared" si="180"/>
        <v>長寿介護課</v>
      </c>
      <c r="E1783" s="27" t="str">
        <f t="shared" si="181"/>
        <v>認知症対応型共同生活介護</v>
      </c>
      <c r="F1783" s="25" t="s">
        <v>8280</v>
      </c>
      <c r="G1783" s="98" t="s">
        <v>1854</v>
      </c>
      <c r="H1783" s="25" t="s">
        <v>8242</v>
      </c>
      <c r="I1783" s="98" t="s">
        <v>8281</v>
      </c>
      <c r="J1783" s="98" t="s">
        <v>8282</v>
      </c>
      <c r="K1783" s="25" t="s">
        <v>8245</v>
      </c>
      <c r="L1783" s="25" t="s">
        <v>25</v>
      </c>
      <c r="M1783" s="35">
        <v>9</v>
      </c>
      <c r="N1783" s="114" t="s">
        <v>2323</v>
      </c>
      <c r="O1783" s="69" t="str">
        <f>IFERROR(VLOOKUP(IF($L1783="―",$K1783,$L1783),法人一覧!$D$4:$E$333,2,FALSE),"―")</f>
        <v>―</v>
      </c>
    </row>
    <row r="1784" spans="1:15" ht="27" customHeight="1" x14ac:dyDescent="0.15">
      <c r="A1784" s="39">
        <f>IF($B$1611="","",COUNTA($B$1611:B1784))</f>
        <v>174</v>
      </c>
      <c r="B1784" s="333">
        <f t="shared" si="178"/>
        <v>1784</v>
      </c>
      <c r="C1784" s="333" t="str">
        <f t="shared" si="179"/>
        <v>（１３）　認知症対応型共同生活介護　（介護保険法）</v>
      </c>
      <c r="D1784" s="131" t="str">
        <f t="shared" si="180"/>
        <v>長寿介護課</v>
      </c>
      <c r="E1784" s="27" t="str">
        <f t="shared" si="181"/>
        <v>認知症対応型共同生活介護</v>
      </c>
      <c r="F1784" s="25" t="s">
        <v>8283</v>
      </c>
      <c r="G1784" s="98" t="s">
        <v>1854</v>
      </c>
      <c r="H1784" s="25" t="s">
        <v>8284</v>
      </c>
      <c r="I1784" s="98" t="s">
        <v>8285</v>
      </c>
      <c r="J1784" s="98" t="s">
        <v>8286</v>
      </c>
      <c r="K1784" s="25" t="s">
        <v>8287</v>
      </c>
      <c r="L1784" s="25" t="s">
        <v>25</v>
      </c>
      <c r="M1784" s="35">
        <v>9</v>
      </c>
      <c r="N1784" s="114">
        <v>43617</v>
      </c>
      <c r="O1784" s="69" t="str">
        <f>IFERROR(VLOOKUP(IF($L1784="―",$K1784,$L1784),法人一覧!$D$4:$E$333,2,FALSE),"―")</f>
        <v>―</v>
      </c>
    </row>
    <row r="1785" spans="1:15" ht="27" customHeight="1" x14ac:dyDescent="0.15">
      <c r="A1785" s="39">
        <f>IF($B$1611="","",COUNTA($B$1611:B1785))</f>
        <v>175</v>
      </c>
      <c r="B1785" s="333">
        <f t="shared" si="178"/>
        <v>1785</v>
      </c>
      <c r="C1785" s="333" t="str">
        <f t="shared" si="179"/>
        <v>（１３）　認知症対応型共同生活介護　（介護保険法）</v>
      </c>
      <c r="D1785" s="131" t="str">
        <f t="shared" si="180"/>
        <v>長寿介護課</v>
      </c>
      <c r="E1785" s="27" t="str">
        <f t="shared" si="181"/>
        <v>認知症対応型共同生活介護</v>
      </c>
      <c r="F1785" s="25" t="s">
        <v>8288</v>
      </c>
      <c r="G1785" s="98" t="s">
        <v>1790</v>
      </c>
      <c r="H1785" s="25" t="s">
        <v>8289</v>
      </c>
      <c r="I1785" s="98" t="s">
        <v>8290</v>
      </c>
      <c r="J1785" s="98" t="s">
        <v>8291</v>
      </c>
      <c r="K1785" s="25" t="s">
        <v>8292</v>
      </c>
      <c r="L1785" s="25" t="s">
        <v>25</v>
      </c>
      <c r="M1785" s="35">
        <v>9</v>
      </c>
      <c r="N1785" s="114">
        <v>44835</v>
      </c>
      <c r="O1785" s="69" t="str">
        <f>IFERROR(VLOOKUP(IF($L1785="―",$K1785,$L1785),法人一覧!$D$4:$E$333,2,FALSE),"―")</f>
        <v>6190005006092</v>
      </c>
    </row>
    <row r="1786" spans="1:15" ht="27" customHeight="1" x14ac:dyDescent="0.15">
      <c r="A1786" s="39">
        <f>IF($B$1611="","",COUNTA($B$1611:B1786))</f>
        <v>176</v>
      </c>
      <c r="B1786" s="333">
        <f t="shared" si="178"/>
        <v>1786</v>
      </c>
      <c r="C1786" s="333" t="str">
        <f t="shared" si="179"/>
        <v>（１３）　認知症対応型共同生活介護　（介護保険法）</v>
      </c>
      <c r="D1786" s="131" t="str">
        <f t="shared" si="180"/>
        <v>長寿介護課</v>
      </c>
      <c r="E1786" s="27" t="str">
        <f t="shared" si="181"/>
        <v>認知症対応型共同生活介護</v>
      </c>
      <c r="F1786" s="26" t="s">
        <v>8293</v>
      </c>
      <c r="G1786" s="154" t="s">
        <v>2885</v>
      </c>
      <c r="H1786" s="26" t="s">
        <v>8294</v>
      </c>
      <c r="I1786" s="154" t="s">
        <v>8295</v>
      </c>
      <c r="J1786" s="154" t="s">
        <v>8296</v>
      </c>
      <c r="K1786" s="26" t="s">
        <v>8297</v>
      </c>
      <c r="L1786" s="25" t="s">
        <v>25</v>
      </c>
      <c r="M1786" s="110">
        <v>18</v>
      </c>
      <c r="N1786" s="155">
        <v>45017</v>
      </c>
      <c r="O1786" s="69" t="str">
        <f>IFERROR(VLOOKUP(IF($L1786="―",$K1786,$L1786),法人一覧!$D$4:$E$333,2,FALSE),"―")</f>
        <v>―</v>
      </c>
    </row>
    <row r="1787" spans="1:15" ht="27" customHeight="1" x14ac:dyDescent="0.15">
      <c r="A1787" s="39">
        <f>IF($B$1611="","",COUNTA($B$1611:B1787))</f>
        <v>177</v>
      </c>
      <c r="B1787" s="333">
        <f t="shared" si="178"/>
        <v>1787</v>
      </c>
      <c r="C1787" s="333" t="str">
        <f t="shared" si="179"/>
        <v>（１３）　認知症対応型共同生活介護　（介護保険法）</v>
      </c>
      <c r="D1787" s="131" t="str">
        <f t="shared" si="180"/>
        <v>長寿介護課</v>
      </c>
      <c r="E1787" s="27" t="str">
        <f t="shared" si="181"/>
        <v>認知症対応型共同生活介護</v>
      </c>
      <c r="F1787" s="26" t="s">
        <v>8298</v>
      </c>
      <c r="G1787" s="154" t="s">
        <v>8299</v>
      </c>
      <c r="H1787" s="26" t="s">
        <v>8300</v>
      </c>
      <c r="I1787" s="154" t="s">
        <v>8301</v>
      </c>
      <c r="J1787" s="154" t="s">
        <v>8302</v>
      </c>
      <c r="K1787" s="26" t="s">
        <v>8303</v>
      </c>
      <c r="L1787" s="25" t="s">
        <v>25</v>
      </c>
      <c r="M1787" s="110">
        <v>18</v>
      </c>
      <c r="N1787" s="155">
        <v>45383</v>
      </c>
      <c r="O1787" s="69" t="str">
        <f>IFERROR(VLOOKUP(IF($L1787="―",$K1787,$L1787),法人一覧!$D$4:$E$333,2,FALSE),"―")</f>
        <v>―</v>
      </c>
    </row>
    <row r="1788" spans="1:15" ht="27" customHeight="1" x14ac:dyDescent="0.15">
      <c r="A1788" s="39">
        <f>IF($B$1611="","",COUNTA($B$1611:B1788))</f>
        <v>178</v>
      </c>
      <c r="B1788" s="333">
        <f t="shared" si="178"/>
        <v>1788</v>
      </c>
      <c r="C1788" s="333" t="str">
        <f t="shared" si="179"/>
        <v>（１３）　認知症対応型共同生活介護　（介護保険法）</v>
      </c>
      <c r="D1788" s="131" t="str">
        <f t="shared" si="180"/>
        <v>長寿介護課</v>
      </c>
      <c r="E1788" s="27" t="str">
        <f t="shared" si="181"/>
        <v>認知症対応型共同生活介護</v>
      </c>
      <c r="F1788" s="25" t="s">
        <v>8304</v>
      </c>
      <c r="G1788" s="34" t="s">
        <v>8305</v>
      </c>
      <c r="H1788" s="25" t="s">
        <v>16118</v>
      </c>
      <c r="I1788" s="34" t="s">
        <v>8306</v>
      </c>
      <c r="J1788" s="98" t="s">
        <v>8307</v>
      </c>
      <c r="K1788" s="25" t="s">
        <v>8308</v>
      </c>
      <c r="L1788" s="25" t="s">
        <v>25</v>
      </c>
      <c r="M1788" s="35">
        <v>9</v>
      </c>
      <c r="N1788" s="36" t="s">
        <v>7468</v>
      </c>
      <c r="O1788" s="69" t="str">
        <f>IFERROR(VLOOKUP(IF($L1788="―",$K1788,$L1788),法人一覧!$D$4:$E$333,2,FALSE),"―")</f>
        <v>―</v>
      </c>
    </row>
    <row r="1789" spans="1:15" ht="27" customHeight="1" x14ac:dyDescent="0.15">
      <c r="A1789" s="39">
        <f>IF($B$1611="","",COUNTA($B$1611:B1789))</f>
        <v>179</v>
      </c>
      <c r="B1789" s="333">
        <f t="shared" si="178"/>
        <v>1789</v>
      </c>
      <c r="C1789" s="333" t="str">
        <f t="shared" si="179"/>
        <v>（１３）　認知症対応型共同生活介護　（介護保険法）</v>
      </c>
      <c r="D1789" s="131" t="str">
        <f t="shared" si="180"/>
        <v>長寿介護課</v>
      </c>
      <c r="E1789" s="27" t="str">
        <f t="shared" si="181"/>
        <v>認知症対応型共同生活介護</v>
      </c>
      <c r="F1789" s="25" t="s">
        <v>8309</v>
      </c>
      <c r="G1789" s="34" t="s">
        <v>3823</v>
      </c>
      <c r="H1789" s="25" t="s">
        <v>3824</v>
      </c>
      <c r="I1789" s="34" t="s">
        <v>3825</v>
      </c>
      <c r="J1789" s="34" t="s">
        <v>3826</v>
      </c>
      <c r="K1789" s="25" t="s">
        <v>3773</v>
      </c>
      <c r="L1789" s="25" t="s">
        <v>25</v>
      </c>
      <c r="M1789" s="35">
        <v>9</v>
      </c>
      <c r="N1789" s="36" t="s">
        <v>7468</v>
      </c>
      <c r="O1789" s="69" t="str">
        <f>IFERROR(VLOOKUP(IF($L1789="―",$K1789,$L1789),法人一覧!$D$4:$E$333,2,FALSE),"―")</f>
        <v>1190005006403</v>
      </c>
    </row>
    <row r="1790" spans="1:15" ht="27" customHeight="1" x14ac:dyDescent="0.15">
      <c r="A1790" s="39">
        <f>IF($B$1611="","",COUNTA($B$1611:B1790))</f>
        <v>180</v>
      </c>
      <c r="B1790" s="333">
        <f t="shared" si="178"/>
        <v>1790</v>
      </c>
      <c r="C1790" s="333" t="str">
        <f t="shared" si="179"/>
        <v>（１３）　認知症対応型共同生活介護　（介護保険法）</v>
      </c>
      <c r="D1790" s="131" t="str">
        <f t="shared" si="180"/>
        <v>長寿介護課</v>
      </c>
      <c r="E1790" s="27" t="str">
        <f t="shared" si="181"/>
        <v>認知症対応型共同生活介護</v>
      </c>
      <c r="F1790" s="25" t="s">
        <v>8310</v>
      </c>
      <c r="G1790" s="34" t="s">
        <v>2717</v>
      </c>
      <c r="H1790" s="25" t="s">
        <v>8311</v>
      </c>
      <c r="I1790" s="98" t="s">
        <v>8312</v>
      </c>
      <c r="J1790" s="34" t="s">
        <v>3820</v>
      </c>
      <c r="K1790" s="25" t="s">
        <v>3821</v>
      </c>
      <c r="L1790" s="25" t="s">
        <v>25</v>
      </c>
      <c r="M1790" s="35">
        <v>18</v>
      </c>
      <c r="N1790" s="36" t="s">
        <v>7468</v>
      </c>
      <c r="O1790" s="69" t="str">
        <f>IFERROR(VLOOKUP(IF($L1790="―",$K1790,$L1790),法人一覧!$D$4:$E$333,2,FALSE),"―")</f>
        <v>9190005006379</v>
      </c>
    </row>
    <row r="1791" spans="1:15" ht="27" customHeight="1" x14ac:dyDescent="0.15">
      <c r="A1791" s="39">
        <f>IF($B$1611="","",COUNTA($B$1611:B1791))</f>
        <v>181</v>
      </c>
      <c r="B1791" s="333">
        <f t="shared" si="178"/>
        <v>1791</v>
      </c>
      <c r="C1791" s="333" t="str">
        <f t="shared" si="179"/>
        <v>（１３）　認知症対応型共同生活介護　（介護保険法）</v>
      </c>
      <c r="D1791" s="131" t="str">
        <f t="shared" si="180"/>
        <v>長寿介護課</v>
      </c>
      <c r="E1791" s="27" t="str">
        <f t="shared" si="181"/>
        <v>認知症対応型共同生活介護</v>
      </c>
      <c r="F1791" s="25" t="s">
        <v>8313</v>
      </c>
      <c r="G1791" s="34" t="s">
        <v>8314</v>
      </c>
      <c r="H1791" s="25" t="s">
        <v>16119</v>
      </c>
      <c r="I1791" s="34" t="s">
        <v>8315</v>
      </c>
      <c r="J1791" s="34" t="s">
        <v>8316</v>
      </c>
      <c r="K1791" s="25" t="s">
        <v>8308</v>
      </c>
      <c r="L1791" s="25" t="s">
        <v>25</v>
      </c>
      <c r="M1791" s="35">
        <v>9</v>
      </c>
      <c r="N1791" s="36" t="s">
        <v>8317</v>
      </c>
      <c r="O1791" s="69" t="str">
        <f>IFERROR(VLOOKUP(IF($L1791="―",$K1791,$L1791),法人一覧!$D$4:$E$333,2,FALSE),"―")</f>
        <v>―</v>
      </c>
    </row>
    <row r="1792" spans="1:15" ht="27" customHeight="1" x14ac:dyDescent="0.15">
      <c r="A1792" s="39">
        <f>IF($B$1611="","",COUNTA($B$1611:B1792))</f>
        <v>182</v>
      </c>
      <c r="B1792" s="333">
        <f t="shared" si="178"/>
        <v>1792</v>
      </c>
      <c r="C1792" s="333" t="str">
        <f t="shared" si="179"/>
        <v>（１３）　認知症対応型共同生活介護　（介護保険法）</v>
      </c>
      <c r="D1792" s="131" t="str">
        <f t="shared" si="180"/>
        <v>長寿介護課</v>
      </c>
      <c r="E1792" s="27" t="str">
        <f t="shared" si="181"/>
        <v>認知症対応型共同生活介護</v>
      </c>
      <c r="F1792" s="25" t="s">
        <v>8318</v>
      </c>
      <c r="G1792" s="34" t="s">
        <v>8319</v>
      </c>
      <c r="H1792" s="25" t="s">
        <v>8320</v>
      </c>
      <c r="I1792" s="34" t="s">
        <v>8321</v>
      </c>
      <c r="J1792" s="34" t="s">
        <v>8321</v>
      </c>
      <c r="K1792" s="25" t="s">
        <v>8322</v>
      </c>
      <c r="L1792" s="25" t="s">
        <v>25</v>
      </c>
      <c r="M1792" s="35">
        <v>9</v>
      </c>
      <c r="N1792" s="36" t="s">
        <v>195</v>
      </c>
      <c r="O1792" s="69" t="str">
        <f>IFERROR(VLOOKUP(IF($L1792="―",$K1792,$L1792),法人一覧!$D$4:$E$333,2,FALSE),"―")</f>
        <v>―</v>
      </c>
    </row>
    <row r="1793" spans="1:15" ht="27" customHeight="1" x14ac:dyDescent="0.15">
      <c r="A1793" s="39">
        <f>IF($B$1611="","",COUNTA($B$1611:B1793))</f>
        <v>183</v>
      </c>
      <c r="B1793" s="333">
        <f t="shared" si="178"/>
        <v>1793</v>
      </c>
      <c r="C1793" s="333" t="str">
        <f t="shared" si="179"/>
        <v>（１３）　認知症対応型共同生活介護　（介護保険法）</v>
      </c>
      <c r="D1793" s="131" t="str">
        <f t="shared" si="180"/>
        <v>長寿介護課</v>
      </c>
      <c r="E1793" s="27" t="str">
        <f t="shared" si="181"/>
        <v>認知症対応型共同生活介護</v>
      </c>
      <c r="F1793" s="25" t="s">
        <v>8323</v>
      </c>
      <c r="G1793" s="34" t="s">
        <v>8319</v>
      </c>
      <c r="H1793" s="25" t="s">
        <v>8324</v>
      </c>
      <c r="I1793" s="34" t="s">
        <v>8321</v>
      </c>
      <c r="J1793" s="34" t="s">
        <v>8321</v>
      </c>
      <c r="K1793" s="25" t="s">
        <v>8322</v>
      </c>
      <c r="L1793" s="25" t="s">
        <v>25</v>
      </c>
      <c r="M1793" s="35">
        <v>9</v>
      </c>
      <c r="N1793" s="36" t="s">
        <v>268</v>
      </c>
      <c r="O1793" s="69" t="str">
        <f>IFERROR(VLOOKUP(IF($L1793="―",$K1793,$L1793),法人一覧!$D$4:$E$333,2,FALSE),"―")</f>
        <v>―</v>
      </c>
    </row>
    <row r="1794" spans="1:15" ht="27" customHeight="1" x14ac:dyDescent="0.15">
      <c r="A1794" s="39">
        <f>IF($B$1611="","",COUNTA($B$1611:B1794))</f>
        <v>184</v>
      </c>
      <c r="B1794" s="333">
        <f t="shared" si="178"/>
        <v>1794</v>
      </c>
      <c r="C1794" s="333" t="str">
        <f t="shared" si="179"/>
        <v>（１３）　認知症対応型共同生活介護　（介護保険法）</v>
      </c>
      <c r="D1794" s="131" t="str">
        <f t="shared" si="180"/>
        <v>長寿介護課</v>
      </c>
      <c r="E1794" s="27" t="str">
        <f t="shared" si="181"/>
        <v>認知症対応型共同生活介護</v>
      </c>
      <c r="F1794" s="25" t="s">
        <v>8325</v>
      </c>
      <c r="G1794" s="98" t="s">
        <v>8305</v>
      </c>
      <c r="H1794" s="25" t="s">
        <v>16120</v>
      </c>
      <c r="I1794" s="98" t="s">
        <v>8326</v>
      </c>
      <c r="J1794" s="98" t="s">
        <v>8307</v>
      </c>
      <c r="K1794" s="25" t="s">
        <v>8308</v>
      </c>
      <c r="L1794" s="25" t="s">
        <v>25</v>
      </c>
      <c r="M1794" s="35">
        <v>9</v>
      </c>
      <c r="N1794" s="36" t="s">
        <v>2550</v>
      </c>
      <c r="O1794" s="69" t="str">
        <f>IFERROR(VLOOKUP(IF($L1794="―",$K1794,$L1794),法人一覧!$D$4:$E$333,2,FALSE),"―")</f>
        <v>―</v>
      </c>
    </row>
    <row r="1795" spans="1:15" ht="27" customHeight="1" x14ac:dyDescent="0.15">
      <c r="A1795" s="39">
        <f>IF($B$1611="","",COUNTA($B$1611:B1795))</f>
        <v>185</v>
      </c>
      <c r="B1795" s="333">
        <f t="shared" si="178"/>
        <v>1795</v>
      </c>
      <c r="C1795" s="333" t="str">
        <f t="shared" si="179"/>
        <v>（１３）　認知症対応型共同生活介護　（介護保険法）</v>
      </c>
      <c r="D1795" s="131" t="str">
        <f t="shared" si="180"/>
        <v>長寿介護課</v>
      </c>
      <c r="E1795" s="27" t="str">
        <f t="shared" si="181"/>
        <v>認知症対応型共同生活介護</v>
      </c>
      <c r="F1795" s="25" t="s">
        <v>8327</v>
      </c>
      <c r="G1795" s="98" t="s">
        <v>1894</v>
      </c>
      <c r="H1795" s="25" t="s">
        <v>16121</v>
      </c>
      <c r="I1795" s="98" t="s">
        <v>8328</v>
      </c>
      <c r="J1795" s="98" t="s">
        <v>8329</v>
      </c>
      <c r="K1795" s="25" t="s">
        <v>8330</v>
      </c>
      <c r="L1795" s="25" t="s">
        <v>25</v>
      </c>
      <c r="M1795" s="35">
        <v>9</v>
      </c>
      <c r="N1795" s="114" t="s">
        <v>1554</v>
      </c>
      <c r="O1795" s="69" t="str">
        <f>IFERROR(VLOOKUP(IF($L1795="―",$K1795,$L1795),法人一覧!$D$4:$E$333,2,FALSE),"―")</f>
        <v>―</v>
      </c>
    </row>
    <row r="1796" spans="1:15" ht="27" customHeight="1" x14ac:dyDescent="0.15">
      <c r="A1796" s="39">
        <f>IF($B$1611="","",COUNTA($B$1611:B1796))</f>
        <v>186</v>
      </c>
      <c r="B1796" s="333">
        <f t="shared" si="178"/>
        <v>1796</v>
      </c>
      <c r="C1796" s="333" t="str">
        <f t="shared" si="179"/>
        <v>（１３）　認知症対応型共同生活介護　（介護保険法）</v>
      </c>
      <c r="D1796" s="131" t="str">
        <f t="shared" si="180"/>
        <v>長寿介護課</v>
      </c>
      <c r="E1796" s="27" t="str">
        <f t="shared" si="181"/>
        <v>認知症対応型共同生活介護</v>
      </c>
      <c r="F1796" s="25" t="s">
        <v>8331</v>
      </c>
      <c r="G1796" s="98" t="s">
        <v>8332</v>
      </c>
      <c r="H1796" s="25" t="s">
        <v>16122</v>
      </c>
      <c r="I1796" s="98" t="s">
        <v>8333</v>
      </c>
      <c r="J1796" s="98" t="s">
        <v>8334</v>
      </c>
      <c r="K1796" s="25" t="s">
        <v>8335</v>
      </c>
      <c r="L1796" s="25" t="s">
        <v>25</v>
      </c>
      <c r="M1796" s="35">
        <v>9</v>
      </c>
      <c r="N1796" s="114" t="s">
        <v>8336</v>
      </c>
      <c r="O1796" s="69" t="str">
        <f>IFERROR(VLOOKUP(IF($L1796="―",$K1796,$L1796),法人一覧!$D$4:$E$333,2,FALSE),"―")</f>
        <v>―</v>
      </c>
    </row>
    <row r="1797" spans="1:15" ht="27" customHeight="1" x14ac:dyDescent="0.15">
      <c r="A1797" s="39">
        <f>IF($B$1611="","",COUNTA($B$1611:B1797))</f>
        <v>187</v>
      </c>
      <c r="B1797" s="333">
        <f t="shared" si="178"/>
        <v>1797</v>
      </c>
      <c r="C1797" s="333" t="str">
        <f t="shared" si="179"/>
        <v>（１３）　認知症対応型共同生活介護　（介護保険法）</v>
      </c>
      <c r="D1797" s="131" t="str">
        <f t="shared" si="180"/>
        <v>長寿介護課</v>
      </c>
      <c r="E1797" s="27" t="str">
        <f t="shared" si="181"/>
        <v>認知症対応型共同生活介護</v>
      </c>
      <c r="F1797" s="25" t="s">
        <v>8337</v>
      </c>
      <c r="G1797" s="98" t="s">
        <v>2905</v>
      </c>
      <c r="H1797" s="25" t="s">
        <v>16123</v>
      </c>
      <c r="I1797" s="98" t="s">
        <v>8338</v>
      </c>
      <c r="J1797" s="98" t="s">
        <v>8339</v>
      </c>
      <c r="K1797" s="25" t="s">
        <v>8340</v>
      </c>
      <c r="L1797" s="25" t="s">
        <v>25</v>
      </c>
      <c r="M1797" s="35">
        <v>18</v>
      </c>
      <c r="N1797" s="114" t="s">
        <v>3498</v>
      </c>
      <c r="O1797" s="69" t="str">
        <f>IFERROR(VLOOKUP(IF($L1797="―",$K1797,$L1797),法人一覧!$D$4:$E$333,2,FALSE),"―")</f>
        <v>9190005006379</v>
      </c>
    </row>
    <row r="1798" spans="1:15" ht="27" customHeight="1" x14ac:dyDescent="0.15">
      <c r="A1798" s="39">
        <f>IF($B$1611="","",COUNTA($B$1611:B1798))</f>
        <v>188</v>
      </c>
      <c r="B1798" s="333">
        <f t="shared" si="178"/>
        <v>1798</v>
      </c>
      <c r="C1798" s="333" t="str">
        <f t="shared" si="179"/>
        <v>（１３）　認知症対応型共同生活介護　（介護保険法）</v>
      </c>
      <c r="D1798" s="131" t="str">
        <f t="shared" si="180"/>
        <v>長寿介護課</v>
      </c>
      <c r="E1798" s="27" t="str">
        <f t="shared" si="181"/>
        <v>認知症対応型共同生活介護</v>
      </c>
      <c r="F1798" s="25" t="s">
        <v>8341</v>
      </c>
      <c r="G1798" s="98" t="s">
        <v>224</v>
      </c>
      <c r="H1798" s="25" t="s">
        <v>16124</v>
      </c>
      <c r="I1798" s="98" t="s">
        <v>8342</v>
      </c>
      <c r="J1798" s="98" t="s">
        <v>8343</v>
      </c>
      <c r="K1798" s="25" t="s">
        <v>8344</v>
      </c>
      <c r="L1798" s="25" t="s">
        <v>25</v>
      </c>
      <c r="M1798" s="35">
        <v>9</v>
      </c>
      <c r="N1798" s="114" t="s">
        <v>2323</v>
      </c>
      <c r="O1798" s="69" t="str">
        <f>IFERROR(VLOOKUP(IF($L1798="―",$K1798,$L1798),法人一覧!$D$4:$E$333,2,FALSE),"―")</f>
        <v>3190005006260</v>
      </c>
    </row>
    <row r="1799" spans="1:15" ht="27" customHeight="1" x14ac:dyDescent="0.15">
      <c r="A1799" s="39">
        <f>IF($B$1611="","",COUNTA($B$1611:B1799))</f>
        <v>189</v>
      </c>
      <c r="B1799" s="333">
        <f t="shared" si="178"/>
        <v>1799</v>
      </c>
      <c r="C1799" s="333" t="str">
        <f t="shared" si="179"/>
        <v>（１３）　認知症対応型共同生活介護　（介護保険法）</v>
      </c>
      <c r="D1799" s="131" t="str">
        <f t="shared" si="180"/>
        <v>長寿介護課</v>
      </c>
      <c r="E1799" s="27" t="str">
        <f t="shared" si="181"/>
        <v>認知症対応型共同生活介護</v>
      </c>
      <c r="F1799" s="25" t="s">
        <v>8345</v>
      </c>
      <c r="G1799" s="34" t="s">
        <v>5316</v>
      </c>
      <c r="H1799" s="25" t="s">
        <v>8346</v>
      </c>
      <c r="I1799" s="34" t="s">
        <v>8347</v>
      </c>
      <c r="J1799" s="34" t="s">
        <v>8348</v>
      </c>
      <c r="K1799" s="25" t="s">
        <v>8349</v>
      </c>
      <c r="L1799" s="25" t="s">
        <v>25</v>
      </c>
      <c r="M1799" s="35">
        <v>9</v>
      </c>
      <c r="N1799" s="36" t="s">
        <v>3480</v>
      </c>
      <c r="O1799" s="69" t="str">
        <f>IFERROR(VLOOKUP(IF($L1799="―",$K1799,$L1799),法人一覧!$D$4:$E$333,2,FALSE),"―")</f>
        <v>―</v>
      </c>
    </row>
    <row r="1800" spans="1:15" ht="27" customHeight="1" x14ac:dyDescent="0.15">
      <c r="A1800" s="39">
        <f>IF($B$1611="","",COUNTA($B$1611:B1800))</f>
        <v>190</v>
      </c>
      <c r="B1800" s="333">
        <f t="shared" si="178"/>
        <v>1800</v>
      </c>
      <c r="C1800" s="333" t="str">
        <f t="shared" si="179"/>
        <v>（１３）　認知症対応型共同生活介護　（介護保険法）</v>
      </c>
      <c r="D1800" s="131" t="str">
        <f t="shared" si="180"/>
        <v>長寿介護課</v>
      </c>
      <c r="E1800" s="27" t="str">
        <f t="shared" si="181"/>
        <v>認知症対応型共同生活介護</v>
      </c>
      <c r="F1800" s="25" t="s">
        <v>8350</v>
      </c>
      <c r="G1800" s="98" t="s">
        <v>8351</v>
      </c>
      <c r="H1800" s="25" t="s">
        <v>8352</v>
      </c>
      <c r="I1800" s="98" t="s">
        <v>8353</v>
      </c>
      <c r="J1800" s="98" t="s">
        <v>8354</v>
      </c>
      <c r="K1800" s="25" t="s">
        <v>8340</v>
      </c>
      <c r="L1800" s="25" t="s">
        <v>25</v>
      </c>
      <c r="M1800" s="35">
        <v>9</v>
      </c>
      <c r="N1800" s="114">
        <v>44593</v>
      </c>
      <c r="O1800" s="69" t="str">
        <f>IFERROR(VLOOKUP(IF($L1800="―",$K1800,$L1800),法人一覧!$D$4:$E$333,2,FALSE),"―")</f>
        <v>9190005006379</v>
      </c>
    </row>
    <row r="1801" spans="1:15" ht="27" customHeight="1" x14ac:dyDescent="0.15">
      <c r="A1801" s="39">
        <f>IF($B$1611="","",COUNTA($B$1611:B1801))</f>
        <v>191</v>
      </c>
      <c r="B1801" s="333">
        <f t="shared" si="178"/>
        <v>1801</v>
      </c>
      <c r="C1801" s="333" t="str">
        <f t="shared" si="179"/>
        <v>（１３）　認知症対応型共同生活介護　（介護保険法）</v>
      </c>
      <c r="D1801" s="131" t="str">
        <f t="shared" si="180"/>
        <v>長寿介護課</v>
      </c>
      <c r="E1801" s="27" t="str">
        <f t="shared" si="181"/>
        <v>認知症対応型共同生活介護</v>
      </c>
      <c r="F1801" s="25" t="s">
        <v>8355</v>
      </c>
      <c r="G1801" s="98" t="s">
        <v>8356</v>
      </c>
      <c r="H1801" s="25" t="s">
        <v>8357</v>
      </c>
      <c r="I1801" s="98" t="s">
        <v>8358</v>
      </c>
      <c r="J1801" s="98" t="s">
        <v>8358</v>
      </c>
      <c r="K1801" s="25" t="s">
        <v>8359</v>
      </c>
      <c r="L1801" s="25" t="s">
        <v>25</v>
      </c>
      <c r="M1801" s="35">
        <v>7</v>
      </c>
      <c r="N1801" s="114">
        <v>45444</v>
      </c>
      <c r="O1801" s="69" t="str">
        <f>IFERROR(VLOOKUP(IF($L1801="―",$K1801,$L1801),法人一覧!$D$4:$E$333,2,FALSE),"―")</f>
        <v>―</v>
      </c>
    </row>
    <row r="1802" spans="1:15" ht="27" customHeight="1" x14ac:dyDescent="0.15">
      <c r="A1802" s="39">
        <f>IF($B$1611="","",COUNTA($B$1611:B1802))</f>
        <v>192</v>
      </c>
      <c r="B1802" s="333">
        <f t="shared" si="178"/>
        <v>1802</v>
      </c>
      <c r="C1802" s="333" t="str">
        <f t="shared" si="179"/>
        <v>（１３）　認知症対応型共同生活介護　（介護保険法）</v>
      </c>
      <c r="D1802" s="131" t="str">
        <f t="shared" si="180"/>
        <v>長寿介護課</v>
      </c>
      <c r="E1802" s="27" t="str">
        <f t="shared" si="181"/>
        <v>認知症対応型共同生活介護</v>
      </c>
      <c r="F1802" s="25" t="s">
        <v>8360</v>
      </c>
      <c r="G1802" s="98" t="s">
        <v>3859</v>
      </c>
      <c r="H1802" s="25" t="s">
        <v>8361</v>
      </c>
      <c r="I1802" s="98" t="s">
        <v>8362</v>
      </c>
      <c r="J1802" s="98" t="s">
        <v>8363</v>
      </c>
      <c r="K1802" s="25" t="s">
        <v>3863</v>
      </c>
      <c r="L1802" s="25" t="s">
        <v>25</v>
      </c>
      <c r="M1802" s="35">
        <v>18</v>
      </c>
      <c r="N1802" s="36" t="s">
        <v>7468</v>
      </c>
      <c r="O1802" s="69" t="str">
        <f>IFERROR(VLOOKUP(IF($L1802="―",$K1802,$L1802),法人一覧!$D$4:$E$333,2,FALSE),"―")</f>
        <v>7190005003782</v>
      </c>
    </row>
    <row r="1803" spans="1:15" ht="27" customHeight="1" x14ac:dyDescent="0.15">
      <c r="A1803" s="39">
        <f>IF($B$1611="","",COUNTA($B$1611:B1803))</f>
        <v>193</v>
      </c>
      <c r="B1803" s="333">
        <f t="shared" ref="B1803:B1814" si="182">IF(D1803="","",ROW())</f>
        <v>1803</v>
      </c>
      <c r="C1803" s="333" t="str">
        <f t="shared" ref="C1803:C1814" si="183">$F$1609</f>
        <v>（１３）　認知症対応型共同生活介護　（介護保険法）</v>
      </c>
      <c r="D1803" s="131" t="str">
        <f t="shared" ref="D1803:D1814" si="184">$O$1609</f>
        <v>長寿介護課</v>
      </c>
      <c r="E1803" s="27" t="str">
        <f t="shared" ref="E1803:E1814" si="185">MID(category4_13,SEARCH("）",category4_13,1)+2,SEARCH("（",category4_13,SEARCH("）",category4_13,1)+2)-SEARCH("）",category4_13,1)-3)</f>
        <v>認知症対応型共同生活介護</v>
      </c>
      <c r="F1803" s="25" t="s">
        <v>8364</v>
      </c>
      <c r="G1803" s="34" t="s">
        <v>1913</v>
      </c>
      <c r="H1803" s="25" t="s">
        <v>8365</v>
      </c>
      <c r="I1803" s="34" t="s">
        <v>8366</v>
      </c>
      <c r="J1803" s="34" t="s">
        <v>8367</v>
      </c>
      <c r="K1803" s="25" t="s">
        <v>7368</v>
      </c>
      <c r="L1803" s="25" t="s">
        <v>25</v>
      </c>
      <c r="M1803" s="35">
        <v>9</v>
      </c>
      <c r="N1803" s="36" t="s">
        <v>7468</v>
      </c>
      <c r="O1803" s="69" t="str">
        <f>IFERROR(VLOOKUP(IF($L1803="―",$K1803,$L1803),法人一覧!$D$4:$E$333,2,FALSE),"―")</f>
        <v>―</v>
      </c>
    </row>
    <row r="1804" spans="1:15" ht="27" customHeight="1" x14ac:dyDescent="0.15">
      <c r="A1804" s="39">
        <f>IF($B$1611="","",COUNTA($B$1611:B1804))</f>
        <v>194</v>
      </c>
      <c r="B1804" s="333">
        <f t="shared" si="182"/>
        <v>1804</v>
      </c>
      <c r="C1804" s="333" t="str">
        <f t="shared" si="183"/>
        <v>（１３）　認知症対応型共同生活介護　（介護保険法）</v>
      </c>
      <c r="D1804" s="131" t="str">
        <f t="shared" si="184"/>
        <v>長寿介護課</v>
      </c>
      <c r="E1804" s="27" t="str">
        <f t="shared" si="185"/>
        <v>認知症対応型共同生活介護</v>
      </c>
      <c r="F1804" s="25" t="s">
        <v>7671</v>
      </c>
      <c r="G1804" s="34" t="s">
        <v>8368</v>
      </c>
      <c r="H1804" s="25" t="s">
        <v>8369</v>
      </c>
      <c r="I1804" s="34" t="s">
        <v>8370</v>
      </c>
      <c r="J1804" s="34" t="s">
        <v>8371</v>
      </c>
      <c r="K1804" s="25" t="s">
        <v>8372</v>
      </c>
      <c r="L1804" s="25" t="s">
        <v>25</v>
      </c>
      <c r="M1804" s="35">
        <v>9</v>
      </c>
      <c r="N1804" s="36" t="s">
        <v>150</v>
      </c>
      <c r="O1804" s="69" t="str">
        <f>IFERROR(VLOOKUP(IF($L1804="―",$K1804,$L1804),法人一覧!$D$4:$E$333,2,FALSE),"―")</f>
        <v>―</v>
      </c>
    </row>
    <row r="1805" spans="1:15" ht="27" customHeight="1" x14ac:dyDescent="0.15">
      <c r="A1805" s="39">
        <f>IF($B$1611="","",COUNTA($B$1611:B1805))</f>
        <v>195</v>
      </c>
      <c r="B1805" s="333">
        <f t="shared" si="182"/>
        <v>1805</v>
      </c>
      <c r="C1805" s="333" t="str">
        <f t="shared" si="183"/>
        <v>（１３）　認知症対応型共同生活介護　（介護保険法）</v>
      </c>
      <c r="D1805" s="131" t="str">
        <f t="shared" si="184"/>
        <v>長寿介護課</v>
      </c>
      <c r="E1805" s="27" t="str">
        <f t="shared" si="185"/>
        <v>認知症対応型共同生活介護</v>
      </c>
      <c r="F1805" s="25" t="s">
        <v>8373</v>
      </c>
      <c r="G1805" s="34" t="s">
        <v>8374</v>
      </c>
      <c r="H1805" s="25" t="s">
        <v>8375</v>
      </c>
      <c r="I1805" s="34" t="s">
        <v>8376</v>
      </c>
      <c r="J1805" s="34" t="s">
        <v>8377</v>
      </c>
      <c r="K1805" s="25" t="s">
        <v>7368</v>
      </c>
      <c r="L1805" s="25" t="s">
        <v>25</v>
      </c>
      <c r="M1805" s="35">
        <v>9</v>
      </c>
      <c r="N1805" s="36" t="s">
        <v>8317</v>
      </c>
      <c r="O1805" s="69" t="str">
        <f>IFERROR(VLOOKUP(IF($L1805="―",$K1805,$L1805),法人一覧!$D$4:$E$333,2,FALSE),"―")</f>
        <v>―</v>
      </c>
    </row>
    <row r="1806" spans="1:15" ht="27" customHeight="1" x14ac:dyDescent="0.15">
      <c r="A1806" s="39">
        <f>IF($B$1611="","",COUNTA($B$1611:B1806))</f>
        <v>196</v>
      </c>
      <c r="B1806" s="333">
        <f t="shared" si="182"/>
        <v>1806</v>
      </c>
      <c r="C1806" s="333" t="str">
        <f t="shared" si="183"/>
        <v>（１３）　認知症対応型共同生活介護　（介護保険法）</v>
      </c>
      <c r="D1806" s="131" t="str">
        <f t="shared" si="184"/>
        <v>長寿介護課</v>
      </c>
      <c r="E1806" s="27" t="str">
        <f t="shared" si="185"/>
        <v>認知症対応型共同生活介護</v>
      </c>
      <c r="F1806" s="25" t="s">
        <v>8378</v>
      </c>
      <c r="G1806" s="34" t="s">
        <v>8374</v>
      </c>
      <c r="H1806" s="25" t="s">
        <v>8379</v>
      </c>
      <c r="I1806" s="34" t="s">
        <v>8376</v>
      </c>
      <c r="J1806" s="34" t="s">
        <v>8377</v>
      </c>
      <c r="K1806" s="25" t="s">
        <v>7368</v>
      </c>
      <c r="L1806" s="25" t="s">
        <v>25</v>
      </c>
      <c r="M1806" s="35">
        <v>9</v>
      </c>
      <c r="N1806" s="36" t="s">
        <v>268</v>
      </c>
      <c r="O1806" s="69" t="str">
        <f>IFERROR(VLOOKUP(IF($L1806="―",$K1806,$L1806),法人一覧!$D$4:$E$333,2,FALSE),"―")</f>
        <v>―</v>
      </c>
    </row>
    <row r="1807" spans="1:15" ht="27" customHeight="1" x14ac:dyDescent="0.15">
      <c r="A1807" s="39">
        <f>IF($B$1611="","",COUNTA($B$1611:B1807))</f>
        <v>197</v>
      </c>
      <c r="B1807" s="333">
        <f t="shared" si="182"/>
        <v>1807</v>
      </c>
      <c r="C1807" s="333" t="str">
        <f t="shared" si="183"/>
        <v>（１３）　認知症対応型共同生活介護　（介護保険法）</v>
      </c>
      <c r="D1807" s="131" t="str">
        <f t="shared" si="184"/>
        <v>長寿介護課</v>
      </c>
      <c r="E1807" s="27" t="str">
        <f t="shared" si="185"/>
        <v>認知症対応型共同生活介護</v>
      </c>
      <c r="F1807" s="25" t="s">
        <v>8380</v>
      </c>
      <c r="G1807" s="98" t="s">
        <v>8381</v>
      </c>
      <c r="H1807" s="25" t="s">
        <v>8382</v>
      </c>
      <c r="I1807" s="98" t="s">
        <v>8383</v>
      </c>
      <c r="J1807" s="98" t="s">
        <v>8384</v>
      </c>
      <c r="K1807" s="25" t="s">
        <v>8385</v>
      </c>
      <c r="L1807" s="25" t="s">
        <v>25</v>
      </c>
      <c r="M1807" s="35">
        <v>9</v>
      </c>
      <c r="N1807" s="114" t="s">
        <v>156</v>
      </c>
      <c r="O1807" s="69" t="str">
        <f>IFERROR(VLOOKUP(IF($L1807="―",$K1807,$L1807),法人一覧!$D$4:$E$333,2,FALSE),"―")</f>
        <v>―</v>
      </c>
    </row>
    <row r="1808" spans="1:15" ht="27" customHeight="1" x14ac:dyDescent="0.15">
      <c r="A1808" s="39">
        <f>IF($B$1611="","",COUNTA($B$1611:B1808))</f>
        <v>198</v>
      </c>
      <c r="B1808" s="333">
        <f t="shared" si="182"/>
        <v>1808</v>
      </c>
      <c r="C1808" s="333" t="str">
        <f t="shared" si="183"/>
        <v>（１３）　認知症対応型共同生活介護　（介護保険法）</v>
      </c>
      <c r="D1808" s="131" t="str">
        <f t="shared" si="184"/>
        <v>長寿介護課</v>
      </c>
      <c r="E1808" s="27" t="str">
        <f t="shared" si="185"/>
        <v>認知症対応型共同生活介護</v>
      </c>
      <c r="F1808" s="25" t="s">
        <v>8386</v>
      </c>
      <c r="G1808" s="34" t="s">
        <v>1940</v>
      </c>
      <c r="H1808" s="25" t="s">
        <v>8387</v>
      </c>
      <c r="I1808" s="34" t="s">
        <v>8388</v>
      </c>
      <c r="J1808" s="34" t="s">
        <v>8389</v>
      </c>
      <c r="K1808" s="25" t="s">
        <v>8390</v>
      </c>
      <c r="L1808" s="25" t="s">
        <v>25</v>
      </c>
      <c r="M1808" s="35">
        <v>18</v>
      </c>
      <c r="N1808" s="36" t="s">
        <v>8391</v>
      </c>
      <c r="O1808" s="69" t="str">
        <f>IFERROR(VLOOKUP(IF($L1808="―",$K1808,$L1808),法人一覧!$D$4:$E$333,2,FALSE),"―")</f>
        <v>―</v>
      </c>
    </row>
    <row r="1809" spans="1:24" ht="27" customHeight="1" x14ac:dyDescent="0.15">
      <c r="A1809" s="39">
        <f>IF($B$1611="","",COUNTA($B$1611:B1809))</f>
        <v>199</v>
      </c>
      <c r="B1809" s="333">
        <f t="shared" si="182"/>
        <v>1809</v>
      </c>
      <c r="C1809" s="333" t="str">
        <f t="shared" si="183"/>
        <v>（１３）　認知症対応型共同生活介護　（介護保険法）</v>
      </c>
      <c r="D1809" s="131" t="str">
        <f t="shared" si="184"/>
        <v>長寿介護課</v>
      </c>
      <c r="E1809" s="27" t="str">
        <f t="shared" si="185"/>
        <v>認知症対応型共同生活介護</v>
      </c>
      <c r="F1809" s="25" t="s">
        <v>8392</v>
      </c>
      <c r="G1809" s="34" t="s">
        <v>8393</v>
      </c>
      <c r="H1809" s="25" t="s">
        <v>8394</v>
      </c>
      <c r="I1809" s="34" t="s">
        <v>8395</v>
      </c>
      <c r="J1809" s="34" t="s">
        <v>8396</v>
      </c>
      <c r="K1809" s="25" t="s">
        <v>8397</v>
      </c>
      <c r="L1809" s="25" t="s">
        <v>25</v>
      </c>
      <c r="M1809" s="35">
        <v>27</v>
      </c>
      <c r="N1809" s="36" t="s">
        <v>8398</v>
      </c>
      <c r="O1809" s="69" t="str">
        <f>IFERROR(VLOOKUP(IF($L1809="―",$K1809,$L1809),法人一覧!$D$4:$E$333,2,FALSE),"―")</f>
        <v>―</v>
      </c>
    </row>
    <row r="1810" spans="1:24" ht="27" customHeight="1" x14ac:dyDescent="0.15">
      <c r="A1810" s="39">
        <f>IF($B$1611="","",COUNTA($B$1611:B1810))</f>
        <v>200</v>
      </c>
      <c r="B1810" s="333">
        <f t="shared" si="182"/>
        <v>1810</v>
      </c>
      <c r="C1810" s="333" t="str">
        <f t="shared" si="183"/>
        <v>（１３）　認知症対応型共同生活介護　（介護保険法）</v>
      </c>
      <c r="D1810" s="131" t="str">
        <f t="shared" si="184"/>
        <v>長寿介護課</v>
      </c>
      <c r="E1810" s="27" t="str">
        <f t="shared" si="185"/>
        <v>認知症対応型共同生活介護</v>
      </c>
      <c r="F1810" s="25" t="s">
        <v>8399</v>
      </c>
      <c r="G1810" s="98" t="s">
        <v>8400</v>
      </c>
      <c r="H1810" s="25" t="s">
        <v>8401</v>
      </c>
      <c r="I1810" s="98" t="s">
        <v>8402</v>
      </c>
      <c r="J1810" s="98" t="s">
        <v>8403</v>
      </c>
      <c r="K1810" s="25" t="s">
        <v>3863</v>
      </c>
      <c r="L1810" s="25" t="s">
        <v>25</v>
      </c>
      <c r="M1810" s="35">
        <v>18</v>
      </c>
      <c r="N1810" s="114" t="s">
        <v>156</v>
      </c>
      <c r="O1810" s="69" t="str">
        <f>IFERROR(VLOOKUP(IF($L1810="―",$K1810,$L1810),法人一覧!$D$4:$E$333,2,FALSE),"―")</f>
        <v>7190005003782</v>
      </c>
    </row>
    <row r="1811" spans="1:24" ht="27" customHeight="1" x14ac:dyDescent="0.15">
      <c r="A1811" s="39">
        <f>IF($B$1611="","",COUNTA($B$1611:B1811))</f>
        <v>201</v>
      </c>
      <c r="B1811" s="333">
        <f t="shared" si="182"/>
        <v>1811</v>
      </c>
      <c r="C1811" s="333" t="str">
        <f t="shared" si="183"/>
        <v>（１３）　認知症対応型共同生活介護　（介護保険法）</v>
      </c>
      <c r="D1811" s="131" t="str">
        <f t="shared" si="184"/>
        <v>長寿介護課</v>
      </c>
      <c r="E1811" s="27" t="str">
        <f t="shared" si="185"/>
        <v>認知症対応型共同生活介護</v>
      </c>
      <c r="F1811" s="25" t="s">
        <v>8025</v>
      </c>
      <c r="G1811" s="98" t="s">
        <v>8404</v>
      </c>
      <c r="H1811" s="25" t="s">
        <v>8405</v>
      </c>
      <c r="I1811" s="98" t="s">
        <v>8406</v>
      </c>
      <c r="J1811" s="98" t="s">
        <v>8406</v>
      </c>
      <c r="K1811" s="25" t="s">
        <v>8407</v>
      </c>
      <c r="L1811" s="25" t="s">
        <v>25</v>
      </c>
      <c r="M1811" s="35">
        <v>18</v>
      </c>
      <c r="N1811" s="114" t="s">
        <v>156</v>
      </c>
      <c r="O1811" s="69" t="str">
        <f>IFERROR(VLOOKUP(IF($L1811="―",$K1811,$L1811),法人一覧!$D$4:$E$333,2,FALSE),"―")</f>
        <v>―</v>
      </c>
    </row>
    <row r="1812" spans="1:24" ht="27" customHeight="1" x14ac:dyDescent="0.15">
      <c r="A1812" s="39">
        <f>IF($B$1611="","",COUNTA($B$1611:B1812))</f>
        <v>202</v>
      </c>
      <c r="B1812" s="333">
        <f t="shared" si="182"/>
        <v>1812</v>
      </c>
      <c r="C1812" s="333" t="str">
        <f t="shared" si="183"/>
        <v>（１３）　認知症対応型共同生活介護　（介護保険法）</v>
      </c>
      <c r="D1812" s="131" t="str">
        <f t="shared" si="184"/>
        <v>長寿介護課</v>
      </c>
      <c r="E1812" s="27" t="str">
        <f t="shared" si="185"/>
        <v>認知症対応型共同生活介護</v>
      </c>
      <c r="F1812" s="25" t="s">
        <v>8408</v>
      </c>
      <c r="G1812" s="34" t="s">
        <v>2742</v>
      </c>
      <c r="H1812" s="25" t="s">
        <v>8409</v>
      </c>
      <c r="I1812" s="34" t="s">
        <v>8410</v>
      </c>
      <c r="J1812" s="34" t="s">
        <v>8411</v>
      </c>
      <c r="K1812" s="25" t="s">
        <v>8412</v>
      </c>
      <c r="L1812" s="25" t="s">
        <v>25</v>
      </c>
      <c r="M1812" s="35">
        <v>18</v>
      </c>
      <c r="N1812" s="36" t="s">
        <v>7468</v>
      </c>
      <c r="O1812" s="69" t="str">
        <f>IFERROR(VLOOKUP(IF($L1812="―",$K1812,$L1812),法人一覧!$D$4:$E$333,2,FALSE),"―")</f>
        <v>―</v>
      </c>
    </row>
    <row r="1813" spans="1:24" ht="27" customHeight="1" x14ac:dyDescent="0.15">
      <c r="A1813" s="39">
        <f>IF($B$1611="","",COUNTA($B$1611:B1813))</f>
        <v>203</v>
      </c>
      <c r="B1813" s="333">
        <f t="shared" si="182"/>
        <v>1813</v>
      </c>
      <c r="C1813" s="333" t="str">
        <f t="shared" si="183"/>
        <v>（１３）　認知症対応型共同生活介護　（介護保険法）</v>
      </c>
      <c r="D1813" s="131" t="str">
        <f t="shared" si="184"/>
        <v>長寿介護課</v>
      </c>
      <c r="E1813" s="27" t="str">
        <f t="shared" si="185"/>
        <v>認知症対応型共同生活介護</v>
      </c>
      <c r="F1813" s="25" t="s">
        <v>8413</v>
      </c>
      <c r="G1813" s="34" t="s">
        <v>3914</v>
      </c>
      <c r="H1813" s="25" t="s">
        <v>8414</v>
      </c>
      <c r="I1813" s="34" t="s">
        <v>3916</v>
      </c>
      <c r="J1813" s="34" t="s">
        <v>3917</v>
      </c>
      <c r="K1813" s="25" t="s">
        <v>3918</v>
      </c>
      <c r="L1813" s="25" t="s">
        <v>25</v>
      </c>
      <c r="M1813" s="35">
        <v>18</v>
      </c>
      <c r="N1813" s="36" t="s">
        <v>7468</v>
      </c>
      <c r="O1813" s="69" t="str">
        <f>IFERROR(VLOOKUP(IF($L1813="―",$K1813,$L1813),法人一覧!$D$4:$E$333,2,FALSE),"―")</f>
        <v>6190005003635</v>
      </c>
    </row>
    <row r="1814" spans="1:24" ht="27" customHeight="1" x14ac:dyDescent="0.15">
      <c r="A1814" s="39">
        <f>IF($B$1611="","",COUNTA($B$1611:B1814))</f>
        <v>204</v>
      </c>
      <c r="B1814" s="336">
        <f t="shared" si="182"/>
        <v>1814</v>
      </c>
      <c r="C1814" s="336" t="str">
        <f t="shared" si="183"/>
        <v>（１３）　認知症対応型共同生活介護　（介護保険法）</v>
      </c>
      <c r="D1814" s="138" t="str">
        <f t="shared" si="184"/>
        <v>長寿介護課</v>
      </c>
      <c r="E1814" s="27" t="str">
        <f t="shared" si="185"/>
        <v>認知症対応型共同生活介護</v>
      </c>
      <c r="F1814" s="58" t="s">
        <v>8415</v>
      </c>
      <c r="G1814" s="60" t="s">
        <v>2024</v>
      </c>
      <c r="H1814" s="58" t="s">
        <v>8416</v>
      </c>
      <c r="I1814" s="60" t="s">
        <v>8417</v>
      </c>
      <c r="J1814" s="60" t="s">
        <v>8418</v>
      </c>
      <c r="K1814" s="58" t="s">
        <v>8419</v>
      </c>
      <c r="L1814" s="58" t="s">
        <v>25</v>
      </c>
      <c r="M1814" s="57">
        <v>18</v>
      </c>
      <c r="N1814" s="51" t="s">
        <v>7468</v>
      </c>
      <c r="O1814" s="74" t="str">
        <f>IFERROR(VLOOKUP(IF($L1814="―",$K1814,$L1814),法人一覧!$D$4:$E$333,2,FALSE),"―")</f>
        <v>―</v>
      </c>
    </row>
    <row r="1815" spans="1:24" ht="27" customHeight="1" x14ac:dyDescent="0.15">
      <c r="A1815" s="125"/>
      <c r="B1815" s="125"/>
      <c r="C1815" s="125"/>
      <c r="D1815" s="125"/>
      <c r="E1815" s="125"/>
      <c r="L1815" s="63"/>
    </row>
    <row r="1816" spans="1:24" s="78" customFormat="1" ht="30" customHeight="1" x14ac:dyDescent="0.15">
      <c r="A1816" s="63"/>
      <c r="B1816" s="63"/>
      <c r="C1816" s="63"/>
      <c r="D1816" s="63"/>
      <c r="F1816" s="379" t="s">
        <v>8420</v>
      </c>
      <c r="G1816" s="79"/>
      <c r="H1816" s="64"/>
      <c r="I1816" s="79"/>
      <c r="J1816" s="79"/>
      <c r="K1816" s="64"/>
      <c r="L1816" s="64"/>
      <c r="M1816" s="64"/>
      <c r="N1816" s="65"/>
      <c r="O1816" s="56"/>
      <c r="R1816" s="63"/>
      <c r="S1816" s="63"/>
      <c r="T1816" s="63"/>
      <c r="U1816" s="63"/>
      <c r="V1816" s="63"/>
      <c r="W1816" s="63"/>
      <c r="X1816" s="63"/>
    </row>
    <row r="1817" spans="1:24" ht="30" customHeight="1" x14ac:dyDescent="0.15">
      <c r="F1817" s="395" t="s">
        <v>13914</v>
      </c>
      <c r="O1817" s="56" t="s">
        <v>204</v>
      </c>
    </row>
    <row r="1818" spans="1:24" ht="30" customHeight="1" x14ac:dyDescent="0.15">
      <c r="A1818" s="77" t="s">
        <v>5</v>
      </c>
      <c r="B1818" s="66" t="s">
        <v>6</v>
      </c>
      <c r="C1818" s="66" t="s">
        <v>7</v>
      </c>
      <c r="D1818" s="66" t="s">
        <v>8</v>
      </c>
      <c r="E1818" s="66" t="s">
        <v>9</v>
      </c>
      <c r="F1818" s="67" t="s">
        <v>10</v>
      </c>
      <c r="G1818" s="66" t="s">
        <v>11</v>
      </c>
      <c r="H1818" s="67" t="s">
        <v>12</v>
      </c>
      <c r="I1818" s="66" t="s">
        <v>13</v>
      </c>
      <c r="J1818" s="66" t="s">
        <v>14</v>
      </c>
      <c r="K1818" s="67" t="s">
        <v>15</v>
      </c>
      <c r="L1818" s="67" t="s">
        <v>13925</v>
      </c>
      <c r="M1818" s="68" t="s">
        <v>16</v>
      </c>
      <c r="N1818" s="67" t="s">
        <v>17</v>
      </c>
      <c r="O1818" s="66" t="s">
        <v>18</v>
      </c>
    </row>
    <row r="1819" spans="1:24" ht="30" customHeight="1" x14ac:dyDescent="0.15">
      <c r="A1819" s="39">
        <f>IF($B$1819="","",COUNTA($B$1819:B1819))</f>
        <v>1</v>
      </c>
      <c r="B1819" s="59">
        <f t="shared" ref="B1819:B1857" si="186">IF(D1819="","",ROW())</f>
        <v>1819</v>
      </c>
      <c r="C1819" s="27" t="str">
        <f t="shared" ref="C1819:C1857" si="187">$F$1817</f>
        <v>（１）　生活介護(障害者支援施設)　（障害者総合支援法）</v>
      </c>
      <c r="D1819" s="131" t="str">
        <f t="shared" ref="D1819:D1857" si="188">$O$1817</f>
        <v>障がい福祉課</v>
      </c>
      <c r="E1819" s="27" t="str">
        <f t="shared" ref="E1819:E1857" si="189">MID(category5_1,SEARCH("）",category5_1,1)+2,SEARCH("（",category5_1,SEARCH("）",category5_1,1)+2)-SEARCH("）",category5_1,1)-3)</f>
        <v>生活介護(障害者支援施設)</v>
      </c>
      <c r="F1819" s="25" t="s">
        <v>8421</v>
      </c>
      <c r="G1819" s="34" t="s">
        <v>8422</v>
      </c>
      <c r="H1819" s="25" t="s">
        <v>8423</v>
      </c>
      <c r="I1819" s="34" t="s">
        <v>8424</v>
      </c>
      <c r="J1819" s="34" t="s">
        <v>8425</v>
      </c>
      <c r="K1819" s="25" t="s">
        <v>8426</v>
      </c>
      <c r="L1819" s="25" t="s">
        <v>25</v>
      </c>
      <c r="M1819" s="101">
        <v>40</v>
      </c>
      <c r="N1819" s="37">
        <v>40634</v>
      </c>
      <c r="O1819" s="74" t="str">
        <f>IFERROR(VLOOKUP(IF($L1819="―",$K1819,$L1819),法人一覧!$D$4:$E$333,2,FALSE),"―")</f>
        <v>1190005007698</v>
      </c>
    </row>
    <row r="1820" spans="1:24" ht="30" customHeight="1" x14ac:dyDescent="0.15">
      <c r="A1820" s="39">
        <f>IF($B$1819="","",COUNTA($B$1819:B1820))</f>
        <v>2</v>
      </c>
      <c r="B1820" s="27">
        <f t="shared" si="186"/>
        <v>1820</v>
      </c>
      <c r="C1820" s="27" t="str">
        <f t="shared" si="187"/>
        <v>（１）　生活介護(障害者支援施設)　（障害者総合支援法）</v>
      </c>
      <c r="D1820" s="131" t="str">
        <f t="shared" si="188"/>
        <v>障がい福祉課</v>
      </c>
      <c r="E1820" s="27" t="str">
        <f t="shared" si="189"/>
        <v>生活介護(障害者支援施設)</v>
      </c>
      <c r="F1820" s="25" t="s">
        <v>8427</v>
      </c>
      <c r="G1820" s="34" t="s">
        <v>3021</v>
      </c>
      <c r="H1820" s="25" t="s">
        <v>8428</v>
      </c>
      <c r="I1820" s="34" t="s">
        <v>8429</v>
      </c>
      <c r="J1820" s="34" t="s">
        <v>8430</v>
      </c>
      <c r="K1820" s="25" t="s">
        <v>8431</v>
      </c>
      <c r="L1820" s="25" t="s">
        <v>25</v>
      </c>
      <c r="M1820" s="101">
        <v>76</v>
      </c>
      <c r="N1820" s="37">
        <v>40118</v>
      </c>
      <c r="O1820" s="69" t="str">
        <f>IFERROR(VLOOKUP(IF($L1820="―",$K1820,$L1820),法人一覧!$D$4:$E$333,2,FALSE),"―")</f>
        <v>4190005008842</v>
      </c>
    </row>
    <row r="1821" spans="1:24" ht="30" customHeight="1" x14ac:dyDescent="0.15">
      <c r="A1821" s="39">
        <f>IF($B$1819="","",COUNTA($B$1819:B1821))</f>
        <v>3</v>
      </c>
      <c r="B1821" s="27">
        <f t="shared" si="186"/>
        <v>1821</v>
      </c>
      <c r="C1821" s="27" t="str">
        <f t="shared" si="187"/>
        <v>（１）　生活介護(障害者支援施設)　（障害者総合支援法）</v>
      </c>
      <c r="D1821" s="131" t="str">
        <f t="shared" si="188"/>
        <v>障がい福祉課</v>
      </c>
      <c r="E1821" s="27" t="str">
        <f t="shared" si="189"/>
        <v>生活介護(障害者支援施設)</v>
      </c>
      <c r="F1821" s="25" t="s">
        <v>8432</v>
      </c>
      <c r="G1821" s="34" t="s">
        <v>206</v>
      </c>
      <c r="H1821" s="25" t="s">
        <v>207</v>
      </c>
      <c r="I1821" s="34" t="s">
        <v>208</v>
      </c>
      <c r="J1821" s="34" t="s">
        <v>209</v>
      </c>
      <c r="K1821" s="25" t="s">
        <v>8433</v>
      </c>
      <c r="L1821" s="25" t="s">
        <v>25</v>
      </c>
      <c r="M1821" s="101">
        <v>60</v>
      </c>
      <c r="N1821" s="37">
        <v>40269</v>
      </c>
      <c r="O1821" s="69" t="str">
        <f>IFERROR(VLOOKUP(IF($L1821="―",$K1821,$L1821),法人一覧!$D$4:$E$333,2,FALSE),"―")</f>
        <v>9190005008854</v>
      </c>
    </row>
    <row r="1822" spans="1:24" ht="30" customHeight="1" x14ac:dyDescent="0.15">
      <c r="A1822" s="39">
        <f>IF($B$1819="","",COUNTA($B$1819:B1822))</f>
        <v>4</v>
      </c>
      <c r="B1822" s="27">
        <f t="shared" si="186"/>
        <v>1822</v>
      </c>
      <c r="C1822" s="27" t="str">
        <f t="shared" si="187"/>
        <v>（１）　生活介護(障害者支援施設)　（障害者総合支援法）</v>
      </c>
      <c r="D1822" s="131" t="str">
        <f t="shared" si="188"/>
        <v>障がい福祉課</v>
      </c>
      <c r="E1822" s="27" t="str">
        <f t="shared" si="189"/>
        <v>生活介護(障害者支援施設)</v>
      </c>
      <c r="F1822" s="25" t="s">
        <v>8434</v>
      </c>
      <c r="G1822" s="34" t="s">
        <v>3045</v>
      </c>
      <c r="H1822" s="25" t="s">
        <v>8435</v>
      </c>
      <c r="I1822" s="34" t="s">
        <v>8436</v>
      </c>
      <c r="J1822" s="34" t="s">
        <v>3054</v>
      </c>
      <c r="K1822" s="25" t="s">
        <v>8437</v>
      </c>
      <c r="L1822" s="25" t="s">
        <v>25</v>
      </c>
      <c r="M1822" s="101">
        <v>73</v>
      </c>
      <c r="N1822" s="37">
        <v>40634</v>
      </c>
      <c r="O1822" s="69" t="str">
        <f>IFERROR(VLOOKUP(IF($L1822="―",$K1822,$L1822),法人一覧!$D$4:$E$333,2,FALSE),"―")</f>
        <v>1190005008837</v>
      </c>
    </row>
    <row r="1823" spans="1:24" ht="30" customHeight="1" x14ac:dyDescent="0.15">
      <c r="A1823" s="39">
        <f>IF($B$1819="","",COUNTA($B$1819:B1823))</f>
        <v>5</v>
      </c>
      <c r="B1823" s="27">
        <f t="shared" si="186"/>
        <v>1823</v>
      </c>
      <c r="C1823" s="27" t="str">
        <f t="shared" si="187"/>
        <v>（１）　生活介護(障害者支援施設)　（障害者総合支援法）</v>
      </c>
      <c r="D1823" s="131" t="str">
        <f t="shared" si="188"/>
        <v>障がい福祉課</v>
      </c>
      <c r="E1823" s="27" t="str">
        <f t="shared" si="189"/>
        <v>生活介護(障害者支援施設)</v>
      </c>
      <c r="F1823" s="25" t="s">
        <v>8438</v>
      </c>
      <c r="G1823" s="34" t="s">
        <v>8439</v>
      </c>
      <c r="H1823" s="25" t="s">
        <v>8440</v>
      </c>
      <c r="I1823" s="34" t="s">
        <v>8441</v>
      </c>
      <c r="J1823" s="34" t="s">
        <v>8442</v>
      </c>
      <c r="K1823" s="25" t="s">
        <v>8443</v>
      </c>
      <c r="L1823" s="25" t="s">
        <v>25</v>
      </c>
      <c r="M1823" s="101">
        <v>40</v>
      </c>
      <c r="N1823" s="37">
        <v>40664</v>
      </c>
      <c r="O1823" s="69" t="str">
        <f>IFERROR(VLOOKUP(IF($L1823="―",$K1823,$L1823),法人一覧!$D$4:$E$333,2,FALSE),"―")</f>
        <v>2190005008869</v>
      </c>
    </row>
    <row r="1824" spans="1:24" ht="30" customHeight="1" x14ac:dyDescent="0.15">
      <c r="A1824" s="39">
        <f>IF($B$1819="","",COUNTA($B$1819:B1824))</f>
        <v>6</v>
      </c>
      <c r="B1824" s="27">
        <f t="shared" si="186"/>
        <v>1824</v>
      </c>
      <c r="C1824" s="27" t="str">
        <f t="shared" si="187"/>
        <v>（１）　生活介護(障害者支援施設)　（障害者総合支援法）</v>
      </c>
      <c r="D1824" s="131" t="str">
        <f t="shared" si="188"/>
        <v>障がい福祉課</v>
      </c>
      <c r="E1824" s="27" t="str">
        <f t="shared" si="189"/>
        <v>生活介護(障害者支援施設)</v>
      </c>
      <c r="F1824" s="25" t="s">
        <v>8444</v>
      </c>
      <c r="G1824" s="34" t="s">
        <v>3034</v>
      </c>
      <c r="H1824" s="25" t="s">
        <v>8445</v>
      </c>
      <c r="I1824" s="34" t="s">
        <v>8446</v>
      </c>
      <c r="J1824" s="34" t="s">
        <v>8447</v>
      </c>
      <c r="K1824" s="25" t="s">
        <v>8448</v>
      </c>
      <c r="L1824" s="25" t="s">
        <v>25</v>
      </c>
      <c r="M1824" s="101">
        <v>50</v>
      </c>
      <c r="N1824" s="37">
        <v>41000</v>
      </c>
      <c r="O1824" s="69" t="str">
        <f>IFERROR(VLOOKUP(IF($L1824="―",$K1824,$L1824),法人一覧!$D$4:$E$333,2,FALSE),"―")</f>
        <v>2190005008852</v>
      </c>
    </row>
    <row r="1825" spans="1:15" ht="30" customHeight="1" x14ac:dyDescent="0.15">
      <c r="A1825" s="39">
        <f>IF($B$1819="","",COUNTA($B$1819:B1825))</f>
        <v>7</v>
      </c>
      <c r="B1825" s="27">
        <f t="shared" si="186"/>
        <v>1825</v>
      </c>
      <c r="C1825" s="27" t="str">
        <f t="shared" si="187"/>
        <v>（１）　生活介護(障害者支援施設)　（障害者総合支援法）</v>
      </c>
      <c r="D1825" s="131" t="str">
        <f t="shared" si="188"/>
        <v>障がい福祉課</v>
      </c>
      <c r="E1825" s="27" t="str">
        <f t="shared" si="189"/>
        <v>生活介護(障害者支援施設)</v>
      </c>
      <c r="F1825" s="25" t="s">
        <v>8449</v>
      </c>
      <c r="G1825" s="34" t="s">
        <v>20</v>
      </c>
      <c r="H1825" s="25" t="s">
        <v>8450</v>
      </c>
      <c r="I1825" s="34" t="s">
        <v>8451</v>
      </c>
      <c r="J1825" s="34" t="s">
        <v>8452</v>
      </c>
      <c r="K1825" s="25" t="s">
        <v>8453</v>
      </c>
      <c r="L1825" s="25" t="s">
        <v>25</v>
      </c>
      <c r="M1825" s="101">
        <v>40</v>
      </c>
      <c r="N1825" s="37">
        <v>39904</v>
      </c>
      <c r="O1825" s="69" t="str">
        <f>IFERROR(VLOOKUP(IF($L1825="―",$K1825,$L1825),法人一覧!$D$4:$E$333,2,FALSE),"―")</f>
        <v>1190005009455</v>
      </c>
    </row>
    <row r="1826" spans="1:15" ht="30" customHeight="1" x14ac:dyDescent="0.15">
      <c r="A1826" s="39">
        <f>IF($B$1819="","",COUNTA($B$1819:B1826))</f>
        <v>8</v>
      </c>
      <c r="B1826" s="27">
        <f t="shared" si="186"/>
        <v>1826</v>
      </c>
      <c r="C1826" s="27" t="str">
        <f t="shared" si="187"/>
        <v>（１）　生活介護(障害者支援施設)　（障害者総合支援法）</v>
      </c>
      <c r="D1826" s="131" t="str">
        <f t="shared" si="188"/>
        <v>障がい福祉課</v>
      </c>
      <c r="E1826" s="27" t="str">
        <f t="shared" si="189"/>
        <v>生活介護(障害者支援施設)</v>
      </c>
      <c r="F1826" s="25" t="s">
        <v>8454</v>
      </c>
      <c r="G1826" s="34" t="s">
        <v>2105</v>
      </c>
      <c r="H1826" s="25" t="s">
        <v>3163</v>
      </c>
      <c r="I1826" s="34" t="s">
        <v>3164</v>
      </c>
      <c r="J1826" s="34" t="s">
        <v>3165</v>
      </c>
      <c r="K1826" s="25" t="s">
        <v>8455</v>
      </c>
      <c r="L1826" s="25" t="s">
        <v>25</v>
      </c>
      <c r="M1826" s="101">
        <v>60</v>
      </c>
      <c r="N1826" s="37">
        <v>40269</v>
      </c>
      <c r="O1826" s="69" t="str">
        <f>IFERROR(VLOOKUP(IF($L1826="―",$K1826,$L1826),法人一覧!$D$4:$E$333,2,FALSE),"―")</f>
        <v>9190005009456</v>
      </c>
    </row>
    <row r="1827" spans="1:15" ht="30" customHeight="1" x14ac:dyDescent="0.15">
      <c r="A1827" s="39">
        <f>IF($B$1819="","",COUNTA($B$1819:B1827))</f>
        <v>9</v>
      </c>
      <c r="B1827" s="27">
        <f t="shared" si="186"/>
        <v>1827</v>
      </c>
      <c r="C1827" s="27" t="str">
        <f t="shared" si="187"/>
        <v>（１）　生活介護(障害者支援施設)　（障害者総合支援法）</v>
      </c>
      <c r="D1827" s="131" t="str">
        <f t="shared" si="188"/>
        <v>障がい福祉課</v>
      </c>
      <c r="E1827" s="27" t="str">
        <f t="shared" si="189"/>
        <v>生活介護(障害者支援施設)</v>
      </c>
      <c r="F1827" s="25" t="s">
        <v>8456</v>
      </c>
      <c r="G1827" s="34" t="s">
        <v>8457</v>
      </c>
      <c r="H1827" s="25" t="s">
        <v>8458</v>
      </c>
      <c r="I1827" s="34" t="s">
        <v>8459</v>
      </c>
      <c r="J1827" s="34" t="s">
        <v>8460</v>
      </c>
      <c r="K1827" s="25" t="s">
        <v>8461</v>
      </c>
      <c r="L1827" s="25" t="s">
        <v>25</v>
      </c>
      <c r="M1827" s="101">
        <v>50</v>
      </c>
      <c r="N1827" s="37">
        <v>39630</v>
      </c>
      <c r="O1827" s="69" t="str">
        <f>IFERROR(VLOOKUP(IF($L1827="―",$K1827,$L1827),法人一覧!$D$4:$E$333,2,FALSE),"―")</f>
        <v>2190005004075</v>
      </c>
    </row>
    <row r="1828" spans="1:15" ht="30" customHeight="1" x14ac:dyDescent="0.15">
      <c r="A1828" s="39">
        <f>IF($B$1819="","",COUNTA($B$1819:B1828))</f>
        <v>10</v>
      </c>
      <c r="B1828" s="27">
        <f t="shared" si="186"/>
        <v>1828</v>
      </c>
      <c r="C1828" s="27" t="str">
        <f t="shared" si="187"/>
        <v>（１）　生活介護(障害者支援施設)　（障害者総合支援法）</v>
      </c>
      <c r="D1828" s="131" t="str">
        <f t="shared" si="188"/>
        <v>障がい福祉課</v>
      </c>
      <c r="E1828" s="27" t="str">
        <f t="shared" si="189"/>
        <v>生活介護(障害者支援施設)</v>
      </c>
      <c r="F1828" s="25" t="s">
        <v>8462</v>
      </c>
      <c r="G1828" s="34" t="s">
        <v>8463</v>
      </c>
      <c r="H1828" s="25" t="s">
        <v>8464</v>
      </c>
      <c r="I1828" s="34" t="s">
        <v>8465</v>
      </c>
      <c r="J1828" s="34" t="s">
        <v>8466</v>
      </c>
      <c r="K1828" s="25" t="s">
        <v>8467</v>
      </c>
      <c r="L1828" s="25" t="s">
        <v>25</v>
      </c>
      <c r="M1828" s="101">
        <v>40</v>
      </c>
      <c r="N1828" s="37">
        <v>39995</v>
      </c>
      <c r="O1828" s="69" t="str">
        <f>IFERROR(VLOOKUP(IF($L1828="―",$K1828,$L1828),法人一覧!$D$4:$E$333,2,FALSE),"―")</f>
        <v>6190005004071</v>
      </c>
    </row>
    <row r="1829" spans="1:15" ht="30" customHeight="1" x14ac:dyDescent="0.15">
      <c r="A1829" s="39">
        <f>IF($B$1819="","",COUNTA($B$1819:B1829))</f>
        <v>11</v>
      </c>
      <c r="B1829" s="27">
        <f t="shared" si="186"/>
        <v>1829</v>
      </c>
      <c r="C1829" s="27" t="str">
        <f t="shared" si="187"/>
        <v>（１）　生活介護(障害者支援施設)　（障害者総合支援法）</v>
      </c>
      <c r="D1829" s="131" t="str">
        <f t="shared" si="188"/>
        <v>障がい福祉課</v>
      </c>
      <c r="E1829" s="27" t="str">
        <f t="shared" si="189"/>
        <v>生活介護(障害者支援施設)</v>
      </c>
      <c r="F1829" s="25" t="s">
        <v>8468</v>
      </c>
      <c r="G1829" s="34" t="s">
        <v>8463</v>
      </c>
      <c r="H1829" s="25" t="s">
        <v>8464</v>
      </c>
      <c r="I1829" s="34" t="s">
        <v>8465</v>
      </c>
      <c r="J1829" s="34" t="s">
        <v>8466</v>
      </c>
      <c r="K1829" s="25" t="s">
        <v>8467</v>
      </c>
      <c r="L1829" s="25" t="s">
        <v>25</v>
      </c>
      <c r="M1829" s="101">
        <v>35</v>
      </c>
      <c r="N1829" s="37">
        <v>40087</v>
      </c>
      <c r="O1829" s="69" t="str">
        <f>IFERROR(VLOOKUP(IF($L1829="―",$K1829,$L1829),法人一覧!$D$4:$E$333,2,FALSE),"―")</f>
        <v>6190005004071</v>
      </c>
    </row>
    <row r="1830" spans="1:15" ht="30" customHeight="1" x14ac:dyDescent="0.15">
      <c r="A1830" s="39">
        <f>IF($B$1819="","",COUNTA($B$1819:B1830))</f>
        <v>12</v>
      </c>
      <c r="B1830" s="27">
        <f t="shared" si="186"/>
        <v>1830</v>
      </c>
      <c r="C1830" s="27" t="str">
        <f t="shared" si="187"/>
        <v>（１）　生活介護(障害者支援施設)　（障害者総合支援法）</v>
      </c>
      <c r="D1830" s="131" t="str">
        <f t="shared" si="188"/>
        <v>障がい福祉課</v>
      </c>
      <c r="E1830" s="27" t="str">
        <f t="shared" si="189"/>
        <v>生活介護(障害者支援施設)</v>
      </c>
      <c r="F1830" s="25" t="s">
        <v>8469</v>
      </c>
      <c r="G1830" s="34" t="s">
        <v>1000</v>
      </c>
      <c r="H1830" s="25" t="s">
        <v>8470</v>
      </c>
      <c r="I1830" s="34" t="s">
        <v>8471</v>
      </c>
      <c r="J1830" s="34" t="s">
        <v>8472</v>
      </c>
      <c r="K1830" s="25" t="s">
        <v>8473</v>
      </c>
      <c r="L1830" s="25" t="s">
        <v>25</v>
      </c>
      <c r="M1830" s="101">
        <v>60</v>
      </c>
      <c r="N1830" s="37">
        <v>40634</v>
      </c>
      <c r="O1830" s="69" t="str">
        <f>IFERROR(VLOOKUP(IF($L1830="―",$K1830,$L1830),法人一覧!$D$4:$E$333,2,FALSE),"―")</f>
        <v>1190005004076</v>
      </c>
    </row>
    <row r="1831" spans="1:15" ht="30" customHeight="1" x14ac:dyDescent="0.15">
      <c r="A1831" s="39">
        <f>IF($B$1819="","",COUNTA($B$1819:B1831))</f>
        <v>13</v>
      </c>
      <c r="B1831" s="27">
        <f t="shared" si="186"/>
        <v>1831</v>
      </c>
      <c r="C1831" s="27" t="str">
        <f t="shared" si="187"/>
        <v>（１）　生活介護(障害者支援施設)　（障害者総合支援法）</v>
      </c>
      <c r="D1831" s="131" t="str">
        <f t="shared" si="188"/>
        <v>障がい福祉課</v>
      </c>
      <c r="E1831" s="27" t="str">
        <f t="shared" si="189"/>
        <v>生活介護(障害者支援施設)</v>
      </c>
      <c r="F1831" s="25" t="s">
        <v>8474</v>
      </c>
      <c r="G1831" s="34" t="s">
        <v>8475</v>
      </c>
      <c r="H1831" s="25" t="s">
        <v>8476</v>
      </c>
      <c r="I1831" s="34" t="s">
        <v>8477</v>
      </c>
      <c r="J1831" s="34" t="s">
        <v>8478</v>
      </c>
      <c r="K1831" s="25" t="s">
        <v>247</v>
      </c>
      <c r="L1831" s="25" t="s">
        <v>8479</v>
      </c>
      <c r="M1831" s="101">
        <v>6</v>
      </c>
      <c r="N1831" s="37">
        <v>38991</v>
      </c>
      <c r="O1831" s="69" t="str">
        <f>IFERROR(VLOOKUP(IF($L1831="―",$K1831,$L1831),法人一覧!$D$4:$E$333,2,FALSE),"―")</f>
        <v>5190005000113</v>
      </c>
    </row>
    <row r="1832" spans="1:15" ht="30" customHeight="1" x14ac:dyDescent="0.15">
      <c r="A1832" s="39">
        <f>IF($B$1819="","",COUNTA($B$1819:B1832))</f>
        <v>14</v>
      </c>
      <c r="B1832" s="27">
        <f t="shared" si="186"/>
        <v>1832</v>
      </c>
      <c r="C1832" s="27" t="str">
        <f t="shared" si="187"/>
        <v>（１）　生活介護(障害者支援施設)　（障害者総合支援法）</v>
      </c>
      <c r="D1832" s="131" t="str">
        <f t="shared" si="188"/>
        <v>障がい福祉課</v>
      </c>
      <c r="E1832" s="27" t="str">
        <f t="shared" si="189"/>
        <v>生活介護(障害者支援施設)</v>
      </c>
      <c r="F1832" s="25" t="s">
        <v>8480</v>
      </c>
      <c r="G1832" s="34" t="s">
        <v>7421</v>
      </c>
      <c r="H1832" s="25" t="s">
        <v>8481</v>
      </c>
      <c r="I1832" s="34" t="s">
        <v>8482</v>
      </c>
      <c r="J1832" s="34" t="s">
        <v>8483</v>
      </c>
      <c r="K1832" s="25" t="s">
        <v>8484</v>
      </c>
      <c r="L1832" s="25" t="s">
        <v>25</v>
      </c>
      <c r="M1832" s="101">
        <v>33</v>
      </c>
      <c r="N1832" s="37">
        <v>39173</v>
      </c>
      <c r="O1832" s="69" t="str">
        <f>IFERROR(VLOOKUP(IF($L1832="―",$K1832,$L1832),法人一覧!$D$4:$E$333,2,FALSE),"―")</f>
        <v>6190005007280</v>
      </c>
    </row>
    <row r="1833" spans="1:15" ht="30" customHeight="1" x14ac:dyDescent="0.15">
      <c r="A1833" s="39">
        <f>IF($B$1819="","",COUNTA($B$1819:B1833))</f>
        <v>15</v>
      </c>
      <c r="B1833" s="27">
        <f t="shared" si="186"/>
        <v>1833</v>
      </c>
      <c r="C1833" s="27" t="str">
        <f t="shared" si="187"/>
        <v>（１）　生活介護(障害者支援施設)　（障害者総合支援法）</v>
      </c>
      <c r="D1833" s="131" t="str">
        <f t="shared" si="188"/>
        <v>障がい福祉課</v>
      </c>
      <c r="E1833" s="27" t="str">
        <f t="shared" si="189"/>
        <v>生活介護(障害者支援施設)</v>
      </c>
      <c r="F1833" s="25" t="s">
        <v>8485</v>
      </c>
      <c r="G1833" s="34" t="s">
        <v>175</v>
      </c>
      <c r="H1833" s="25" t="s">
        <v>8486</v>
      </c>
      <c r="I1833" s="34" t="s">
        <v>8487</v>
      </c>
      <c r="J1833" s="34" t="s">
        <v>178</v>
      </c>
      <c r="K1833" s="25" t="s">
        <v>8488</v>
      </c>
      <c r="L1833" s="25" t="s">
        <v>25</v>
      </c>
      <c r="M1833" s="101">
        <v>33</v>
      </c>
      <c r="N1833" s="37">
        <v>39387</v>
      </c>
      <c r="O1833" s="69" t="str">
        <f>IFERROR(VLOOKUP(IF($L1833="―",$K1833,$L1833),法人一覧!$D$4:$E$333,2,FALSE),"―")</f>
        <v>9190005000142</v>
      </c>
    </row>
    <row r="1834" spans="1:15" ht="30" customHeight="1" x14ac:dyDescent="0.15">
      <c r="A1834" s="39">
        <f>IF($B$1819="","",COUNTA($B$1819:B1834))</f>
        <v>16</v>
      </c>
      <c r="B1834" s="27">
        <f t="shared" si="186"/>
        <v>1834</v>
      </c>
      <c r="C1834" s="27" t="str">
        <f t="shared" si="187"/>
        <v>（１）　生活介護(障害者支援施設)　（障害者総合支援法）</v>
      </c>
      <c r="D1834" s="131" t="str">
        <f t="shared" si="188"/>
        <v>障がい福祉課</v>
      </c>
      <c r="E1834" s="27" t="str">
        <f t="shared" si="189"/>
        <v>生活介護(障害者支援施設)</v>
      </c>
      <c r="F1834" s="25" t="s">
        <v>8489</v>
      </c>
      <c r="G1834" s="34" t="s">
        <v>212</v>
      </c>
      <c r="H1834" s="25" t="s">
        <v>8490</v>
      </c>
      <c r="I1834" s="34" t="s">
        <v>214</v>
      </c>
      <c r="J1834" s="34" t="s">
        <v>215</v>
      </c>
      <c r="K1834" s="25" t="s">
        <v>8479</v>
      </c>
      <c r="L1834" s="25" t="s">
        <v>25</v>
      </c>
      <c r="M1834" s="101">
        <v>40</v>
      </c>
      <c r="N1834" s="37">
        <v>39508</v>
      </c>
      <c r="O1834" s="69" t="str">
        <f>IFERROR(VLOOKUP(IF($L1834="―",$K1834,$L1834),法人一覧!$D$4:$E$333,2,FALSE),"―")</f>
        <v>5190005000113</v>
      </c>
    </row>
    <row r="1835" spans="1:15" ht="30" customHeight="1" x14ac:dyDescent="0.15">
      <c r="A1835" s="39">
        <f>IF($B$1819="","",COUNTA($B$1819:B1835))</f>
        <v>17</v>
      </c>
      <c r="B1835" s="27">
        <f t="shared" si="186"/>
        <v>1835</v>
      </c>
      <c r="C1835" s="27" t="str">
        <f t="shared" si="187"/>
        <v>（１）　生活介護(障害者支援施設)　（障害者総合支援法）</v>
      </c>
      <c r="D1835" s="131" t="str">
        <f t="shared" si="188"/>
        <v>障がい福祉課</v>
      </c>
      <c r="E1835" s="27" t="str">
        <f t="shared" si="189"/>
        <v>生活介護(障害者支援施設)</v>
      </c>
      <c r="F1835" s="25" t="s">
        <v>8491</v>
      </c>
      <c r="G1835" s="34" t="s">
        <v>212</v>
      </c>
      <c r="H1835" s="25" t="s">
        <v>8490</v>
      </c>
      <c r="I1835" s="34" t="s">
        <v>214</v>
      </c>
      <c r="J1835" s="34" t="s">
        <v>215</v>
      </c>
      <c r="K1835" s="25" t="s">
        <v>8479</v>
      </c>
      <c r="L1835" s="25" t="s">
        <v>25</v>
      </c>
      <c r="M1835" s="101">
        <v>40</v>
      </c>
      <c r="N1835" s="37">
        <v>39508</v>
      </c>
      <c r="O1835" s="69" t="str">
        <f>IFERROR(VLOOKUP(IF($L1835="―",$K1835,$L1835),法人一覧!$D$4:$E$333,2,FALSE),"―")</f>
        <v>5190005000113</v>
      </c>
    </row>
    <row r="1836" spans="1:15" ht="30" customHeight="1" x14ac:dyDescent="0.15">
      <c r="A1836" s="39">
        <f>IF($B$1819="","",COUNTA($B$1819:B1836))</f>
        <v>18</v>
      </c>
      <c r="B1836" s="27">
        <f t="shared" si="186"/>
        <v>1836</v>
      </c>
      <c r="C1836" s="27" t="str">
        <f t="shared" si="187"/>
        <v>（１）　生活介護(障害者支援施設)　（障害者総合支援法）</v>
      </c>
      <c r="D1836" s="131" t="str">
        <f t="shared" si="188"/>
        <v>障がい福祉課</v>
      </c>
      <c r="E1836" s="27" t="str">
        <f t="shared" si="189"/>
        <v>生活介護(障害者支援施設)</v>
      </c>
      <c r="F1836" s="25" t="s">
        <v>8492</v>
      </c>
      <c r="G1836" s="34" t="s">
        <v>212</v>
      </c>
      <c r="H1836" s="25" t="s">
        <v>8490</v>
      </c>
      <c r="I1836" s="34" t="s">
        <v>214</v>
      </c>
      <c r="J1836" s="34" t="s">
        <v>215</v>
      </c>
      <c r="K1836" s="25" t="s">
        <v>8479</v>
      </c>
      <c r="L1836" s="25" t="s">
        <v>25</v>
      </c>
      <c r="M1836" s="101">
        <v>40</v>
      </c>
      <c r="N1836" s="37">
        <v>39508</v>
      </c>
      <c r="O1836" s="69" t="str">
        <f>IFERROR(VLOOKUP(IF($L1836="―",$K1836,$L1836),法人一覧!$D$4:$E$333,2,FALSE),"―")</f>
        <v>5190005000113</v>
      </c>
    </row>
    <row r="1837" spans="1:15" ht="30" customHeight="1" x14ac:dyDescent="0.15">
      <c r="A1837" s="39">
        <f>IF($B$1819="","",COUNTA($B$1819:B1837))</f>
        <v>19</v>
      </c>
      <c r="B1837" s="27">
        <f t="shared" si="186"/>
        <v>1837</v>
      </c>
      <c r="C1837" s="27" t="str">
        <f t="shared" si="187"/>
        <v>（１）　生活介護(障害者支援施設)　（障害者総合支援法）</v>
      </c>
      <c r="D1837" s="131" t="str">
        <f t="shared" si="188"/>
        <v>障がい福祉課</v>
      </c>
      <c r="E1837" s="27" t="str">
        <f t="shared" si="189"/>
        <v>生活介護(障害者支援施設)</v>
      </c>
      <c r="F1837" s="25" t="s">
        <v>8493</v>
      </c>
      <c r="G1837" s="34" t="s">
        <v>165</v>
      </c>
      <c r="H1837" s="25" t="s">
        <v>8494</v>
      </c>
      <c r="I1837" s="34" t="s">
        <v>8495</v>
      </c>
      <c r="J1837" s="34" t="s">
        <v>8496</v>
      </c>
      <c r="K1837" s="25" t="s">
        <v>8497</v>
      </c>
      <c r="L1837" s="25" t="s">
        <v>25</v>
      </c>
      <c r="M1837" s="101">
        <v>50</v>
      </c>
      <c r="N1837" s="37">
        <v>39539</v>
      </c>
      <c r="O1837" s="69" t="str">
        <f>IFERROR(VLOOKUP(IF($L1837="―",$K1837,$L1837),法人一覧!$D$4:$E$333,2,FALSE),"―")</f>
        <v>9190005000101</v>
      </c>
    </row>
    <row r="1838" spans="1:15" ht="30" customHeight="1" x14ac:dyDescent="0.15">
      <c r="A1838" s="39">
        <f>IF($B$1819="","",COUNTA($B$1819:B1838))</f>
        <v>20</v>
      </c>
      <c r="B1838" s="27">
        <f t="shared" si="186"/>
        <v>1838</v>
      </c>
      <c r="C1838" s="27" t="str">
        <f t="shared" si="187"/>
        <v>（１）　生活介護(障害者支援施設)　（障害者総合支援法）</v>
      </c>
      <c r="D1838" s="131" t="str">
        <f t="shared" si="188"/>
        <v>障がい福祉課</v>
      </c>
      <c r="E1838" s="27" t="str">
        <f t="shared" si="189"/>
        <v>生活介護(障害者支援施設)</v>
      </c>
      <c r="F1838" s="25" t="s">
        <v>8498</v>
      </c>
      <c r="G1838" s="34" t="s">
        <v>34</v>
      </c>
      <c r="H1838" s="25" t="s">
        <v>8499</v>
      </c>
      <c r="I1838" s="34" t="s">
        <v>8500</v>
      </c>
      <c r="J1838" s="34" t="s">
        <v>8501</v>
      </c>
      <c r="K1838" s="25" t="s">
        <v>8502</v>
      </c>
      <c r="L1838" s="25" t="s">
        <v>25</v>
      </c>
      <c r="M1838" s="101">
        <v>77</v>
      </c>
      <c r="N1838" s="37">
        <v>39904</v>
      </c>
      <c r="O1838" s="69" t="str">
        <f>IFERROR(VLOOKUP(IF($L1838="―",$K1838,$L1838),法人一覧!$D$4:$E$333,2,FALSE),"―")</f>
        <v>1190005000100</v>
      </c>
    </row>
    <row r="1839" spans="1:15" ht="30" customHeight="1" x14ac:dyDescent="0.15">
      <c r="A1839" s="39">
        <f>IF($B$1819="","",COUNTA($B$1819:B1839))</f>
        <v>21</v>
      </c>
      <c r="B1839" s="27">
        <f t="shared" si="186"/>
        <v>1839</v>
      </c>
      <c r="C1839" s="27" t="str">
        <f t="shared" si="187"/>
        <v>（１）　生活介護(障害者支援施設)　（障害者総合支援法）</v>
      </c>
      <c r="D1839" s="131" t="str">
        <f t="shared" si="188"/>
        <v>障がい福祉課</v>
      </c>
      <c r="E1839" s="27" t="str">
        <f t="shared" si="189"/>
        <v>生活介護(障害者支援施設)</v>
      </c>
      <c r="F1839" s="25" t="s">
        <v>8503</v>
      </c>
      <c r="G1839" s="34" t="s">
        <v>34</v>
      </c>
      <c r="H1839" s="25" t="s">
        <v>8504</v>
      </c>
      <c r="I1839" s="34" t="s">
        <v>8505</v>
      </c>
      <c r="J1839" s="34" t="s">
        <v>8506</v>
      </c>
      <c r="K1839" s="25" t="s">
        <v>8502</v>
      </c>
      <c r="L1839" s="25" t="s">
        <v>25</v>
      </c>
      <c r="M1839" s="101">
        <v>60</v>
      </c>
      <c r="N1839" s="37">
        <v>39904</v>
      </c>
      <c r="O1839" s="69" t="str">
        <f>IFERROR(VLOOKUP(IF($L1839="―",$K1839,$L1839),法人一覧!$D$4:$E$333,2,FALSE),"―")</f>
        <v>1190005000100</v>
      </c>
    </row>
    <row r="1840" spans="1:15" ht="30" customHeight="1" x14ac:dyDescent="0.15">
      <c r="A1840" s="39">
        <f>IF($B$1819="","",COUNTA($B$1819:B1840))</f>
        <v>22</v>
      </c>
      <c r="B1840" s="27">
        <f t="shared" si="186"/>
        <v>1840</v>
      </c>
      <c r="C1840" s="27" t="str">
        <f t="shared" si="187"/>
        <v>（１）　生活介護(障害者支援施設)　（障害者総合支援法）</v>
      </c>
      <c r="D1840" s="131" t="str">
        <f t="shared" si="188"/>
        <v>障がい福祉課</v>
      </c>
      <c r="E1840" s="27" t="str">
        <f t="shared" si="189"/>
        <v>生活介護(障害者支援施設)</v>
      </c>
      <c r="F1840" s="25" t="s">
        <v>8507</v>
      </c>
      <c r="G1840" s="34" t="s">
        <v>3339</v>
      </c>
      <c r="H1840" s="25" t="s">
        <v>8508</v>
      </c>
      <c r="I1840" s="34" t="s">
        <v>8509</v>
      </c>
      <c r="J1840" s="34" t="s">
        <v>8510</v>
      </c>
      <c r="K1840" s="25" t="s">
        <v>8511</v>
      </c>
      <c r="L1840" s="25" t="s">
        <v>25</v>
      </c>
      <c r="M1840" s="101">
        <v>60</v>
      </c>
      <c r="N1840" s="37">
        <v>40848</v>
      </c>
      <c r="O1840" s="69" t="str">
        <f>IFERROR(VLOOKUP(IF($L1840="―",$K1840,$L1840),法人一覧!$D$4:$E$333,2,FALSE),"―")</f>
        <v>9190005001181</v>
      </c>
    </row>
    <row r="1841" spans="1:22" ht="30" customHeight="1" x14ac:dyDescent="0.15">
      <c r="A1841" s="39">
        <f>IF($B$1819="","",COUNTA($B$1819:B1841))</f>
        <v>23</v>
      </c>
      <c r="B1841" s="27">
        <f t="shared" si="186"/>
        <v>1841</v>
      </c>
      <c r="C1841" s="27" t="str">
        <f t="shared" si="187"/>
        <v>（１）　生活介護(障害者支援施設)　（障害者総合支援法）</v>
      </c>
      <c r="D1841" s="131" t="str">
        <f t="shared" si="188"/>
        <v>障がい福祉課</v>
      </c>
      <c r="E1841" s="27" t="str">
        <f t="shared" si="189"/>
        <v>生活介護(障害者支援施設)</v>
      </c>
      <c r="F1841" s="25" t="s">
        <v>8512</v>
      </c>
      <c r="G1841" s="34" t="s">
        <v>8513</v>
      </c>
      <c r="H1841" s="25" t="s">
        <v>8514</v>
      </c>
      <c r="I1841" s="34" t="s">
        <v>8515</v>
      </c>
      <c r="J1841" s="34" t="s">
        <v>8516</v>
      </c>
      <c r="K1841" s="25" t="s">
        <v>8517</v>
      </c>
      <c r="L1841" s="25" t="s">
        <v>25</v>
      </c>
      <c r="M1841" s="101">
        <v>45</v>
      </c>
      <c r="N1841" s="37">
        <v>39173</v>
      </c>
      <c r="O1841" s="69" t="str">
        <f>IFERROR(VLOOKUP(IF($L1841="―",$K1841,$L1841),法人一覧!$D$4:$E$333,2,FALSE),"―")</f>
        <v>2190005007549</v>
      </c>
    </row>
    <row r="1842" spans="1:22" ht="30" customHeight="1" x14ac:dyDescent="0.15">
      <c r="A1842" s="39">
        <f>IF($B$1819="","",COUNTA($B$1819:B1842))</f>
        <v>24</v>
      </c>
      <c r="B1842" s="27">
        <f t="shared" si="186"/>
        <v>1842</v>
      </c>
      <c r="C1842" s="27" t="str">
        <f t="shared" si="187"/>
        <v>（１）　生活介護(障害者支援施設)　（障害者総合支援法）</v>
      </c>
      <c r="D1842" s="131" t="str">
        <f t="shared" si="188"/>
        <v>障がい福祉課</v>
      </c>
      <c r="E1842" s="27" t="str">
        <f t="shared" si="189"/>
        <v>生活介護(障害者支援施設)</v>
      </c>
      <c r="F1842" s="25" t="s">
        <v>8518</v>
      </c>
      <c r="G1842" s="34" t="s">
        <v>8519</v>
      </c>
      <c r="H1842" s="25" t="s">
        <v>8520</v>
      </c>
      <c r="I1842" s="34" t="s">
        <v>8521</v>
      </c>
      <c r="J1842" s="34" t="s">
        <v>8522</v>
      </c>
      <c r="K1842" s="25" t="s">
        <v>14905</v>
      </c>
      <c r="L1842" s="25" t="s">
        <v>25</v>
      </c>
      <c r="M1842" s="101">
        <v>50</v>
      </c>
      <c r="N1842" s="37">
        <v>39904</v>
      </c>
      <c r="O1842" s="69" t="str">
        <f>IFERROR(VLOOKUP(IF($L1842="―",$K1842,$L1842),法人一覧!$D$4:$E$333,2,FALSE),"―")</f>
        <v>2190005007185</v>
      </c>
    </row>
    <row r="1843" spans="1:22" ht="30" customHeight="1" x14ac:dyDescent="0.15">
      <c r="A1843" s="39">
        <f>IF($B$1819="","",COUNTA($B$1819:B1843))</f>
        <v>25</v>
      </c>
      <c r="B1843" s="27">
        <f t="shared" si="186"/>
        <v>1843</v>
      </c>
      <c r="C1843" s="27" t="str">
        <f t="shared" si="187"/>
        <v>（１）　生活介護(障害者支援施設)　（障害者総合支援法）</v>
      </c>
      <c r="D1843" s="131" t="str">
        <f t="shared" si="188"/>
        <v>障がい福祉課</v>
      </c>
      <c r="E1843" s="27" t="str">
        <f t="shared" si="189"/>
        <v>生活介護(障害者支援施設)</v>
      </c>
      <c r="F1843" s="25" t="s">
        <v>8524</v>
      </c>
      <c r="G1843" s="34" t="s">
        <v>3510</v>
      </c>
      <c r="H1843" s="25" t="s">
        <v>8525</v>
      </c>
      <c r="I1843" s="34" t="s">
        <v>8526</v>
      </c>
      <c r="J1843" s="34" t="s">
        <v>8527</v>
      </c>
      <c r="K1843" s="25" t="s">
        <v>8528</v>
      </c>
      <c r="L1843" s="25" t="s">
        <v>25</v>
      </c>
      <c r="M1843" s="101">
        <v>40</v>
      </c>
      <c r="N1843" s="37">
        <v>40909</v>
      </c>
      <c r="O1843" s="69" t="str">
        <f>IFERROR(VLOOKUP(IF($L1843="―",$K1843,$L1843),法人一覧!$D$4:$E$333,2,FALSE),"―")</f>
        <v>1190005007211</v>
      </c>
    </row>
    <row r="1844" spans="1:22" ht="30" customHeight="1" x14ac:dyDescent="0.15">
      <c r="A1844" s="39">
        <f>IF($B$1819="","",COUNTA($B$1819:B1844))</f>
        <v>26</v>
      </c>
      <c r="B1844" s="27">
        <f t="shared" si="186"/>
        <v>1844</v>
      </c>
      <c r="C1844" s="27" t="str">
        <f t="shared" si="187"/>
        <v>（１）　生活介護(障害者支援施設)　（障害者総合支援法）</v>
      </c>
      <c r="D1844" s="131" t="str">
        <f t="shared" si="188"/>
        <v>障がい福祉課</v>
      </c>
      <c r="E1844" s="27" t="str">
        <f t="shared" si="189"/>
        <v>生活介護(障害者支援施設)</v>
      </c>
      <c r="F1844" s="25" t="s">
        <v>8529</v>
      </c>
      <c r="G1844" s="34" t="s">
        <v>8530</v>
      </c>
      <c r="H1844" s="25" t="s">
        <v>8531</v>
      </c>
      <c r="I1844" s="34" t="s">
        <v>8532</v>
      </c>
      <c r="J1844" s="34" t="s">
        <v>8533</v>
      </c>
      <c r="K1844" s="25" t="s">
        <v>8534</v>
      </c>
      <c r="L1844" s="25" t="s">
        <v>25</v>
      </c>
      <c r="M1844" s="101">
        <v>40</v>
      </c>
      <c r="N1844" s="37">
        <v>40391</v>
      </c>
      <c r="O1844" s="69" t="str">
        <f>IFERROR(VLOOKUP(IF($L1844="―",$K1844,$L1844),法人一覧!$D$4:$E$333,2,FALSE),"―")</f>
        <v>2190005006641</v>
      </c>
    </row>
    <row r="1845" spans="1:22" ht="30" customHeight="1" x14ac:dyDescent="0.15">
      <c r="A1845" s="39">
        <f>IF($B$1819="","",COUNTA($B$1819:B1845))</f>
        <v>27</v>
      </c>
      <c r="B1845" s="27">
        <f t="shared" si="186"/>
        <v>1845</v>
      </c>
      <c r="C1845" s="27" t="str">
        <f t="shared" si="187"/>
        <v>（１）　生活介護(障害者支援施設)　（障害者総合支援法）</v>
      </c>
      <c r="D1845" s="131" t="str">
        <f t="shared" si="188"/>
        <v>障がい福祉課</v>
      </c>
      <c r="E1845" s="27" t="str">
        <f t="shared" si="189"/>
        <v>生活介護(障害者支援施設)</v>
      </c>
      <c r="F1845" s="25" t="s">
        <v>8535</v>
      </c>
      <c r="G1845" s="34" t="s">
        <v>8536</v>
      </c>
      <c r="H1845" s="25" t="s">
        <v>8537</v>
      </c>
      <c r="I1845" s="34" t="s">
        <v>8538</v>
      </c>
      <c r="J1845" s="34" t="s">
        <v>8539</v>
      </c>
      <c r="K1845" s="25" t="s">
        <v>8540</v>
      </c>
      <c r="L1845" s="25" t="s">
        <v>25</v>
      </c>
      <c r="M1845" s="101">
        <v>40</v>
      </c>
      <c r="N1845" s="37">
        <v>40817</v>
      </c>
      <c r="O1845" s="69" t="str">
        <f>IFERROR(VLOOKUP(IF($L1845="―",$K1845,$L1845),法人一覧!$D$4:$E$333,2,FALSE),"―")</f>
        <v>5190005009807</v>
      </c>
    </row>
    <row r="1846" spans="1:22" ht="30" customHeight="1" x14ac:dyDescent="0.15">
      <c r="A1846" s="39">
        <f>IF($B$1819="","",COUNTA($B$1819:B1846))</f>
        <v>28</v>
      </c>
      <c r="B1846" s="27">
        <f t="shared" si="186"/>
        <v>1846</v>
      </c>
      <c r="C1846" s="27" t="str">
        <f t="shared" si="187"/>
        <v>（１）　生活介護(障害者支援施設)　（障害者総合支援法）</v>
      </c>
      <c r="D1846" s="131" t="str">
        <f t="shared" si="188"/>
        <v>障がい福祉課</v>
      </c>
      <c r="E1846" s="27" t="str">
        <f t="shared" si="189"/>
        <v>生活介護(障害者支援施設)</v>
      </c>
      <c r="F1846" s="25" t="s">
        <v>8541</v>
      </c>
      <c r="G1846" s="34" t="s">
        <v>218</v>
      </c>
      <c r="H1846" s="25" t="s">
        <v>8542</v>
      </c>
      <c r="I1846" s="34" t="s">
        <v>220</v>
      </c>
      <c r="J1846" s="34" t="s">
        <v>221</v>
      </c>
      <c r="K1846" s="25" t="s">
        <v>8543</v>
      </c>
      <c r="L1846" s="25" t="s">
        <v>25</v>
      </c>
      <c r="M1846" s="101">
        <v>100</v>
      </c>
      <c r="N1846" s="37">
        <v>40817</v>
      </c>
      <c r="O1846" s="69" t="str">
        <f>IFERROR(VLOOKUP(IF($L1846="―",$K1846,$L1846),法人一覧!$D$4:$E$333,2,FALSE),"―")</f>
        <v>7190005005036</v>
      </c>
    </row>
    <row r="1847" spans="1:22" ht="30" customHeight="1" x14ac:dyDescent="0.15">
      <c r="A1847" s="39">
        <f>IF($B$1819="","",COUNTA($B$1819:B1847))</f>
        <v>29</v>
      </c>
      <c r="B1847" s="27">
        <f t="shared" si="186"/>
        <v>1847</v>
      </c>
      <c r="C1847" s="27" t="str">
        <f t="shared" si="187"/>
        <v>（１）　生活介護(障害者支援施設)　（障害者総合支援法）</v>
      </c>
      <c r="D1847" s="131" t="str">
        <f t="shared" si="188"/>
        <v>障がい福祉課</v>
      </c>
      <c r="E1847" s="27" t="str">
        <f t="shared" si="189"/>
        <v>生活介護(障害者支援施設)</v>
      </c>
      <c r="F1847" s="25" t="s">
        <v>8544</v>
      </c>
      <c r="G1847" s="34" t="s">
        <v>2878</v>
      </c>
      <c r="H1847" s="25" t="s">
        <v>8545</v>
      </c>
      <c r="I1847" s="34" t="s">
        <v>8546</v>
      </c>
      <c r="J1847" s="34" t="s">
        <v>8547</v>
      </c>
      <c r="K1847" s="25" t="s">
        <v>8543</v>
      </c>
      <c r="L1847" s="25" t="s">
        <v>25</v>
      </c>
      <c r="M1847" s="101">
        <v>50</v>
      </c>
      <c r="N1847" s="37">
        <v>40087</v>
      </c>
      <c r="O1847" s="69" t="str">
        <f>IFERROR(VLOOKUP(IF($L1847="―",$K1847,$L1847),法人一覧!$D$4:$E$333,2,FALSE),"―")</f>
        <v>7190005005036</v>
      </c>
    </row>
    <row r="1848" spans="1:22" ht="30" customHeight="1" x14ac:dyDescent="0.15">
      <c r="A1848" s="39">
        <f>IF($B$1819="","",COUNTA($B$1819:B1848))</f>
        <v>30</v>
      </c>
      <c r="B1848" s="27">
        <f t="shared" si="186"/>
        <v>1848</v>
      </c>
      <c r="C1848" s="27" t="str">
        <f t="shared" si="187"/>
        <v>（１）　生活介護(障害者支援施設)　（障害者総合支援法）</v>
      </c>
      <c r="D1848" s="131" t="str">
        <f t="shared" si="188"/>
        <v>障がい福祉課</v>
      </c>
      <c r="E1848" s="27" t="str">
        <f t="shared" si="189"/>
        <v>生活介護(障害者支援施設)</v>
      </c>
      <c r="F1848" s="25" t="s">
        <v>8548</v>
      </c>
      <c r="G1848" s="34" t="s">
        <v>5273</v>
      </c>
      <c r="H1848" s="25" t="s">
        <v>8549</v>
      </c>
      <c r="I1848" s="34" t="s">
        <v>8550</v>
      </c>
      <c r="J1848" s="34" t="s">
        <v>8551</v>
      </c>
      <c r="K1848" s="25" t="s">
        <v>8461</v>
      </c>
      <c r="L1848" s="25" t="s">
        <v>25</v>
      </c>
      <c r="M1848" s="101">
        <v>60</v>
      </c>
      <c r="N1848" s="37">
        <v>39630</v>
      </c>
      <c r="O1848" s="69" t="str">
        <f>IFERROR(VLOOKUP(IF($L1848="―",$K1848,$L1848),法人一覧!$D$4:$E$333,2,FALSE),"―")</f>
        <v>2190005004075</v>
      </c>
    </row>
    <row r="1849" spans="1:22" ht="30" customHeight="1" x14ac:dyDescent="0.15">
      <c r="A1849" s="39">
        <f>IF($B$1819="","",COUNTA($B$1819:B1849))</f>
        <v>31</v>
      </c>
      <c r="B1849" s="27">
        <f t="shared" si="186"/>
        <v>1849</v>
      </c>
      <c r="C1849" s="27" t="str">
        <f t="shared" si="187"/>
        <v>（１）　生活介護(障害者支援施設)　（障害者総合支援法）</v>
      </c>
      <c r="D1849" s="131" t="str">
        <f t="shared" si="188"/>
        <v>障がい福祉課</v>
      </c>
      <c r="E1849" s="27" t="str">
        <f t="shared" si="189"/>
        <v>生活介護(障害者支援施設)</v>
      </c>
      <c r="F1849" s="25" t="s">
        <v>8552</v>
      </c>
      <c r="G1849" s="34" t="s">
        <v>1730</v>
      </c>
      <c r="H1849" s="25" t="s">
        <v>8553</v>
      </c>
      <c r="I1849" s="34" t="s">
        <v>8554</v>
      </c>
      <c r="J1849" s="34" t="s">
        <v>8555</v>
      </c>
      <c r="K1849" s="25" t="s">
        <v>8484</v>
      </c>
      <c r="L1849" s="25" t="s">
        <v>25</v>
      </c>
      <c r="M1849" s="101">
        <v>40</v>
      </c>
      <c r="N1849" s="37">
        <v>39173</v>
      </c>
      <c r="O1849" s="69" t="str">
        <f>IFERROR(VLOOKUP(IF($L1849="―",$K1849,$L1849),法人一覧!$D$4:$E$333,2,FALSE),"―")</f>
        <v>6190005007280</v>
      </c>
    </row>
    <row r="1850" spans="1:22" ht="30" customHeight="1" x14ac:dyDescent="0.15">
      <c r="A1850" s="39">
        <f>IF($B$1819="","",COUNTA($B$1819:B1850))</f>
        <v>32</v>
      </c>
      <c r="B1850" s="27">
        <f t="shared" si="186"/>
        <v>1850</v>
      </c>
      <c r="C1850" s="27" t="str">
        <f t="shared" si="187"/>
        <v>（１）　生活介護(障害者支援施設)　（障害者総合支援法）</v>
      </c>
      <c r="D1850" s="131" t="str">
        <f t="shared" si="188"/>
        <v>障がい福祉課</v>
      </c>
      <c r="E1850" s="27" t="str">
        <f t="shared" si="189"/>
        <v>生活介護(障害者支援施設)</v>
      </c>
      <c r="F1850" s="25" t="s">
        <v>8556</v>
      </c>
      <c r="G1850" s="34" t="s">
        <v>2893</v>
      </c>
      <c r="H1850" s="25" t="s">
        <v>8557</v>
      </c>
      <c r="I1850" s="34" t="s">
        <v>8558</v>
      </c>
      <c r="J1850" s="34" t="s">
        <v>8559</v>
      </c>
      <c r="K1850" s="25" t="s">
        <v>8560</v>
      </c>
      <c r="L1850" s="25" t="s">
        <v>25</v>
      </c>
      <c r="M1850" s="101">
        <v>20</v>
      </c>
      <c r="N1850" s="37">
        <v>39234</v>
      </c>
      <c r="O1850" s="69" t="str">
        <f>IFERROR(VLOOKUP(IF($L1850="―",$K1850,$L1850),法人一覧!$D$4:$E$333,2,FALSE),"―")</f>
        <v>2190005005635</v>
      </c>
    </row>
    <row r="1851" spans="1:22" ht="30" customHeight="1" x14ac:dyDescent="0.15">
      <c r="A1851" s="39">
        <f>IF($B$1819="","",COUNTA($B$1819:B1851))</f>
        <v>33</v>
      </c>
      <c r="B1851" s="27">
        <f t="shared" si="186"/>
        <v>1851</v>
      </c>
      <c r="C1851" s="27" t="str">
        <f t="shared" si="187"/>
        <v>（１）　生活介護(障害者支援施設)　（障害者総合支援法）</v>
      </c>
      <c r="D1851" s="131" t="str">
        <f t="shared" si="188"/>
        <v>障がい福祉課</v>
      </c>
      <c r="E1851" s="27" t="str">
        <f t="shared" si="189"/>
        <v>生活介護(障害者支援施設)</v>
      </c>
      <c r="F1851" s="25" t="s">
        <v>8561</v>
      </c>
      <c r="G1851" s="34" t="s">
        <v>2717</v>
      </c>
      <c r="H1851" s="25" t="s">
        <v>8562</v>
      </c>
      <c r="I1851" s="34" t="s">
        <v>3819</v>
      </c>
      <c r="J1851" s="34" t="s">
        <v>3820</v>
      </c>
      <c r="K1851" s="25" t="s">
        <v>3821</v>
      </c>
      <c r="L1851" s="25" t="s">
        <v>25</v>
      </c>
      <c r="M1851" s="101">
        <v>28</v>
      </c>
      <c r="N1851" s="37">
        <v>38991</v>
      </c>
      <c r="O1851" s="69" t="str">
        <f>IFERROR(VLOOKUP(IF($L1851="―",$K1851,$L1851),法人一覧!$D$4:$E$333,2,FALSE),"―")</f>
        <v>9190005006379</v>
      </c>
    </row>
    <row r="1852" spans="1:22" ht="30" customHeight="1" x14ac:dyDescent="0.15">
      <c r="A1852" s="39">
        <f>IF($B$1819="","",COUNTA($B$1819:B1852))</f>
        <v>34</v>
      </c>
      <c r="B1852" s="27">
        <f t="shared" si="186"/>
        <v>1852</v>
      </c>
      <c r="C1852" s="27" t="str">
        <f t="shared" si="187"/>
        <v>（１）　生活介護(障害者支援施設)　（障害者総合支援法）</v>
      </c>
      <c r="D1852" s="131" t="str">
        <f t="shared" si="188"/>
        <v>障がい福祉課</v>
      </c>
      <c r="E1852" s="27" t="str">
        <f t="shared" si="189"/>
        <v>生活介護(障害者支援施設)</v>
      </c>
      <c r="F1852" s="25" t="s">
        <v>8563</v>
      </c>
      <c r="G1852" s="34" t="s">
        <v>224</v>
      </c>
      <c r="H1852" s="25" t="s">
        <v>225</v>
      </c>
      <c r="I1852" s="34" t="s">
        <v>8564</v>
      </c>
      <c r="J1852" s="34" t="s">
        <v>8565</v>
      </c>
      <c r="K1852" s="25" t="s">
        <v>8566</v>
      </c>
      <c r="L1852" s="25" t="s">
        <v>25</v>
      </c>
      <c r="M1852" s="101">
        <v>60</v>
      </c>
      <c r="N1852" s="37">
        <v>40544</v>
      </c>
      <c r="O1852" s="69" t="str">
        <f>IFERROR(VLOOKUP(IF($L1852="―",$K1852,$L1852),法人一覧!$D$4:$E$333,2,FALSE),"―")</f>
        <v>3190005006260</v>
      </c>
    </row>
    <row r="1853" spans="1:22" ht="30" customHeight="1" x14ac:dyDescent="0.15">
      <c r="A1853" s="39">
        <f>IF($B$1819="","",COUNTA($B$1819:B1853))</f>
        <v>35</v>
      </c>
      <c r="B1853" s="27">
        <f t="shared" si="186"/>
        <v>1853</v>
      </c>
      <c r="C1853" s="27" t="str">
        <f t="shared" si="187"/>
        <v>（１）　生活介護(障害者支援施設)　（障害者総合支援法）</v>
      </c>
      <c r="D1853" s="131" t="str">
        <f t="shared" si="188"/>
        <v>障がい福祉課</v>
      </c>
      <c r="E1853" s="27" t="str">
        <f t="shared" si="189"/>
        <v>生活介護(障害者支援施設)</v>
      </c>
      <c r="F1853" s="25" t="s">
        <v>8567</v>
      </c>
      <c r="G1853" s="34" t="s">
        <v>224</v>
      </c>
      <c r="H1853" s="25" t="s">
        <v>225</v>
      </c>
      <c r="I1853" s="34" t="s">
        <v>8568</v>
      </c>
      <c r="J1853" s="34" t="s">
        <v>8569</v>
      </c>
      <c r="K1853" s="25" t="s">
        <v>8566</v>
      </c>
      <c r="L1853" s="25" t="s">
        <v>25</v>
      </c>
      <c r="M1853" s="101">
        <v>60</v>
      </c>
      <c r="N1853" s="37">
        <v>40544</v>
      </c>
      <c r="O1853" s="69" t="str">
        <f>IFERROR(VLOOKUP(IF($L1853="―",$K1853,$L1853),法人一覧!$D$4:$E$333,2,FALSE),"―")</f>
        <v>3190005006260</v>
      </c>
    </row>
    <row r="1854" spans="1:22" s="78" customFormat="1" ht="30" customHeight="1" x14ac:dyDescent="0.15">
      <c r="A1854" s="39">
        <f>IF($B$1819="","",COUNTA($B$1819:B1854))</f>
        <v>36</v>
      </c>
      <c r="B1854" s="27">
        <f t="shared" si="186"/>
        <v>1854</v>
      </c>
      <c r="C1854" s="27" t="str">
        <f t="shared" si="187"/>
        <v>（１）　生活介護(障害者支援施設)　（障害者総合支援法）</v>
      </c>
      <c r="D1854" s="131" t="str">
        <f t="shared" si="188"/>
        <v>障がい福祉課</v>
      </c>
      <c r="E1854" s="27" t="str">
        <f t="shared" si="189"/>
        <v>生活介護(障害者支援施設)</v>
      </c>
      <c r="F1854" s="25" t="s">
        <v>8570</v>
      </c>
      <c r="G1854" s="34" t="s">
        <v>224</v>
      </c>
      <c r="H1854" s="25" t="s">
        <v>225</v>
      </c>
      <c r="I1854" s="34" t="s">
        <v>226</v>
      </c>
      <c r="J1854" s="34" t="s">
        <v>227</v>
      </c>
      <c r="K1854" s="25" t="s">
        <v>8566</v>
      </c>
      <c r="L1854" s="25" t="s">
        <v>25</v>
      </c>
      <c r="M1854" s="101">
        <v>10</v>
      </c>
      <c r="N1854" s="37">
        <v>42826</v>
      </c>
      <c r="O1854" s="69" t="str">
        <f>IFERROR(VLOOKUP(IF($L1854="―",$K1854,$L1854),法人一覧!$D$4:$E$333,2,FALSE),"―")</f>
        <v>3190005006260</v>
      </c>
      <c r="P1854" s="63"/>
      <c r="Q1854" s="63"/>
      <c r="R1854" s="63"/>
      <c r="S1854" s="63"/>
      <c r="T1854" s="63"/>
      <c r="U1854" s="63"/>
      <c r="V1854" s="63"/>
    </row>
    <row r="1855" spans="1:22" ht="30" customHeight="1" x14ac:dyDescent="0.15">
      <c r="A1855" s="39">
        <f>IF($B$1819="","",COUNTA($B$1819:B1855))</f>
        <v>37</v>
      </c>
      <c r="B1855" s="27">
        <f t="shared" si="186"/>
        <v>1855</v>
      </c>
      <c r="C1855" s="27" t="str">
        <f t="shared" si="187"/>
        <v>（１）　生活介護(障害者支援施設)　（障害者総合支援法）</v>
      </c>
      <c r="D1855" s="131" t="str">
        <f t="shared" si="188"/>
        <v>障がい福祉課</v>
      </c>
      <c r="E1855" s="27" t="str">
        <f t="shared" si="189"/>
        <v>生活介護(障害者支援施設)</v>
      </c>
      <c r="F1855" s="25" t="s">
        <v>8571</v>
      </c>
      <c r="G1855" s="34" t="s">
        <v>1963</v>
      </c>
      <c r="H1855" s="25" t="s">
        <v>8572</v>
      </c>
      <c r="I1855" s="34" t="s">
        <v>8573</v>
      </c>
      <c r="J1855" s="34" t="s">
        <v>8574</v>
      </c>
      <c r="K1855" s="25" t="s">
        <v>8029</v>
      </c>
      <c r="L1855" s="25" t="s">
        <v>25</v>
      </c>
      <c r="M1855" s="101">
        <v>36</v>
      </c>
      <c r="N1855" s="37">
        <v>40483</v>
      </c>
      <c r="O1855" s="69" t="str">
        <f>IFERROR(VLOOKUP(IF($L1855="―",$K1855,$L1855),法人一覧!$D$4:$E$333,2,FALSE),"―")</f>
        <v>8190005003947</v>
      </c>
    </row>
    <row r="1856" spans="1:22" ht="30" customHeight="1" x14ac:dyDescent="0.15">
      <c r="A1856" s="39">
        <f>IF($B$1819="","",COUNTA($B$1819:B1856))</f>
        <v>38</v>
      </c>
      <c r="B1856" s="27">
        <f t="shared" si="186"/>
        <v>1856</v>
      </c>
      <c r="C1856" s="27" t="str">
        <f t="shared" si="187"/>
        <v>（１）　生活介護(障害者支援施設)　（障害者総合支援法）</v>
      </c>
      <c r="D1856" s="131" t="str">
        <f t="shared" si="188"/>
        <v>障がい福祉課</v>
      </c>
      <c r="E1856" s="27" t="str">
        <f t="shared" si="189"/>
        <v>生活介護(障害者支援施設)</v>
      </c>
      <c r="F1856" s="25" t="s">
        <v>8575</v>
      </c>
      <c r="G1856" s="34" t="s">
        <v>3907</v>
      </c>
      <c r="H1856" s="25" t="s">
        <v>3908</v>
      </c>
      <c r="I1856" s="34" t="s">
        <v>8576</v>
      </c>
      <c r="J1856" s="34" t="s">
        <v>8577</v>
      </c>
      <c r="K1856" s="25" t="s">
        <v>8578</v>
      </c>
      <c r="L1856" s="25" t="s">
        <v>25</v>
      </c>
      <c r="M1856" s="101">
        <v>20</v>
      </c>
      <c r="N1856" s="37">
        <v>40118</v>
      </c>
      <c r="O1856" s="69" t="str">
        <f>IFERROR(VLOOKUP(IF($L1856="―",$K1856,$L1856),法人一覧!$D$4:$E$333,2,FALSE),"―")</f>
        <v>5190005003594</v>
      </c>
    </row>
    <row r="1857" spans="1:24" ht="30" customHeight="1" x14ac:dyDescent="0.15">
      <c r="A1857" s="39">
        <f>IF($B$1819="","",COUNTA($B$1819:B1857))</f>
        <v>39</v>
      </c>
      <c r="B1857" s="59">
        <f t="shared" si="186"/>
        <v>1857</v>
      </c>
      <c r="C1857" s="59" t="str">
        <f t="shared" si="187"/>
        <v>（１）　生活介護(障害者支援施設)　（障害者総合支援法）</v>
      </c>
      <c r="D1857" s="138" t="str">
        <f t="shared" si="188"/>
        <v>障がい福祉課</v>
      </c>
      <c r="E1857" s="27" t="str">
        <f t="shared" si="189"/>
        <v>生活介護(障害者支援施設)</v>
      </c>
      <c r="F1857" s="58" t="s">
        <v>8579</v>
      </c>
      <c r="G1857" s="60" t="s">
        <v>3895</v>
      </c>
      <c r="H1857" s="58" t="s">
        <v>8580</v>
      </c>
      <c r="I1857" s="60" t="s">
        <v>8581</v>
      </c>
      <c r="J1857" s="60" t="s">
        <v>8582</v>
      </c>
      <c r="K1857" s="58" t="s">
        <v>8583</v>
      </c>
      <c r="L1857" s="58" t="s">
        <v>25</v>
      </c>
      <c r="M1857" s="1">
        <v>60</v>
      </c>
      <c r="N1857" s="94">
        <v>40269</v>
      </c>
      <c r="O1857" s="74" t="str">
        <f>IFERROR(VLOOKUP(IF($L1857="―",$K1857,$L1857),法人一覧!$D$4:$E$333,2,FALSE),"―")</f>
        <v>8190005003550</v>
      </c>
    </row>
    <row r="1858" spans="1:24" ht="30" customHeight="1" x14ac:dyDescent="0.15">
      <c r="O1858" s="129"/>
    </row>
    <row r="1859" spans="1:24" ht="27" customHeight="1" x14ac:dyDescent="0.15">
      <c r="F1859" s="395" t="s">
        <v>13915</v>
      </c>
      <c r="O1859" s="56" t="s">
        <v>204</v>
      </c>
    </row>
    <row r="1860" spans="1:24" ht="27" customHeight="1" x14ac:dyDescent="0.15">
      <c r="A1860" s="77" t="s">
        <v>5</v>
      </c>
      <c r="B1860" s="66" t="s">
        <v>6</v>
      </c>
      <c r="C1860" s="66" t="s">
        <v>7</v>
      </c>
      <c r="D1860" s="66" t="s">
        <v>8</v>
      </c>
      <c r="E1860" s="66" t="s">
        <v>9</v>
      </c>
      <c r="F1860" s="67" t="s">
        <v>10</v>
      </c>
      <c r="G1860" s="66" t="s">
        <v>11</v>
      </c>
      <c r="H1860" s="67" t="s">
        <v>12</v>
      </c>
      <c r="I1860" s="66" t="s">
        <v>13</v>
      </c>
      <c r="J1860" s="66" t="s">
        <v>14</v>
      </c>
      <c r="K1860" s="67" t="s">
        <v>15</v>
      </c>
      <c r="L1860" s="67" t="s">
        <v>13925</v>
      </c>
      <c r="M1860" s="68" t="s">
        <v>16</v>
      </c>
      <c r="N1860" s="67" t="s">
        <v>17</v>
      </c>
      <c r="O1860" s="66" t="s">
        <v>18</v>
      </c>
    </row>
    <row r="1861" spans="1:24" ht="30" customHeight="1" x14ac:dyDescent="0.15">
      <c r="A1861" s="39">
        <f>IF($B$1861="","",COUNTA($B$1861:B1861))</f>
        <v>1</v>
      </c>
      <c r="B1861" s="27">
        <f t="shared" ref="B1861" si="190">IF(D1861="","",ROW())</f>
        <v>1861</v>
      </c>
      <c r="C1861" s="27" t="str">
        <f>$F$1859</f>
        <v>（２）　自立訓練(機能訓練)(障害者支援施設)　（障害者総合支援法）</v>
      </c>
      <c r="D1861" s="131" t="str">
        <f>$O$1859</f>
        <v>障がい福祉課</v>
      </c>
      <c r="E1861" s="27" t="str">
        <f>MID(category5_2,SEARCH("）",category5_2,1)+2,SEARCH("（",category5_2,SEARCH("）",category5_2,1)+2)-SEARCH("）",category5_2,1)-3)</f>
        <v>自立訓練(機能訓練)(障害者支援施設)</v>
      </c>
      <c r="F1861" s="25" t="s">
        <v>8474</v>
      </c>
      <c r="G1861" s="34" t="s">
        <v>8475</v>
      </c>
      <c r="H1861" s="25" t="s">
        <v>8476</v>
      </c>
      <c r="I1861" s="34" t="s">
        <v>8477</v>
      </c>
      <c r="J1861" s="34" t="s">
        <v>8478</v>
      </c>
      <c r="K1861" s="25" t="s">
        <v>247</v>
      </c>
      <c r="L1861" s="25" t="s">
        <v>8479</v>
      </c>
      <c r="M1861" s="41">
        <v>32</v>
      </c>
      <c r="N1861" s="37">
        <v>38991</v>
      </c>
      <c r="O1861" s="69" t="str">
        <f>IFERROR(VLOOKUP(IF($L1861="―",$K1861,$L1861),法人一覧!$D$4:$E$333,2,FALSE),"―")</f>
        <v>5190005000113</v>
      </c>
    </row>
    <row r="1863" spans="1:24" ht="27" customHeight="1" x14ac:dyDescent="0.15">
      <c r="F1863" s="395" t="s">
        <v>13916</v>
      </c>
      <c r="O1863" s="56" t="s">
        <v>204</v>
      </c>
    </row>
    <row r="1864" spans="1:24" ht="30" customHeight="1" x14ac:dyDescent="0.15">
      <c r="A1864" s="77" t="s">
        <v>5</v>
      </c>
      <c r="B1864" s="66" t="s">
        <v>6</v>
      </c>
      <c r="C1864" s="66" t="s">
        <v>7</v>
      </c>
      <c r="D1864" s="66" t="s">
        <v>8</v>
      </c>
      <c r="E1864" s="66" t="s">
        <v>9</v>
      </c>
      <c r="F1864" s="67" t="s">
        <v>10</v>
      </c>
      <c r="G1864" s="66" t="s">
        <v>11</v>
      </c>
      <c r="H1864" s="67" t="s">
        <v>12</v>
      </c>
      <c r="I1864" s="66" t="s">
        <v>13</v>
      </c>
      <c r="J1864" s="66" t="s">
        <v>14</v>
      </c>
      <c r="K1864" s="67" t="s">
        <v>15</v>
      </c>
      <c r="L1864" s="67" t="s">
        <v>13925</v>
      </c>
      <c r="M1864" s="68" t="s">
        <v>16</v>
      </c>
      <c r="N1864" s="67" t="s">
        <v>17</v>
      </c>
      <c r="O1864" s="66" t="s">
        <v>18</v>
      </c>
    </row>
    <row r="1865" spans="1:24" ht="27" customHeight="1" x14ac:dyDescent="0.15">
      <c r="A1865" s="39">
        <f>IF($B$1865="","",COUNTA($B$1865:B1865))</f>
        <v>1</v>
      </c>
      <c r="B1865" s="59">
        <f t="shared" ref="B1865:B1866" si="191">IF(D1865="","",ROW())</f>
        <v>1865</v>
      </c>
      <c r="C1865" s="27" t="str">
        <f>$F$1863</f>
        <v>（３）　自立訓練(生活訓練)(障害者支援施設)　（障害者総合支援法）</v>
      </c>
      <c r="D1865" s="131" t="str">
        <f>$O$1863</f>
        <v>障がい福祉課</v>
      </c>
      <c r="E1865" s="27" t="str">
        <f>MID(category5_3,SEARCH("）",category5_3,1)+2,SEARCH("（",category5_3,SEARCH("）",category5_3,1)+2)-SEARCH("）",category5_3,1)-3)</f>
        <v>自立訓練(生活訓練)(障害者支援施設)</v>
      </c>
      <c r="F1865" s="25" t="s">
        <v>8474</v>
      </c>
      <c r="G1865" s="34" t="s">
        <v>8475</v>
      </c>
      <c r="H1865" s="27" t="s">
        <v>8476</v>
      </c>
      <c r="I1865" s="34" t="s">
        <v>8477</v>
      </c>
      <c r="J1865" s="34" t="s">
        <v>8478</v>
      </c>
      <c r="K1865" s="25" t="s">
        <v>247</v>
      </c>
      <c r="L1865" s="25" t="s">
        <v>8479</v>
      </c>
      <c r="M1865" s="101">
        <v>16</v>
      </c>
      <c r="N1865" s="118">
        <v>38991</v>
      </c>
      <c r="O1865" s="74" t="str">
        <f>IFERROR(VLOOKUP(IF($L1865="―",$K1865,$L1865),法人一覧!$D$4:$E$333,2,FALSE),"―")</f>
        <v>5190005000113</v>
      </c>
    </row>
    <row r="1866" spans="1:24" ht="27" customHeight="1" x14ac:dyDescent="0.15">
      <c r="A1866" s="39">
        <f>IF($B$1865="","",COUNTA($B$1865:B1866))</f>
        <v>2</v>
      </c>
      <c r="B1866" s="59">
        <f t="shared" si="191"/>
        <v>1866</v>
      </c>
      <c r="C1866" s="59" t="str">
        <f>$F$1863</f>
        <v>（３）　自立訓練(生活訓練)(障害者支援施設)　（障害者総合支援法）</v>
      </c>
      <c r="D1866" s="138" t="str">
        <f>$O$1863</f>
        <v>障がい福祉課</v>
      </c>
      <c r="E1866" s="27" t="str">
        <f>MID(category5_3,SEARCH("）",category5_3,1)+2,SEARCH("（",category5_3,SEARCH("）",category5_3,1)+2)-SEARCH("）",category5_3,1)-3)</f>
        <v>自立訓練(生活訓練)(障害者支援施設)</v>
      </c>
      <c r="F1866" s="58" t="s">
        <v>8480</v>
      </c>
      <c r="G1866" s="60" t="s">
        <v>7421</v>
      </c>
      <c r="H1866" s="59" t="s">
        <v>8481</v>
      </c>
      <c r="I1866" s="60" t="s">
        <v>8482</v>
      </c>
      <c r="J1866" s="60" t="s">
        <v>8483</v>
      </c>
      <c r="K1866" s="58" t="s">
        <v>8584</v>
      </c>
      <c r="L1866" s="58" t="s">
        <v>25</v>
      </c>
      <c r="M1866" s="157">
        <v>6</v>
      </c>
      <c r="N1866" s="158">
        <v>39173</v>
      </c>
      <c r="O1866" s="74" t="str">
        <f>IFERROR(VLOOKUP(IF($L1866="―",$K1866,$L1866),法人一覧!$D$4:$E$333,2,FALSE),"―")</f>
        <v>6190005007280</v>
      </c>
    </row>
    <row r="1867" spans="1:24" ht="27" customHeight="1" x14ac:dyDescent="0.15">
      <c r="N1867" s="109"/>
    </row>
    <row r="1868" spans="1:24" ht="27" customHeight="1" x14ac:dyDescent="0.15">
      <c r="F1868" s="395" t="s">
        <v>13917</v>
      </c>
      <c r="O1868" s="56" t="s">
        <v>204</v>
      </c>
    </row>
    <row r="1869" spans="1:24" ht="27" customHeight="1" x14ac:dyDescent="0.15">
      <c r="A1869" s="77" t="s">
        <v>5</v>
      </c>
      <c r="B1869" s="66" t="s">
        <v>6</v>
      </c>
      <c r="C1869" s="66" t="s">
        <v>7</v>
      </c>
      <c r="D1869" s="66" t="s">
        <v>8</v>
      </c>
      <c r="E1869" s="66" t="s">
        <v>9</v>
      </c>
      <c r="F1869" s="67" t="s">
        <v>10</v>
      </c>
      <c r="G1869" s="66" t="s">
        <v>11</v>
      </c>
      <c r="H1869" s="67" t="s">
        <v>12</v>
      </c>
      <c r="I1869" s="66" t="s">
        <v>13</v>
      </c>
      <c r="J1869" s="66" t="s">
        <v>14</v>
      </c>
      <c r="K1869" s="67" t="s">
        <v>15</v>
      </c>
      <c r="L1869" s="67" t="s">
        <v>13925</v>
      </c>
      <c r="M1869" s="68" t="s">
        <v>16</v>
      </c>
      <c r="N1869" s="67" t="s">
        <v>17</v>
      </c>
      <c r="O1869" s="66" t="s">
        <v>18</v>
      </c>
    </row>
    <row r="1870" spans="1:24" s="78" customFormat="1" ht="27" customHeight="1" x14ac:dyDescent="0.15">
      <c r="A1870" s="39">
        <f>IF($B$1870="","",COUNTA($B$1870:B1870))</f>
        <v>1</v>
      </c>
      <c r="B1870" s="59">
        <f t="shared" ref="B1870" si="192">IF(D1870="","",ROW())</f>
        <v>1870</v>
      </c>
      <c r="C1870" s="59" t="str">
        <f>$F$1868</f>
        <v>（４）　就労移行支援(障害者支援施設)　（障害者総合支援法）</v>
      </c>
      <c r="D1870" s="138" t="str">
        <f>$O$1868</f>
        <v>障がい福祉課</v>
      </c>
      <c r="E1870" s="27" t="str">
        <f>MID(category5_4,SEARCH("）",category5_4,1)+2,SEARCH("（",category5_4,SEARCH("）",category5_4,1)+2)-SEARCH("）",category5_4,1)-3)</f>
        <v>就労移行支援(障害者支援施設)</v>
      </c>
      <c r="F1870" s="58" t="s">
        <v>8474</v>
      </c>
      <c r="G1870" s="60" t="s">
        <v>8475</v>
      </c>
      <c r="H1870" s="58" t="s">
        <v>8585</v>
      </c>
      <c r="I1870" s="60" t="s">
        <v>8477</v>
      </c>
      <c r="J1870" s="60" t="s">
        <v>8478</v>
      </c>
      <c r="K1870" s="58" t="s">
        <v>247</v>
      </c>
      <c r="L1870" s="58" t="s">
        <v>8479</v>
      </c>
      <c r="M1870" s="61">
        <v>6</v>
      </c>
      <c r="N1870" s="90">
        <v>38991</v>
      </c>
      <c r="O1870" s="74" t="str">
        <f>IFERROR(VLOOKUP(IF($L1870="―",$K1870,$L1870),法人一覧!$D$4:$E$333,2,FALSE),"―")</f>
        <v>5190005000113</v>
      </c>
      <c r="P1870" s="63"/>
      <c r="Q1870" s="63"/>
      <c r="R1870" s="63"/>
      <c r="S1870" s="63"/>
      <c r="T1870" s="63"/>
      <c r="U1870" s="63"/>
      <c r="V1870" s="63"/>
    </row>
    <row r="1871" spans="1:24" s="78" customFormat="1" ht="27" customHeight="1" x14ac:dyDescent="0.15">
      <c r="A1871" s="70"/>
      <c r="B1871" s="70"/>
      <c r="C1871" s="70"/>
      <c r="D1871" s="70"/>
      <c r="E1871" s="70"/>
      <c r="F1871" s="71"/>
      <c r="G1871" s="319"/>
      <c r="H1871" s="71"/>
      <c r="I1871" s="319"/>
      <c r="J1871" s="319"/>
      <c r="K1871" s="71"/>
      <c r="L1871" s="71"/>
      <c r="M1871" s="71"/>
      <c r="N1871" s="358"/>
      <c r="O1871" s="159"/>
      <c r="P1871" s="63"/>
      <c r="R1871" s="63"/>
      <c r="S1871" s="63"/>
      <c r="T1871" s="63"/>
      <c r="U1871" s="63"/>
      <c r="V1871" s="63"/>
      <c r="W1871" s="63"/>
      <c r="X1871" s="63"/>
    </row>
    <row r="1872" spans="1:24" ht="30" customHeight="1" x14ac:dyDescent="0.15">
      <c r="F1872" s="395" t="s">
        <v>13918</v>
      </c>
      <c r="O1872" s="56" t="s">
        <v>204</v>
      </c>
    </row>
    <row r="1873" spans="1:15" ht="30" customHeight="1" x14ac:dyDescent="0.15">
      <c r="A1873" s="77" t="s">
        <v>5</v>
      </c>
      <c r="B1873" s="66" t="s">
        <v>6</v>
      </c>
      <c r="C1873" s="66" t="s">
        <v>7</v>
      </c>
      <c r="D1873" s="66" t="s">
        <v>8</v>
      </c>
      <c r="E1873" s="66" t="s">
        <v>9</v>
      </c>
      <c r="F1873" s="67" t="s">
        <v>10</v>
      </c>
      <c r="G1873" s="66" t="s">
        <v>11</v>
      </c>
      <c r="H1873" s="67" t="s">
        <v>12</v>
      </c>
      <c r="I1873" s="66" t="s">
        <v>13</v>
      </c>
      <c r="J1873" s="66" t="s">
        <v>14</v>
      </c>
      <c r="K1873" s="67" t="s">
        <v>15</v>
      </c>
      <c r="L1873" s="67" t="s">
        <v>13925</v>
      </c>
      <c r="M1873" s="160" t="s">
        <v>16</v>
      </c>
      <c r="N1873" s="67" t="s">
        <v>17</v>
      </c>
      <c r="O1873" s="66" t="s">
        <v>18</v>
      </c>
    </row>
    <row r="1874" spans="1:15" ht="30" customHeight="1" x14ac:dyDescent="0.15">
      <c r="A1874" s="39">
        <f>IF($B$1874="","",COUNTA($B$1874:B1874))</f>
        <v>1</v>
      </c>
      <c r="B1874" s="59">
        <f t="shared" ref="B1874:B1912" si="193">IF(D1874="","",ROW())</f>
        <v>1874</v>
      </c>
      <c r="C1874" s="27" t="str">
        <f t="shared" ref="C1874:C1912" si="194">$F$1872</f>
        <v>（５）　施設入所支援(障害者支援施設)　（障害者総合支援法）</v>
      </c>
      <c r="D1874" s="131" t="str">
        <f t="shared" ref="D1874:D1912" si="195">$O$1872</f>
        <v>障がい福祉課</v>
      </c>
      <c r="E1874" s="27" t="str">
        <f t="shared" ref="E1874:E1912" si="196">MID(category5_5,SEARCH("）",category5_5,1)+2,SEARCH("（",category5_5,SEARCH("）",category5_5,1)+2)-SEARCH("）",category5_5,1)-3)</f>
        <v>施設入所支援(障害者支援施設)</v>
      </c>
      <c r="F1874" s="25" t="s">
        <v>8421</v>
      </c>
      <c r="G1874" s="34" t="s">
        <v>8422</v>
      </c>
      <c r="H1874" s="25" t="s">
        <v>8423</v>
      </c>
      <c r="I1874" s="34" t="s">
        <v>8424</v>
      </c>
      <c r="J1874" s="34" t="s">
        <v>8425</v>
      </c>
      <c r="K1874" s="25" t="s">
        <v>8426</v>
      </c>
      <c r="L1874" s="25" t="s">
        <v>25</v>
      </c>
      <c r="M1874" s="161">
        <v>40</v>
      </c>
      <c r="N1874" s="37">
        <v>40634</v>
      </c>
      <c r="O1874" s="74" t="str">
        <f>IFERROR(VLOOKUP(IF($L1874="―",$K1874,$L1874),法人一覧!$D$4:$E$333,2,FALSE),"―")</f>
        <v>1190005007698</v>
      </c>
    </row>
    <row r="1875" spans="1:15" ht="30" customHeight="1" x14ac:dyDescent="0.15">
      <c r="A1875" s="39">
        <f>IF($B$1874="","",COUNTA($B$1874:B1875))</f>
        <v>2</v>
      </c>
      <c r="B1875" s="27">
        <f t="shared" si="193"/>
        <v>1875</v>
      </c>
      <c r="C1875" s="27" t="str">
        <f t="shared" si="194"/>
        <v>（５）　施設入所支援(障害者支援施設)　（障害者総合支援法）</v>
      </c>
      <c r="D1875" s="131" t="str">
        <f t="shared" si="195"/>
        <v>障がい福祉課</v>
      </c>
      <c r="E1875" s="27" t="str">
        <f t="shared" si="196"/>
        <v>施設入所支援(障害者支援施設)</v>
      </c>
      <c r="F1875" s="25" t="s">
        <v>8427</v>
      </c>
      <c r="G1875" s="34" t="s">
        <v>3021</v>
      </c>
      <c r="H1875" s="25" t="s">
        <v>8428</v>
      </c>
      <c r="I1875" s="34" t="s">
        <v>8429</v>
      </c>
      <c r="J1875" s="34" t="s">
        <v>8430</v>
      </c>
      <c r="K1875" s="25" t="s">
        <v>8431</v>
      </c>
      <c r="L1875" s="25" t="s">
        <v>25</v>
      </c>
      <c r="M1875" s="161">
        <v>76</v>
      </c>
      <c r="N1875" s="37">
        <v>40118</v>
      </c>
      <c r="O1875" s="69" t="str">
        <f>IFERROR(VLOOKUP(IF($L1875="―",$K1875,$L1875),法人一覧!$D$4:$E$333,2,FALSE),"―")</f>
        <v>4190005008842</v>
      </c>
    </row>
    <row r="1876" spans="1:15" ht="30" customHeight="1" x14ac:dyDescent="0.15">
      <c r="A1876" s="39">
        <f>IF($B$1874="","",COUNTA($B$1874:B1876))</f>
        <v>3</v>
      </c>
      <c r="B1876" s="27">
        <f t="shared" si="193"/>
        <v>1876</v>
      </c>
      <c r="C1876" s="27" t="str">
        <f t="shared" si="194"/>
        <v>（５）　施設入所支援(障害者支援施設)　（障害者総合支援法）</v>
      </c>
      <c r="D1876" s="131" t="str">
        <f t="shared" si="195"/>
        <v>障がい福祉課</v>
      </c>
      <c r="E1876" s="27" t="str">
        <f t="shared" si="196"/>
        <v>施設入所支援(障害者支援施設)</v>
      </c>
      <c r="F1876" s="25" t="s">
        <v>8432</v>
      </c>
      <c r="G1876" s="34" t="s">
        <v>206</v>
      </c>
      <c r="H1876" s="25" t="s">
        <v>207</v>
      </c>
      <c r="I1876" s="34" t="s">
        <v>208</v>
      </c>
      <c r="J1876" s="34" t="s">
        <v>209</v>
      </c>
      <c r="K1876" s="25" t="s">
        <v>8433</v>
      </c>
      <c r="L1876" s="25" t="s">
        <v>25</v>
      </c>
      <c r="M1876" s="161">
        <v>60</v>
      </c>
      <c r="N1876" s="37">
        <v>40269</v>
      </c>
      <c r="O1876" s="69" t="str">
        <f>IFERROR(VLOOKUP(IF($L1876="―",$K1876,$L1876),法人一覧!$D$4:$E$333,2,FALSE),"―")</f>
        <v>9190005008854</v>
      </c>
    </row>
    <row r="1877" spans="1:15" ht="30" customHeight="1" x14ac:dyDescent="0.15">
      <c r="A1877" s="39">
        <f>IF($B$1874="","",COUNTA($B$1874:B1877))</f>
        <v>4</v>
      </c>
      <c r="B1877" s="27">
        <f t="shared" si="193"/>
        <v>1877</v>
      </c>
      <c r="C1877" s="27" t="str">
        <f t="shared" si="194"/>
        <v>（５）　施設入所支援(障害者支援施設)　（障害者総合支援法）</v>
      </c>
      <c r="D1877" s="131" t="str">
        <f t="shared" si="195"/>
        <v>障がい福祉課</v>
      </c>
      <c r="E1877" s="27" t="str">
        <f t="shared" si="196"/>
        <v>施設入所支援(障害者支援施設)</v>
      </c>
      <c r="F1877" s="25" t="s">
        <v>8586</v>
      </c>
      <c r="G1877" s="34" t="s">
        <v>3045</v>
      </c>
      <c r="H1877" s="25" t="s">
        <v>8435</v>
      </c>
      <c r="I1877" s="34" t="s">
        <v>8436</v>
      </c>
      <c r="J1877" s="34" t="s">
        <v>3054</v>
      </c>
      <c r="K1877" s="25" t="s">
        <v>8437</v>
      </c>
      <c r="L1877" s="25" t="s">
        <v>25</v>
      </c>
      <c r="M1877" s="161">
        <v>70</v>
      </c>
      <c r="N1877" s="37">
        <v>40634</v>
      </c>
      <c r="O1877" s="69" t="str">
        <f>IFERROR(VLOOKUP(IF($L1877="―",$K1877,$L1877),法人一覧!$D$4:$E$333,2,FALSE),"―")</f>
        <v>1190005008837</v>
      </c>
    </row>
    <row r="1878" spans="1:15" ht="30" customHeight="1" x14ac:dyDescent="0.15">
      <c r="A1878" s="39">
        <f>IF($B$1874="","",COUNTA($B$1874:B1878))</f>
        <v>5</v>
      </c>
      <c r="B1878" s="27">
        <f t="shared" si="193"/>
        <v>1878</v>
      </c>
      <c r="C1878" s="27" t="str">
        <f t="shared" si="194"/>
        <v>（５）　施設入所支援(障害者支援施設)　（障害者総合支援法）</v>
      </c>
      <c r="D1878" s="131" t="str">
        <f t="shared" si="195"/>
        <v>障がい福祉課</v>
      </c>
      <c r="E1878" s="27" t="str">
        <f t="shared" si="196"/>
        <v>施設入所支援(障害者支援施設)</v>
      </c>
      <c r="F1878" s="25" t="s">
        <v>8438</v>
      </c>
      <c r="G1878" s="34" t="s">
        <v>8439</v>
      </c>
      <c r="H1878" s="25" t="s">
        <v>8440</v>
      </c>
      <c r="I1878" s="34" t="s">
        <v>8441</v>
      </c>
      <c r="J1878" s="34" t="s">
        <v>8442</v>
      </c>
      <c r="K1878" s="25" t="s">
        <v>8443</v>
      </c>
      <c r="L1878" s="25" t="s">
        <v>25</v>
      </c>
      <c r="M1878" s="161">
        <v>40</v>
      </c>
      <c r="N1878" s="37">
        <v>40664</v>
      </c>
      <c r="O1878" s="69" t="str">
        <f>IFERROR(VLOOKUP(IF($L1878="―",$K1878,$L1878),法人一覧!$D$4:$E$333,2,FALSE),"―")</f>
        <v>2190005008869</v>
      </c>
    </row>
    <row r="1879" spans="1:15" ht="30" customHeight="1" x14ac:dyDescent="0.15">
      <c r="A1879" s="39">
        <f>IF($B$1874="","",COUNTA($B$1874:B1879))</f>
        <v>6</v>
      </c>
      <c r="B1879" s="27">
        <f t="shared" si="193"/>
        <v>1879</v>
      </c>
      <c r="C1879" s="27" t="str">
        <f t="shared" si="194"/>
        <v>（５）　施設入所支援(障害者支援施設)　（障害者総合支援法）</v>
      </c>
      <c r="D1879" s="131" t="str">
        <f t="shared" si="195"/>
        <v>障がい福祉課</v>
      </c>
      <c r="E1879" s="27" t="str">
        <f t="shared" si="196"/>
        <v>施設入所支援(障害者支援施設)</v>
      </c>
      <c r="F1879" s="25" t="s">
        <v>8444</v>
      </c>
      <c r="G1879" s="34" t="s">
        <v>3034</v>
      </c>
      <c r="H1879" s="25" t="s">
        <v>8445</v>
      </c>
      <c r="I1879" s="34" t="s">
        <v>8446</v>
      </c>
      <c r="J1879" s="34" t="s">
        <v>8447</v>
      </c>
      <c r="K1879" s="25" t="s">
        <v>8448</v>
      </c>
      <c r="L1879" s="25" t="s">
        <v>25</v>
      </c>
      <c r="M1879" s="161">
        <v>40</v>
      </c>
      <c r="N1879" s="37">
        <v>41000</v>
      </c>
      <c r="O1879" s="69" t="str">
        <f>IFERROR(VLOOKUP(IF($L1879="―",$K1879,$L1879),法人一覧!$D$4:$E$333,2,FALSE),"―")</f>
        <v>2190005008852</v>
      </c>
    </row>
    <row r="1880" spans="1:15" ht="30" customHeight="1" x14ac:dyDescent="0.15">
      <c r="A1880" s="39">
        <f>IF($B$1874="","",COUNTA($B$1874:B1880))</f>
        <v>7</v>
      </c>
      <c r="B1880" s="27">
        <f t="shared" si="193"/>
        <v>1880</v>
      </c>
      <c r="C1880" s="27" t="str">
        <f t="shared" si="194"/>
        <v>（５）　施設入所支援(障害者支援施設)　（障害者総合支援法）</v>
      </c>
      <c r="D1880" s="131" t="str">
        <f t="shared" si="195"/>
        <v>障がい福祉課</v>
      </c>
      <c r="E1880" s="27" t="str">
        <f t="shared" si="196"/>
        <v>施設入所支援(障害者支援施設)</v>
      </c>
      <c r="F1880" s="25" t="s">
        <v>8449</v>
      </c>
      <c r="G1880" s="34" t="s">
        <v>20</v>
      </c>
      <c r="H1880" s="25" t="s">
        <v>8587</v>
      </c>
      <c r="I1880" s="34" t="s">
        <v>8451</v>
      </c>
      <c r="J1880" s="34" t="s">
        <v>8452</v>
      </c>
      <c r="K1880" s="25" t="s">
        <v>8453</v>
      </c>
      <c r="L1880" s="25" t="s">
        <v>25</v>
      </c>
      <c r="M1880" s="161">
        <v>40</v>
      </c>
      <c r="N1880" s="37">
        <v>39904</v>
      </c>
      <c r="O1880" s="69" t="str">
        <f>IFERROR(VLOOKUP(IF($L1880="―",$K1880,$L1880),法人一覧!$D$4:$E$333,2,FALSE),"―")</f>
        <v>1190005009455</v>
      </c>
    </row>
    <row r="1881" spans="1:15" ht="30" customHeight="1" x14ac:dyDescent="0.15">
      <c r="A1881" s="39">
        <f>IF($B$1874="","",COUNTA($B$1874:B1881))</f>
        <v>8</v>
      </c>
      <c r="B1881" s="27">
        <f t="shared" si="193"/>
        <v>1881</v>
      </c>
      <c r="C1881" s="27" t="str">
        <f t="shared" si="194"/>
        <v>（５）　施設入所支援(障害者支援施設)　（障害者総合支援法）</v>
      </c>
      <c r="D1881" s="131" t="str">
        <f t="shared" si="195"/>
        <v>障がい福祉課</v>
      </c>
      <c r="E1881" s="27" t="str">
        <f t="shared" si="196"/>
        <v>施設入所支援(障害者支援施設)</v>
      </c>
      <c r="F1881" s="25" t="s">
        <v>8454</v>
      </c>
      <c r="G1881" s="34" t="s">
        <v>2105</v>
      </c>
      <c r="H1881" s="25" t="s">
        <v>8588</v>
      </c>
      <c r="I1881" s="34" t="s">
        <v>3164</v>
      </c>
      <c r="J1881" s="34" t="s">
        <v>3165</v>
      </c>
      <c r="K1881" s="25" t="s">
        <v>8455</v>
      </c>
      <c r="L1881" s="25" t="s">
        <v>25</v>
      </c>
      <c r="M1881" s="161">
        <v>60</v>
      </c>
      <c r="N1881" s="37">
        <v>40269</v>
      </c>
      <c r="O1881" s="69" t="str">
        <f>IFERROR(VLOOKUP(IF($L1881="―",$K1881,$L1881),法人一覧!$D$4:$E$333,2,FALSE),"―")</f>
        <v>9190005009456</v>
      </c>
    </row>
    <row r="1882" spans="1:15" ht="30" customHeight="1" x14ac:dyDescent="0.15">
      <c r="A1882" s="39">
        <f>IF($B$1874="","",COUNTA($B$1874:B1882))</f>
        <v>9</v>
      </c>
      <c r="B1882" s="27">
        <f t="shared" si="193"/>
        <v>1882</v>
      </c>
      <c r="C1882" s="27" t="str">
        <f t="shared" si="194"/>
        <v>（５）　施設入所支援(障害者支援施設)　（障害者総合支援法）</v>
      </c>
      <c r="D1882" s="131" t="str">
        <f t="shared" si="195"/>
        <v>障がい福祉課</v>
      </c>
      <c r="E1882" s="27" t="str">
        <f t="shared" si="196"/>
        <v>施設入所支援(障害者支援施設)</v>
      </c>
      <c r="F1882" s="25" t="s">
        <v>8456</v>
      </c>
      <c r="G1882" s="34" t="s">
        <v>8457</v>
      </c>
      <c r="H1882" s="25" t="s">
        <v>8458</v>
      </c>
      <c r="I1882" s="34" t="s">
        <v>8459</v>
      </c>
      <c r="J1882" s="34" t="s">
        <v>8460</v>
      </c>
      <c r="K1882" s="25" t="s">
        <v>8589</v>
      </c>
      <c r="L1882" s="25" t="s">
        <v>25</v>
      </c>
      <c r="M1882" s="161">
        <v>40</v>
      </c>
      <c r="N1882" s="37">
        <v>39630</v>
      </c>
      <c r="O1882" s="69" t="str">
        <f>IFERROR(VLOOKUP(IF($L1882="―",$K1882,$L1882),法人一覧!$D$4:$E$333,2,FALSE),"―")</f>
        <v>2190005004075</v>
      </c>
    </row>
    <row r="1883" spans="1:15" ht="30" customHeight="1" x14ac:dyDescent="0.15">
      <c r="A1883" s="39">
        <f>IF($B$1874="","",COUNTA($B$1874:B1883))</f>
        <v>10</v>
      </c>
      <c r="B1883" s="27">
        <f t="shared" si="193"/>
        <v>1883</v>
      </c>
      <c r="C1883" s="27" t="str">
        <f t="shared" si="194"/>
        <v>（５）　施設入所支援(障害者支援施設)　（障害者総合支援法）</v>
      </c>
      <c r="D1883" s="131" t="str">
        <f t="shared" si="195"/>
        <v>障がい福祉課</v>
      </c>
      <c r="E1883" s="27" t="str">
        <f t="shared" si="196"/>
        <v>施設入所支援(障害者支援施設)</v>
      </c>
      <c r="F1883" s="25" t="s">
        <v>8462</v>
      </c>
      <c r="G1883" s="34" t="s">
        <v>8463</v>
      </c>
      <c r="H1883" s="25" t="s">
        <v>8464</v>
      </c>
      <c r="I1883" s="34" t="s">
        <v>8465</v>
      </c>
      <c r="J1883" s="34" t="s">
        <v>8466</v>
      </c>
      <c r="K1883" s="25" t="s">
        <v>8467</v>
      </c>
      <c r="L1883" s="25" t="s">
        <v>25</v>
      </c>
      <c r="M1883" s="161">
        <v>40</v>
      </c>
      <c r="N1883" s="37">
        <v>39995</v>
      </c>
      <c r="O1883" s="69" t="str">
        <f>IFERROR(VLOOKUP(IF($L1883="―",$K1883,$L1883),法人一覧!$D$4:$E$333,2,FALSE),"―")</f>
        <v>6190005004071</v>
      </c>
    </row>
    <row r="1884" spans="1:15" ht="30" customHeight="1" x14ac:dyDescent="0.15">
      <c r="A1884" s="39">
        <f>IF($B$1874="","",COUNTA($B$1874:B1884))</f>
        <v>11</v>
      </c>
      <c r="B1884" s="27">
        <f t="shared" si="193"/>
        <v>1884</v>
      </c>
      <c r="C1884" s="27" t="str">
        <f t="shared" si="194"/>
        <v>（５）　施設入所支援(障害者支援施設)　（障害者総合支援法）</v>
      </c>
      <c r="D1884" s="131" t="str">
        <f t="shared" si="195"/>
        <v>障がい福祉課</v>
      </c>
      <c r="E1884" s="27" t="str">
        <f t="shared" si="196"/>
        <v>施設入所支援(障害者支援施設)</v>
      </c>
      <c r="F1884" s="25" t="s">
        <v>8468</v>
      </c>
      <c r="G1884" s="34" t="s">
        <v>8463</v>
      </c>
      <c r="H1884" s="25" t="s">
        <v>8464</v>
      </c>
      <c r="I1884" s="34" t="s">
        <v>8465</v>
      </c>
      <c r="J1884" s="34" t="s">
        <v>8466</v>
      </c>
      <c r="K1884" s="25" t="s">
        <v>8467</v>
      </c>
      <c r="L1884" s="25" t="s">
        <v>25</v>
      </c>
      <c r="M1884" s="161">
        <v>30</v>
      </c>
      <c r="N1884" s="37">
        <v>40087</v>
      </c>
      <c r="O1884" s="69" t="str">
        <f>IFERROR(VLOOKUP(IF($L1884="―",$K1884,$L1884),法人一覧!$D$4:$E$333,2,FALSE),"―")</f>
        <v>6190005004071</v>
      </c>
    </row>
    <row r="1885" spans="1:15" ht="30" customHeight="1" x14ac:dyDescent="0.15">
      <c r="A1885" s="39">
        <f>IF($B$1874="","",COUNTA($B$1874:B1885))</f>
        <v>12</v>
      </c>
      <c r="B1885" s="27">
        <f t="shared" si="193"/>
        <v>1885</v>
      </c>
      <c r="C1885" s="27" t="str">
        <f t="shared" si="194"/>
        <v>（５）　施設入所支援(障害者支援施設)　（障害者総合支援法）</v>
      </c>
      <c r="D1885" s="131" t="str">
        <f t="shared" si="195"/>
        <v>障がい福祉課</v>
      </c>
      <c r="E1885" s="27" t="str">
        <f t="shared" si="196"/>
        <v>施設入所支援(障害者支援施設)</v>
      </c>
      <c r="F1885" s="25" t="s">
        <v>8469</v>
      </c>
      <c r="G1885" s="34" t="s">
        <v>1000</v>
      </c>
      <c r="H1885" s="25" t="s">
        <v>8470</v>
      </c>
      <c r="I1885" s="34" t="s">
        <v>8471</v>
      </c>
      <c r="J1885" s="34" t="s">
        <v>8472</v>
      </c>
      <c r="K1885" s="25" t="s">
        <v>8473</v>
      </c>
      <c r="L1885" s="25" t="s">
        <v>25</v>
      </c>
      <c r="M1885" s="161">
        <v>40</v>
      </c>
      <c r="N1885" s="37">
        <v>40634</v>
      </c>
      <c r="O1885" s="69" t="str">
        <f>IFERROR(VLOOKUP(IF($L1885="―",$K1885,$L1885),法人一覧!$D$4:$E$333,2,FALSE),"―")</f>
        <v>1190005004076</v>
      </c>
    </row>
    <row r="1886" spans="1:15" ht="30" customHeight="1" x14ac:dyDescent="0.15">
      <c r="A1886" s="39">
        <f>IF($B$1874="","",COUNTA($B$1874:B1886))</f>
        <v>13</v>
      </c>
      <c r="B1886" s="27">
        <f t="shared" si="193"/>
        <v>1886</v>
      </c>
      <c r="C1886" s="27" t="str">
        <f t="shared" si="194"/>
        <v>（５）　施設入所支援(障害者支援施設)　（障害者総合支援法）</v>
      </c>
      <c r="D1886" s="131" t="str">
        <f t="shared" si="195"/>
        <v>障がい福祉課</v>
      </c>
      <c r="E1886" s="27" t="str">
        <f t="shared" si="196"/>
        <v>施設入所支援(障害者支援施設)</v>
      </c>
      <c r="F1886" s="25" t="s">
        <v>8474</v>
      </c>
      <c r="G1886" s="34" t="s">
        <v>8475</v>
      </c>
      <c r="H1886" s="25" t="s">
        <v>8476</v>
      </c>
      <c r="I1886" s="34" t="s">
        <v>8477</v>
      </c>
      <c r="J1886" s="34" t="s">
        <v>8478</v>
      </c>
      <c r="K1886" s="25" t="s">
        <v>247</v>
      </c>
      <c r="L1886" s="25" t="s">
        <v>8479</v>
      </c>
      <c r="M1886" s="161">
        <v>40</v>
      </c>
      <c r="N1886" s="37">
        <v>38991</v>
      </c>
      <c r="O1886" s="69" t="str">
        <f>IFERROR(VLOOKUP(IF($L1886="―",$K1886,$L1886),法人一覧!$D$4:$E$333,2,FALSE),"―")</f>
        <v>5190005000113</v>
      </c>
    </row>
    <row r="1887" spans="1:15" ht="30" customHeight="1" x14ac:dyDescent="0.15">
      <c r="A1887" s="39">
        <f>IF($B$1874="","",COUNTA($B$1874:B1887))</f>
        <v>14</v>
      </c>
      <c r="B1887" s="27">
        <f t="shared" si="193"/>
        <v>1887</v>
      </c>
      <c r="C1887" s="27" t="str">
        <f t="shared" si="194"/>
        <v>（５）　施設入所支援(障害者支援施設)　（障害者総合支援法）</v>
      </c>
      <c r="D1887" s="131" t="str">
        <f t="shared" si="195"/>
        <v>障がい福祉課</v>
      </c>
      <c r="E1887" s="27" t="str">
        <f t="shared" si="196"/>
        <v>施設入所支援(障害者支援施設)</v>
      </c>
      <c r="F1887" s="25" t="s">
        <v>8480</v>
      </c>
      <c r="G1887" s="34" t="s">
        <v>7421</v>
      </c>
      <c r="H1887" s="25" t="s">
        <v>8481</v>
      </c>
      <c r="I1887" s="34" t="s">
        <v>8482</v>
      </c>
      <c r="J1887" s="34" t="s">
        <v>8483</v>
      </c>
      <c r="K1887" s="25" t="s">
        <v>8484</v>
      </c>
      <c r="L1887" s="25" t="s">
        <v>25</v>
      </c>
      <c r="M1887" s="161">
        <v>33</v>
      </c>
      <c r="N1887" s="37">
        <v>39173</v>
      </c>
      <c r="O1887" s="69" t="str">
        <f>IFERROR(VLOOKUP(IF($L1887="―",$K1887,$L1887),法人一覧!$D$4:$E$333,2,FALSE),"―")</f>
        <v>6190005007280</v>
      </c>
    </row>
    <row r="1888" spans="1:15" ht="30" customHeight="1" x14ac:dyDescent="0.15">
      <c r="A1888" s="39">
        <f>IF($B$1874="","",COUNTA($B$1874:B1888))</f>
        <v>15</v>
      </c>
      <c r="B1888" s="27">
        <f t="shared" si="193"/>
        <v>1888</v>
      </c>
      <c r="C1888" s="27" t="str">
        <f t="shared" si="194"/>
        <v>（５）　施設入所支援(障害者支援施設)　（障害者総合支援法）</v>
      </c>
      <c r="D1888" s="131" t="str">
        <f t="shared" si="195"/>
        <v>障がい福祉課</v>
      </c>
      <c r="E1888" s="27" t="str">
        <f t="shared" si="196"/>
        <v>施設入所支援(障害者支援施設)</v>
      </c>
      <c r="F1888" s="25" t="s">
        <v>8485</v>
      </c>
      <c r="G1888" s="34" t="s">
        <v>175</v>
      </c>
      <c r="H1888" s="25" t="s">
        <v>8486</v>
      </c>
      <c r="I1888" s="34" t="s">
        <v>8487</v>
      </c>
      <c r="J1888" s="34" t="s">
        <v>178</v>
      </c>
      <c r="K1888" s="25" t="s">
        <v>8488</v>
      </c>
      <c r="L1888" s="25" t="s">
        <v>25</v>
      </c>
      <c r="M1888" s="161">
        <v>30</v>
      </c>
      <c r="N1888" s="37">
        <v>39387</v>
      </c>
      <c r="O1888" s="69" t="str">
        <f>IFERROR(VLOOKUP(IF($L1888="―",$K1888,$L1888),法人一覧!$D$4:$E$333,2,FALSE),"―")</f>
        <v>9190005000142</v>
      </c>
    </row>
    <row r="1889" spans="1:15" ht="30" customHeight="1" x14ac:dyDescent="0.15">
      <c r="A1889" s="39">
        <f>IF($B$1874="","",COUNTA($B$1874:B1889))</f>
        <v>16</v>
      </c>
      <c r="B1889" s="27">
        <f t="shared" si="193"/>
        <v>1889</v>
      </c>
      <c r="C1889" s="27" t="str">
        <f t="shared" si="194"/>
        <v>（５）　施設入所支援(障害者支援施設)　（障害者総合支援法）</v>
      </c>
      <c r="D1889" s="131" t="str">
        <f t="shared" si="195"/>
        <v>障がい福祉課</v>
      </c>
      <c r="E1889" s="27" t="str">
        <f t="shared" si="196"/>
        <v>施設入所支援(障害者支援施設)</v>
      </c>
      <c r="F1889" s="25" t="s">
        <v>8590</v>
      </c>
      <c r="G1889" s="34" t="s">
        <v>212</v>
      </c>
      <c r="H1889" s="25" t="s">
        <v>8490</v>
      </c>
      <c r="I1889" s="34" t="s">
        <v>214</v>
      </c>
      <c r="J1889" s="34" t="s">
        <v>215</v>
      </c>
      <c r="K1889" s="25" t="s">
        <v>8479</v>
      </c>
      <c r="L1889" s="25" t="s">
        <v>25</v>
      </c>
      <c r="M1889" s="161">
        <v>40</v>
      </c>
      <c r="N1889" s="37">
        <v>39508</v>
      </c>
      <c r="O1889" s="69" t="str">
        <f>IFERROR(VLOOKUP(IF($L1889="―",$K1889,$L1889),法人一覧!$D$4:$E$333,2,FALSE),"―")</f>
        <v>5190005000113</v>
      </c>
    </row>
    <row r="1890" spans="1:15" ht="30" customHeight="1" x14ac:dyDescent="0.15">
      <c r="A1890" s="39">
        <f>IF($B$1874="","",COUNTA($B$1874:B1890))</f>
        <v>17</v>
      </c>
      <c r="B1890" s="27">
        <f t="shared" si="193"/>
        <v>1890</v>
      </c>
      <c r="C1890" s="27" t="str">
        <f t="shared" si="194"/>
        <v>（５）　施設入所支援(障害者支援施設)　（障害者総合支援法）</v>
      </c>
      <c r="D1890" s="131" t="str">
        <f t="shared" si="195"/>
        <v>障がい福祉課</v>
      </c>
      <c r="E1890" s="27" t="str">
        <f t="shared" si="196"/>
        <v>施設入所支援(障害者支援施設)</v>
      </c>
      <c r="F1890" s="25" t="s">
        <v>8591</v>
      </c>
      <c r="G1890" s="34" t="s">
        <v>212</v>
      </c>
      <c r="H1890" s="25" t="s">
        <v>8490</v>
      </c>
      <c r="I1890" s="34" t="s">
        <v>214</v>
      </c>
      <c r="J1890" s="34" t="s">
        <v>215</v>
      </c>
      <c r="K1890" s="25" t="s">
        <v>8479</v>
      </c>
      <c r="L1890" s="25" t="s">
        <v>25</v>
      </c>
      <c r="M1890" s="161">
        <v>40</v>
      </c>
      <c r="N1890" s="37">
        <v>39508</v>
      </c>
      <c r="O1890" s="69" t="str">
        <f>IFERROR(VLOOKUP(IF($L1890="―",$K1890,$L1890),法人一覧!$D$4:$E$333,2,FALSE),"―")</f>
        <v>5190005000113</v>
      </c>
    </row>
    <row r="1891" spans="1:15" ht="30" customHeight="1" x14ac:dyDescent="0.15">
      <c r="A1891" s="39">
        <f>IF($B$1874="","",COUNTA($B$1874:B1891))</f>
        <v>18</v>
      </c>
      <c r="B1891" s="27">
        <f t="shared" si="193"/>
        <v>1891</v>
      </c>
      <c r="C1891" s="27" t="str">
        <f t="shared" si="194"/>
        <v>（５）　施設入所支援(障害者支援施設)　（障害者総合支援法）</v>
      </c>
      <c r="D1891" s="131" t="str">
        <f t="shared" si="195"/>
        <v>障がい福祉課</v>
      </c>
      <c r="E1891" s="27" t="str">
        <f t="shared" si="196"/>
        <v>施設入所支援(障害者支援施設)</v>
      </c>
      <c r="F1891" s="25" t="s">
        <v>8592</v>
      </c>
      <c r="G1891" s="34" t="s">
        <v>212</v>
      </c>
      <c r="H1891" s="25" t="s">
        <v>8490</v>
      </c>
      <c r="I1891" s="34" t="s">
        <v>214</v>
      </c>
      <c r="J1891" s="34" t="s">
        <v>215</v>
      </c>
      <c r="K1891" s="25" t="s">
        <v>8479</v>
      </c>
      <c r="L1891" s="25" t="s">
        <v>25</v>
      </c>
      <c r="M1891" s="161">
        <v>40</v>
      </c>
      <c r="N1891" s="37">
        <v>39508</v>
      </c>
      <c r="O1891" s="69" t="str">
        <f>IFERROR(VLOOKUP(IF($L1891="―",$K1891,$L1891),法人一覧!$D$4:$E$333,2,FALSE),"―")</f>
        <v>5190005000113</v>
      </c>
    </row>
    <row r="1892" spans="1:15" ht="30" customHeight="1" x14ac:dyDescent="0.15">
      <c r="A1892" s="39">
        <f>IF($B$1874="","",COUNTA($B$1874:B1892))</f>
        <v>19</v>
      </c>
      <c r="B1892" s="27">
        <f t="shared" si="193"/>
        <v>1892</v>
      </c>
      <c r="C1892" s="27" t="str">
        <f t="shared" si="194"/>
        <v>（５）　施設入所支援(障害者支援施設)　（障害者総合支援法）</v>
      </c>
      <c r="D1892" s="131" t="str">
        <f t="shared" si="195"/>
        <v>障がい福祉課</v>
      </c>
      <c r="E1892" s="27" t="str">
        <f t="shared" si="196"/>
        <v>施設入所支援(障害者支援施設)</v>
      </c>
      <c r="F1892" s="25" t="s">
        <v>8493</v>
      </c>
      <c r="G1892" s="34" t="s">
        <v>165</v>
      </c>
      <c r="H1892" s="25" t="s">
        <v>8494</v>
      </c>
      <c r="I1892" s="34" t="s">
        <v>8593</v>
      </c>
      <c r="J1892" s="34" t="s">
        <v>8594</v>
      </c>
      <c r="K1892" s="25" t="s">
        <v>8497</v>
      </c>
      <c r="L1892" s="25" t="s">
        <v>25</v>
      </c>
      <c r="M1892" s="161">
        <v>50</v>
      </c>
      <c r="N1892" s="37">
        <v>39539</v>
      </c>
      <c r="O1892" s="69" t="str">
        <f>IFERROR(VLOOKUP(IF($L1892="―",$K1892,$L1892),法人一覧!$D$4:$E$333,2,FALSE),"―")</f>
        <v>9190005000101</v>
      </c>
    </row>
    <row r="1893" spans="1:15" ht="30" customHeight="1" x14ac:dyDescent="0.15">
      <c r="A1893" s="39">
        <f>IF($B$1874="","",COUNTA($B$1874:B1893))</f>
        <v>20</v>
      </c>
      <c r="B1893" s="27">
        <f t="shared" si="193"/>
        <v>1893</v>
      </c>
      <c r="C1893" s="27" t="str">
        <f t="shared" si="194"/>
        <v>（５）　施設入所支援(障害者支援施設)　（障害者総合支援法）</v>
      </c>
      <c r="D1893" s="131" t="str">
        <f t="shared" si="195"/>
        <v>障がい福祉課</v>
      </c>
      <c r="E1893" s="27" t="str">
        <f t="shared" si="196"/>
        <v>施設入所支援(障害者支援施設)</v>
      </c>
      <c r="F1893" s="25" t="s">
        <v>8498</v>
      </c>
      <c r="G1893" s="34" t="s">
        <v>34</v>
      </c>
      <c r="H1893" s="25" t="s">
        <v>8499</v>
      </c>
      <c r="I1893" s="34" t="s">
        <v>8500</v>
      </c>
      <c r="J1893" s="34" t="s">
        <v>8501</v>
      </c>
      <c r="K1893" s="25" t="s">
        <v>8502</v>
      </c>
      <c r="L1893" s="25" t="s">
        <v>25</v>
      </c>
      <c r="M1893" s="161">
        <v>77</v>
      </c>
      <c r="N1893" s="37">
        <v>39904</v>
      </c>
      <c r="O1893" s="69" t="str">
        <f>IFERROR(VLOOKUP(IF($L1893="―",$K1893,$L1893),法人一覧!$D$4:$E$333,2,FALSE),"―")</f>
        <v>1190005000100</v>
      </c>
    </row>
    <row r="1894" spans="1:15" ht="30" customHeight="1" x14ac:dyDescent="0.15">
      <c r="A1894" s="39">
        <f>IF($B$1874="","",COUNTA($B$1874:B1894))</f>
        <v>21</v>
      </c>
      <c r="B1894" s="27">
        <f t="shared" si="193"/>
        <v>1894</v>
      </c>
      <c r="C1894" s="27" t="str">
        <f t="shared" si="194"/>
        <v>（５）　施設入所支援(障害者支援施設)　（障害者総合支援法）</v>
      </c>
      <c r="D1894" s="131" t="str">
        <f t="shared" si="195"/>
        <v>障がい福祉課</v>
      </c>
      <c r="E1894" s="27" t="str">
        <f t="shared" si="196"/>
        <v>施設入所支援(障害者支援施設)</v>
      </c>
      <c r="F1894" s="25" t="s">
        <v>8503</v>
      </c>
      <c r="G1894" s="34" t="s">
        <v>34</v>
      </c>
      <c r="H1894" s="25" t="s">
        <v>8504</v>
      </c>
      <c r="I1894" s="34" t="s">
        <v>8505</v>
      </c>
      <c r="J1894" s="34" t="s">
        <v>8506</v>
      </c>
      <c r="K1894" s="25" t="s">
        <v>8502</v>
      </c>
      <c r="L1894" s="25" t="s">
        <v>25</v>
      </c>
      <c r="M1894" s="161">
        <v>66</v>
      </c>
      <c r="N1894" s="37">
        <v>39904</v>
      </c>
      <c r="O1894" s="69" t="str">
        <f>IFERROR(VLOOKUP(IF($L1894="―",$K1894,$L1894),法人一覧!$D$4:$E$333,2,FALSE),"―")</f>
        <v>1190005000100</v>
      </c>
    </row>
    <row r="1895" spans="1:15" ht="30" customHeight="1" x14ac:dyDescent="0.15">
      <c r="A1895" s="39">
        <f>IF($B$1874="","",COUNTA($B$1874:B1895))</f>
        <v>22</v>
      </c>
      <c r="B1895" s="27">
        <f t="shared" si="193"/>
        <v>1895</v>
      </c>
      <c r="C1895" s="27" t="str">
        <f t="shared" si="194"/>
        <v>（５）　施設入所支援(障害者支援施設)　（障害者総合支援法）</v>
      </c>
      <c r="D1895" s="131" t="str">
        <f t="shared" si="195"/>
        <v>障がい福祉課</v>
      </c>
      <c r="E1895" s="27" t="str">
        <f t="shared" si="196"/>
        <v>施設入所支援(障害者支援施設)</v>
      </c>
      <c r="F1895" s="25" t="s">
        <v>8507</v>
      </c>
      <c r="G1895" s="34" t="s">
        <v>3339</v>
      </c>
      <c r="H1895" s="25" t="s">
        <v>8508</v>
      </c>
      <c r="I1895" s="34" t="s">
        <v>8509</v>
      </c>
      <c r="J1895" s="34" t="s">
        <v>8510</v>
      </c>
      <c r="K1895" s="25" t="s">
        <v>8511</v>
      </c>
      <c r="L1895" s="25" t="s">
        <v>25</v>
      </c>
      <c r="M1895" s="161">
        <v>50</v>
      </c>
      <c r="N1895" s="37">
        <v>40848</v>
      </c>
      <c r="O1895" s="69" t="str">
        <f>IFERROR(VLOOKUP(IF($L1895="―",$K1895,$L1895),法人一覧!$D$4:$E$333,2,FALSE),"―")</f>
        <v>9190005001181</v>
      </c>
    </row>
    <row r="1896" spans="1:15" ht="30" customHeight="1" x14ac:dyDescent="0.15">
      <c r="A1896" s="39">
        <f>IF($B$1874="","",COUNTA($B$1874:B1896))</f>
        <v>23</v>
      </c>
      <c r="B1896" s="27">
        <f t="shared" si="193"/>
        <v>1896</v>
      </c>
      <c r="C1896" s="27" t="str">
        <f t="shared" si="194"/>
        <v>（５）　施設入所支援(障害者支援施設)　（障害者総合支援法）</v>
      </c>
      <c r="D1896" s="131" t="str">
        <f t="shared" si="195"/>
        <v>障がい福祉課</v>
      </c>
      <c r="E1896" s="27" t="str">
        <f t="shared" si="196"/>
        <v>施設入所支援(障害者支援施設)</v>
      </c>
      <c r="F1896" s="25" t="s">
        <v>8512</v>
      </c>
      <c r="G1896" s="34" t="s">
        <v>8513</v>
      </c>
      <c r="H1896" s="25" t="s">
        <v>8514</v>
      </c>
      <c r="I1896" s="34" t="s">
        <v>8515</v>
      </c>
      <c r="J1896" s="34" t="s">
        <v>8516</v>
      </c>
      <c r="K1896" s="25" t="s">
        <v>8517</v>
      </c>
      <c r="L1896" s="25" t="s">
        <v>25</v>
      </c>
      <c r="M1896" s="161">
        <v>45</v>
      </c>
      <c r="N1896" s="37">
        <v>39173</v>
      </c>
      <c r="O1896" s="69" t="str">
        <f>IFERROR(VLOOKUP(IF($L1896="―",$K1896,$L1896),法人一覧!$D$4:$E$333,2,FALSE),"―")</f>
        <v>2190005007549</v>
      </c>
    </row>
    <row r="1897" spans="1:15" ht="30" customHeight="1" x14ac:dyDescent="0.15">
      <c r="A1897" s="39">
        <f>IF($B$1874="","",COUNTA($B$1874:B1897))</f>
        <v>24</v>
      </c>
      <c r="B1897" s="27">
        <f t="shared" si="193"/>
        <v>1897</v>
      </c>
      <c r="C1897" s="27" t="str">
        <f t="shared" si="194"/>
        <v>（５）　施設入所支援(障害者支援施設)　（障害者総合支援法）</v>
      </c>
      <c r="D1897" s="131" t="str">
        <f t="shared" si="195"/>
        <v>障がい福祉課</v>
      </c>
      <c r="E1897" s="27" t="str">
        <f t="shared" si="196"/>
        <v>施設入所支援(障害者支援施設)</v>
      </c>
      <c r="F1897" s="25" t="s">
        <v>8518</v>
      </c>
      <c r="G1897" s="34" t="s">
        <v>8519</v>
      </c>
      <c r="H1897" s="25" t="s">
        <v>8520</v>
      </c>
      <c r="I1897" s="34" t="s">
        <v>8521</v>
      </c>
      <c r="J1897" s="34" t="s">
        <v>8522</v>
      </c>
      <c r="K1897" s="25" t="s">
        <v>8523</v>
      </c>
      <c r="L1897" s="25" t="s">
        <v>25</v>
      </c>
      <c r="M1897" s="161">
        <v>40</v>
      </c>
      <c r="N1897" s="37">
        <v>39904</v>
      </c>
      <c r="O1897" s="69" t="str">
        <f>IFERROR(VLOOKUP(IF($L1897="―",$K1897,$L1897),法人一覧!$D$4:$E$333,2,FALSE),"―")</f>
        <v>―</v>
      </c>
    </row>
    <row r="1898" spans="1:15" ht="30" customHeight="1" x14ac:dyDescent="0.15">
      <c r="A1898" s="39">
        <f>IF($B$1874="","",COUNTA($B$1874:B1898))</f>
        <v>25</v>
      </c>
      <c r="B1898" s="27">
        <f t="shared" si="193"/>
        <v>1898</v>
      </c>
      <c r="C1898" s="27" t="str">
        <f t="shared" si="194"/>
        <v>（５）　施設入所支援(障害者支援施設)　（障害者総合支援法）</v>
      </c>
      <c r="D1898" s="131" t="str">
        <f t="shared" si="195"/>
        <v>障がい福祉課</v>
      </c>
      <c r="E1898" s="27" t="str">
        <f t="shared" si="196"/>
        <v>施設入所支援(障害者支援施設)</v>
      </c>
      <c r="F1898" s="25" t="s">
        <v>8595</v>
      </c>
      <c r="G1898" s="34" t="s">
        <v>3510</v>
      </c>
      <c r="H1898" s="25" t="s">
        <v>8525</v>
      </c>
      <c r="I1898" s="34" t="s">
        <v>8526</v>
      </c>
      <c r="J1898" s="34" t="s">
        <v>8527</v>
      </c>
      <c r="K1898" s="25" t="s">
        <v>8528</v>
      </c>
      <c r="L1898" s="25" t="s">
        <v>25</v>
      </c>
      <c r="M1898" s="161">
        <v>40</v>
      </c>
      <c r="N1898" s="37">
        <v>40909</v>
      </c>
      <c r="O1898" s="69" t="str">
        <f>IFERROR(VLOOKUP(IF($L1898="―",$K1898,$L1898),法人一覧!$D$4:$E$333,2,FALSE),"―")</f>
        <v>1190005007211</v>
      </c>
    </row>
    <row r="1899" spans="1:15" ht="30" customHeight="1" x14ac:dyDescent="0.15">
      <c r="A1899" s="39">
        <f>IF($B$1874="","",COUNTA($B$1874:B1899))</f>
        <v>26</v>
      </c>
      <c r="B1899" s="27">
        <f t="shared" si="193"/>
        <v>1899</v>
      </c>
      <c r="C1899" s="27" t="str">
        <f t="shared" si="194"/>
        <v>（５）　施設入所支援(障害者支援施設)　（障害者総合支援法）</v>
      </c>
      <c r="D1899" s="131" t="str">
        <f t="shared" si="195"/>
        <v>障がい福祉課</v>
      </c>
      <c r="E1899" s="27" t="str">
        <f t="shared" si="196"/>
        <v>施設入所支援(障害者支援施設)</v>
      </c>
      <c r="F1899" s="25" t="s">
        <v>8529</v>
      </c>
      <c r="G1899" s="34" t="s">
        <v>8530</v>
      </c>
      <c r="H1899" s="25" t="s">
        <v>8531</v>
      </c>
      <c r="I1899" s="34" t="s">
        <v>8532</v>
      </c>
      <c r="J1899" s="34" t="s">
        <v>8533</v>
      </c>
      <c r="K1899" s="25" t="s">
        <v>8534</v>
      </c>
      <c r="L1899" s="25" t="s">
        <v>25</v>
      </c>
      <c r="M1899" s="161">
        <v>40</v>
      </c>
      <c r="N1899" s="37">
        <v>40391</v>
      </c>
      <c r="O1899" s="69" t="str">
        <f>IFERROR(VLOOKUP(IF($L1899="―",$K1899,$L1899),法人一覧!$D$4:$E$333,2,FALSE),"―")</f>
        <v>2190005006641</v>
      </c>
    </row>
    <row r="1900" spans="1:15" ht="30" customHeight="1" x14ac:dyDescent="0.15">
      <c r="A1900" s="39">
        <f>IF($B$1874="","",COUNTA($B$1874:B1900))</f>
        <v>27</v>
      </c>
      <c r="B1900" s="27">
        <f t="shared" si="193"/>
        <v>1900</v>
      </c>
      <c r="C1900" s="27" t="str">
        <f t="shared" si="194"/>
        <v>（５）　施設入所支援(障害者支援施設)　（障害者総合支援法）</v>
      </c>
      <c r="D1900" s="131" t="str">
        <f t="shared" si="195"/>
        <v>障がい福祉課</v>
      </c>
      <c r="E1900" s="27" t="str">
        <f t="shared" si="196"/>
        <v>施設入所支援(障害者支援施設)</v>
      </c>
      <c r="F1900" s="25" t="s">
        <v>8535</v>
      </c>
      <c r="G1900" s="34" t="s">
        <v>8536</v>
      </c>
      <c r="H1900" s="25" t="s">
        <v>8537</v>
      </c>
      <c r="I1900" s="34" t="s">
        <v>8538</v>
      </c>
      <c r="J1900" s="34" t="s">
        <v>8539</v>
      </c>
      <c r="K1900" s="25" t="s">
        <v>8540</v>
      </c>
      <c r="L1900" s="25" t="s">
        <v>25</v>
      </c>
      <c r="M1900" s="161">
        <v>40</v>
      </c>
      <c r="N1900" s="37">
        <v>40817</v>
      </c>
      <c r="O1900" s="69" t="str">
        <f>IFERROR(VLOOKUP(IF($L1900="―",$K1900,$L1900),法人一覧!$D$4:$E$333,2,FALSE),"―")</f>
        <v>5190005009807</v>
      </c>
    </row>
    <row r="1901" spans="1:15" ht="30" customHeight="1" x14ac:dyDescent="0.15">
      <c r="A1901" s="39">
        <f>IF($B$1874="","",COUNTA($B$1874:B1901))</f>
        <v>28</v>
      </c>
      <c r="B1901" s="27">
        <f t="shared" si="193"/>
        <v>1901</v>
      </c>
      <c r="C1901" s="27" t="str">
        <f t="shared" si="194"/>
        <v>（５）　施設入所支援(障害者支援施設)　（障害者総合支援法）</v>
      </c>
      <c r="D1901" s="131" t="str">
        <f t="shared" si="195"/>
        <v>障がい福祉課</v>
      </c>
      <c r="E1901" s="27" t="str">
        <f t="shared" si="196"/>
        <v>施設入所支援(障害者支援施設)</v>
      </c>
      <c r="F1901" s="25" t="s">
        <v>8541</v>
      </c>
      <c r="G1901" s="34" t="s">
        <v>218</v>
      </c>
      <c r="H1901" s="25" t="s">
        <v>8542</v>
      </c>
      <c r="I1901" s="34" t="s">
        <v>220</v>
      </c>
      <c r="J1901" s="34" t="s">
        <v>221</v>
      </c>
      <c r="K1901" s="25" t="s">
        <v>8543</v>
      </c>
      <c r="L1901" s="25" t="s">
        <v>25</v>
      </c>
      <c r="M1901" s="161">
        <v>100</v>
      </c>
      <c r="N1901" s="37">
        <v>40817</v>
      </c>
      <c r="O1901" s="69" t="str">
        <f>IFERROR(VLOOKUP(IF($L1901="―",$K1901,$L1901),法人一覧!$D$4:$E$333,2,FALSE),"―")</f>
        <v>7190005005036</v>
      </c>
    </row>
    <row r="1902" spans="1:15" ht="30" customHeight="1" x14ac:dyDescent="0.15">
      <c r="A1902" s="39">
        <f>IF($B$1874="","",COUNTA($B$1874:B1902))</f>
        <v>29</v>
      </c>
      <c r="B1902" s="27">
        <f t="shared" si="193"/>
        <v>1902</v>
      </c>
      <c r="C1902" s="27" t="str">
        <f t="shared" si="194"/>
        <v>（５）　施設入所支援(障害者支援施設)　（障害者総合支援法）</v>
      </c>
      <c r="D1902" s="131" t="str">
        <f t="shared" si="195"/>
        <v>障がい福祉課</v>
      </c>
      <c r="E1902" s="27" t="str">
        <f t="shared" si="196"/>
        <v>施設入所支援(障害者支援施設)</v>
      </c>
      <c r="F1902" s="25" t="s">
        <v>8544</v>
      </c>
      <c r="G1902" s="34" t="s">
        <v>2878</v>
      </c>
      <c r="H1902" s="25" t="s">
        <v>8545</v>
      </c>
      <c r="I1902" s="34" t="s">
        <v>8546</v>
      </c>
      <c r="J1902" s="34" t="s">
        <v>8547</v>
      </c>
      <c r="K1902" s="25" t="s">
        <v>8543</v>
      </c>
      <c r="L1902" s="25" t="s">
        <v>25</v>
      </c>
      <c r="M1902" s="161">
        <v>50</v>
      </c>
      <c r="N1902" s="37">
        <v>40087</v>
      </c>
      <c r="O1902" s="69" t="str">
        <f>IFERROR(VLOOKUP(IF($L1902="―",$K1902,$L1902),法人一覧!$D$4:$E$333,2,FALSE),"―")</f>
        <v>7190005005036</v>
      </c>
    </row>
    <row r="1903" spans="1:15" ht="30" customHeight="1" x14ac:dyDescent="0.15">
      <c r="A1903" s="39">
        <f>IF($B$1874="","",COUNTA($B$1874:B1903))</f>
        <v>30</v>
      </c>
      <c r="B1903" s="27">
        <f t="shared" si="193"/>
        <v>1903</v>
      </c>
      <c r="C1903" s="27" t="str">
        <f t="shared" si="194"/>
        <v>（５）　施設入所支援(障害者支援施設)　（障害者総合支援法）</v>
      </c>
      <c r="D1903" s="131" t="str">
        <f t="shared" si="195"/>
        <v>障がい福祉課</v>
      </c>
      <c r="E1903" s="27" t="str">
        <f t="shared" si="196"/>
        <v>施設入所支援(障害者支援施設)</v>
      </c>
      <c r="F1903" s="25" t="s">
        <v>8596</v>
      </c>
      <c r="G1903" s="34" t="s">
        <v>5273</v>
      </c>
      <c r="H1903" s="25" t="s">
        <v>8549</v>
      </c>
      <c r="I1903" s="34" t="s">
        <v>8550</v>
      </c>
      <c r="J1903" s="34" t="s">
        <v>8551</v>
      </c>
      <c r="K1903" s="25" t="s">
        <v>8589</v>
      </c>
      <c r="L1903" s="25" t="s">
        <v>25</v>
      </c>
      <c r="M1903" s="161">
        <v>50</v>
      </c>
      <c r="N1903" s="37">
        <v>39630</v>
      </c>
      <c r="O1903" s="69" t="str">
        <f>IFERROR(VLOOKUP(IF($L1903="―",$K1903,$L1903),法人一覧!$D$4:$E$333,2,FALSE),"―")</f>
        <v>2190005004075</v>
      </c>
    </row>
    <row r="1904" spans="1:15" ht="30" customHeight="1" x14ac:dyDescent="0.15">
      <c r="A1904" s="39">
        <f>IF($B$1874="","",COUNTA($B$1874:B1904))</f>
        <v>31</v>
      </c>
      <c r="B1904" s="27">
        <f t="shared" si="193"/>
        <v>1904</v>
      </c>
      <c r="C1904" s="27" t="str">
        <f t="shared" si="194"/>
        <v>（５）　施設入所支援(障害者支援施設)　（障害者総合支援法）</v>
      </c>
      <c r="D1904" s="131" t="str">
        <f t="shared" si="195"/>
        <v>障がい福祉課</v>
      </c>
      <c r="E1904" s="27" t="str">
        <f t="shared" si="196"/>
        <v>施設入所支援(障害者支援施設)</v>
      </c>
      <c r="F1904" s="25" t="s">
        <v>8552</v>
      </c>
      <c r="G1904" s="34" t="s">
        <v>1730</v>
      </c>
      <c r="H1904" s="25" t="s">
        <v>8553</v>
      </c>
      <c r="I1904" s="34" t="s">
        <v>8554</v>
      </c>
      <c r="J1904" s="34" t="s">
        <v>8555</v>
      </c>
      <c r="K1904" s="25" t="s">
        <v>8484</v>
      </c>
      <c r="L1904" s="25" t="s">
        <v>25</v>
      </c>
      <c r="M1904" s="161">
        <v>40</v>
      </c>
      <c r="N1904" s="37">
        <v>39173</v>
      </c>
      <c r="O1904" s="69" t="str">
        <f>IFERROR(VLOOKUP(IF($L1904="―",$K1904,$L1904),法人一覧!$D$4:$E$333,2,FALSE),"―")</f>
        <v>6190005007280</v>
      </c>
    </row>
    <row r="1905" spans="1:22" ht="30" customHeight="1" x14ac:dyDescent="0.15">
      <c r="A1905" s="39">
        <f>IF($B$1874="","",COUNTA($B$1874:B1905))</f>
        <v>32</v>
      </c>
      <c r="B1905" s="27">
        <f t="shared" si="193"/>
        <v>1905</v>
      </c>
      <c r="C1905" s="27" t="str">
        <f t="shared" si="194"/>
        <v>（５）　施設入所支援(障害者支援施設)　（障害者総合支援法）</v>
      </c>
      <c r="D1905" s="131" t="str">
        <f t="shared" si="195"/>
        <v>障がい福祉課</v>
      </c>
      <c r="E1905" s="27" t="str">
        <f t="shared" si="196"/>
        <v>施設入所支援(障害者支援施設)</v>
      </c>
      <c r="F1905" s="25" t="s">
        <v>8556</v>
      </c>
      <c r="G1905" s="34" t="s">
        <v>2893</v>
      </c>
      <c r="H1905" s="25" t="s">
        <v>8557</v>
      </c>
      <c r="I1905" s="34" t="s">
        <v>8558</v>
      </c>
      <c r="J1905" s="34" t="s">
        <v>8559</v>
      </c>
      <c r="K1905" s="25" t="s">
        <v>8560</v>
      </c>
      <c r="L1905" s="25" t="s">
        <v>25</v>
      </c>
      <c r="M1905" s="161">
        <v>20</v>
      </c>
      <c r="N1905" s="37">
        <v>39234</v>
      </c>
      <c r="O1905" s="69" t="str">
        <f>IFERROR(VLOOKUP(IF($L1905="―",$K1905,$L1905),法人一覧!$D$4:$E$333,2,FALSE),"―")</f>
        <v>2190005005635</v>
      </c>
    </row>
    <row r="1906" spans="1:22" s="78" customFormat="1" ht="30" customHeight="1" x14ac:dyDescent="0.15">
      <c r="A1906" s="39">
        <f>IF($B$1874="","",COUNTA($B$1874:B1906))</f>
        <v>33</v>
      </c>
      <c r="B1906" s="27">
        <f t="shared" si="193"/>
        <v>1906</v>
      </c>
      <c r="C1906" s="27" t="str">
        <f t="shared" si="194"/>
        <v>（５）　施設入所支援(障害者支援施設)　（障害者総合支援法）</v>
      </c>
      <c r="D1906" s="131" t="str">
        <f t="shared" si="195"/>
        <v>障がい福祉課</v>
      </c>
      <c r="E1906" s="27" t="str">
        <f t="shared" si="196"/>
        <v>施設入所支援(障害者支援施設)</v>
      </c>
      <c r="F1906" s="25" t="s">
        <v>8561</v>
      </c>
      <c r="G1906" s="34" t="s">
        <v>2717</v>
      </c>
      <c r="H1906" s="25" t="s">
        <v>8562</v>
      </c>
      <c r="I1906" s="34" t="s">
        <v>3819</v>
      </c>
      <c r="J1906" s="34" t="s">
        <v>3820</v>
      </c>
      <c r="K1906" s="25" t="s">
        <v>3821</v>
      </c>
      <c r="L1906" s="25" t="s">
        <v>25</v>
      </c>
      <c r="M1906" s="161">
        <v>20</v>
      </c>
      <c r="N1906" s="37">
        <v>38991</v>
      </c>
      <c r="O1906" s="69" t="str">
        <f>IFERROR(VLOOKUP(IF($L1906="―",$K1906,$L1906),法人一覧!$D$4:$E$333,2,FALSE),"―")</f>
        <v>9190005006379</v>
      </c>
      <c r="P1906" s="63"/>
      <c r="Q1906" s="63"/>
      <c r="R1906" s="63"/>
      <c r="S1906" s="63"/>
      <c r="T1906" s="63"/>
      <c r="U1906" s="63"/>
      <c r="V1906" s="63"/>
    </row>
    <row r="1907" spans="1:22" s="78" customFormat="1" ht="30" customHeight="1" x14ac:dyDescent="0.15">
      <c r="A1907" s="39">
        <f>IF($B$1874="","",COUNTA($B$1874:B1907))</f>
        <v>34</v>
      </c>
      <c r="B1907" s="27">
        <f t="shared" si="193"/>
        <v>1907</v>
      </c>
      <c r="C1907" s="27" t="str">
        <f t="shared" si="194"/>
        <v>（５）　施設入所支援(障害者支援施設)　（障害者総合支援法）</v>
      </c>
      <c r="D1907" s="131" t="str">
        <f t="shared" si="195"/>
        <v>障がい福祉課</v>
      </c>
      <c r="E1907" s="27" t="str">
        <f t="shared" si="196"/>
        <v>施設入所支援(障害者支援施設)</v>
      </c>
      <c r="F1907" s="25" t="s">
        <v>8563</v>
      </c>
      <c r="G1907" s="34" t="s">
        <v>224</v>
      </c>
      <c r="H1907" s="25" t="s">
        <v>225</v>
      </c>
      <c r="I1907" s="34" t="s">
        <v>8564</v>
      </c>
      <c r="J1907" s="34" t="s">
        <v>8565</v>
      </c>
      <c r="K1907" s="25" t="s">
        <v>8566</v>
      </c>
      <c r="L1907" s="25" t="s">
        <v>25</v>
      </c>
      <c r="M1907" s="161">
        <v>60</v>
      </c>
      <c r="N1907" s="37">
        <v>40544</v>
      </c>
      <c r="O1907" s="69" t="str">
        <f>IFERROR(VLOOKUP(IF($L1907="―",$K1907,$L1907),法人一覧!$D$4:$E$333,2,FALSE),"―")</f>
        <v>3190005006260</v>
      </c>
      <c r="P1907" s="63"/>
      <c r="Q1907" s="63"/>
      <c r="R1907" s="63"/>
      <c r="S1907" s="63"/>
      <c r="T1907" s="63"/>
      <c r="U1907" s="63"/>
      <c r="V1907" s="63"/>
    </row>
    <row r="1908" spans="1:22" ht="30" customHeight="1" x14ac:dyDescent="0.15">
      <c r="A1908" s="39">
        <f>IF($B$1874="","",COUNTA($B$1874:B1908))</f>
        <v>35</v>
      </c>
      <c r="B1908" s="27">
        <f t="shared" si="193"/>
        <v>1908</v>
      </c>
      <c r="C1908" s="27" t="str">
        <f t="shared" si="194"/>
        <v>（５）　施設入所支援(障害者支援施設)　（障害者総合支援法）</v>
      </c>
      <c r="D1908" s="131" t="str">
        <f t="shared" si="195"/>
        <v>障がい福祉課</v>
      </c>
      <c r="E1908" s="27" t="str">
        <f t="shared" si="196"/>
        <v>施設入所支援(障害者支援施設)</v>
      </c>
      <c r="F1908" s="25" t="s">
        <v>8567</v>
      </c>
      <c r="G1908" s="34" t="s">
        <v>224</v>
      </c>
      <c r="H1908" s="25" t="s">
        <v>225</v>
      </c>
      <c r="I1908" s="34" t="s">
        <v>8568</v>
      </c>
      <c r="J1908" s="34" t="s">
        <v>8569</v>
      </c>
      <c r="K1908" s="25" t="s">
        <v>8566</v>
      </c>
      <c r="L1908" s="25" t="s">
        <v>25</v>
      </c>
      <c r="M1908" s="161">
        <v>55</v>
      </c>
      <c r="N1908" s="37">
        <v>40544</v>
      </c>
      <c r="O1908" s="69" t="str">
        <f>IFERROR(VLOOKUP(IF($L1908="―",$K1908,$L1908),法人一覧!$D$4:$E$333,2,FALSE),"―")</f>
        <v>3190005006260</v>
      </c>
    </row>
    <row r="1909" spans="1:22" ht="30" customHeight="1" x14ac:dyDescent="0.15">
      <c r="A1909" s="39">
        <f>IF($B$1874="","",COUNTA($B$1874:B1909))</f>
        <v>36</v>
      </c>
      <c r="B1909" s="27">
        <f t="shared" si="193"/>
        <v>1909</v>
      </c>
      <c r="C1909" s="27" t="str">
        <f t="shared" si="194"/>
        <v>（５）　施設入所支援(障害者支援施設)　（障害者総合支援法）</v>
      </c>
      <c r="D1909" s="131" t="str">
        <f t="shared" si="195"/>
        <v>障がい福祉課</v>
      </c>
      <c r="E1909" s="27" t="str">
        <f t="shared" si="196"/>
        <v>施設入所支援(障害者支援施設)</v>
      </c>
      <c r="F1909" s="25" t="s">
        <v>8570</v>
      </c>
      <c r="G1909" s="34" t="s">
        <v>224</v>
      </c>
      <c r="H1909" s="25" t="s">
        <v>225</v>
      </c>
      <c r="I1909" s="34" t="s">
        <v>226</v>
      </c>
      <c r="J1909" s="34" t="s">
        <v>227</v>
      </c>
      <c r="K1909" s="25" t="s">
        <v>8566</v>
      </c>
      <c r="L1909" s="25" t="s">
        <v>25</v>
      </c>
      <c r="M1909" s="161">
        <v>10</v>
      </c>
      <c r="N1909" s="37">
        <v>42826</v>
      </c>
      <c r="O1909" s="69" t="str">
        <f>IFERROR(VLOOKUP(IF($L1909="―",$K1909,$L1909),法人一覧!$D$4:$E$333,2,FALSE),"―")</f>
        <v>3190005006260</v>
      </c>
    </row>
    <row r="1910" spans="1:22" ht="30" customHeight="1" x14ac:dyDescent="0.15">
      <c r="A1910" s="39">
        <f>IF($B$1874="","",COUNTA($B$1874:B1910))</f>
        <v>37</v>
      </c>
      <c r="B1910" s="27">
        <f t="shared" si="193"/>
        <v>1910</v>
      </c>
      <c r="C1910" s="27" t="str">
        <f t="shared" si="194"/>
        <v>（５）　施設入所支援(障害者支援施設)　（障害者総合支援法）</v>
      </c>
      <c r="D1910" s="131" t="str">
        <f t="shared" si="195"/>
        <v>障がい福祉課</v>
      </c>
      <c r="E1910" s="27" t="str">
        <f t="shared" si="196"/>
        <v>施設入所支援(障害者支援施設)</v>
      </c>
      <c r="F1910" s="25" t="s">
        <v>8571</v>
      </c>
      <c r="G1910" s="34" t="s">
        <v>1963</v>
      </c>
      <c r="H1910" s="25" t="s">
        <v>8572</v>
      </c>
      <c r="I1910" s="34" t="s">
        <v>8573</v>
      </c>
      <c r="J1910" s="34" t="s">
        <v>8574</v>
      </c>
      <c r="K1910" s="25" t="s">
        <v>8029</v>
      </c>
      <c r="L1910" s="25" t="s">
        <v>25</v>
      </c>
      <c r="M1910" s="161">
        <v>30</v>
      </c>
      <c r="N1910" s="37">
        <v>40483</v>
      </c>
      <c r="O1910" s="69" t="str">
        <f>IFERROR(VLOOKUP(IF($L1910="―",$K1910,$L1910),法人一覧!$D$4:$E$333,2,FALSE),"―")</f>
        <v>8190005003947</v>
      </c>
    </row>
    <row r="1911" spans="1:22" ht="30" customHeight="1" x14ac:dyDescent="0.15">
      <c r="A1911" s="39">
        <f>IF($B$1874="","",COUNTA($B$1874:B1911))</f>
        <v>38</v>
      </c>
      <c r="B1911" s="27">
        <f t="shared" si="193"/>
        <v>1911</v>
      </c>
      <c r="C1911" s="27" t="str">
        <f t="shared" si="194"/>
        <v>（５）　施設入所支援(障害者支援施設)　（障害者総合支援法）</v>
      </c>
      <c r="D1911" s="131" t="str">
        <f t="shared" si="195"/>
        <v>障がい福祉課</v>
      </c>
      <c r="E1911" s="27" t="str">
        <f t="shared" si="196"/>
        <v>施設入所支援(障害者支援施設)</v>
      </c>
      <c r="F1911" s="25" t="s">
        <v>8575</v>
      </c>
      <c r="G1911" s="34" t="s">
        <v>3907</v>
      </c>
      <c r="H1911" s="25" t="s">
        <v>3908</v>
      </c>
      <c r="I1911" s="34" t="s">
        <v>8576</v>
      </c>
      <c r="J1911" s="34" t="s">
        <v>8577</v>
      </c>
      <c r="K1911" s="25" t="s">
        <v>8578</v>
      </c>
      <c r="L1911" s="25" t="s">
        <v>25</v>
      </c>
      <c r="M1911" s="161">
        <v>20</v>
      </c>
      <c r="N1911" s="37">
        <v>40118</v>
      </c>
      <c r="O1911" s="69" t="str">
        <f>IFERROR(VLOOKUP(IF($L1911="―",$K1911,$L1911),法人一覧!$D$4:$E$333,2,FALSE),"―")</f>
        <v>5190005003594</v>
      </c>
    </row>
    <row r="1912" spans="1:22" ht="30" customHeight="1" x14ac:dyDescent="0.15">
      <c r="A1912" s="39">
        <f>IF($B$1874="","",COUNTA($B$1874:B1912))</f>
        <v>39</v>
      </c>
      <c r="B1912" s="59">
        <f t="shared" si="193"/>
        <v>1912</v>
      </c>
      <c r="C1912" s="59" t="str">
        <f t="shared" si="194"/>
        <v>（５）　施設入所支援(障害者支援施設)　（障害者総合支援法）</v>
      </c>
      <c r="D1912" s="138" t="str">
        <f t="shared" si="195"/>
        <v>障がい福祉課</v>
      </c>
      <c r="E1912" s="27" t="str">
        <f t="shared" si="196"/>
        <v>施設入所支援(障害者支援施設)</v>
      </c>
      <c r="F1912" s="58" t="s">
        <v>8579</v>
      </c>
      <c r="G1912" s="60" t="s">
        <v>3895</v>
      </c>
      <c r="H1912" s="58" t="s">
        <v>8580</v>
      </c>
      <c r="I1912" s="60" t="s">
        <v>8581</v>
      </c>
      <c r="J1912" s="60" t="s">
        <v>8582</v>
      </c>
      <c r="K1912" s="58" t="s">
        <v>8583</v>
      </c>
      <c r="L1912" s="58" t="s">
        <v>25</v>
      </c>
      <c r="M1912" s="1">
        <v>40</v>
      </c>
      <c r="N1912" s="90">
        <v>40269</v>
      </c>
      <c r="O1912" s="74" t="str">
        <f>IFERROR(VLOOKUP(IF($L1912="―",$K1912,$L1912),法人一覧!$D$4:$E$333,2,FALSE),"―")</f>
        <v>8190005003550</v>
      </c>
    </row>
    <row r="1913" spans="1:22" ht="30" customHeight="1" x14ac:dyDescent="0.15"/>
    <row r="1914" spans="1:22" ht="30" customHeight="1" x14ac:dyDescent="0.15">
      <c r="F1914" s="379" t="s">
        <v>8597</v>
      </c>
      <c r="O1914" s="162" t="s">
        <v>204</v>
      </c>
    </row>
    <row r="1915" spans="1:22" ht="30" customHeight="1" x14ac:dyDescent="0.15">
      <c r="A1915" s="77" t="s">
        <v>5</v>
      </c>
      <c r="B1915" s="66" t="s">
        <v>6</v>
      </c>
      <c r="C1915" s="66" t="s">
        <v>7</v>
      </c>
      <c r="D1915" s="66" t="s">
        <v>8</v>
      </c>
      <c r="E1915" s="66" t="s">
        <v>9</v>
      </c>
      <c r="F1915" s="67" t="s">
        <v>10</v>
      </c>
      <c r="G1915" s="66" t="s">
        <v>11</v>
      </c>
      <c r="H1915" s="67" t="s">
        <v>12</v>
      </c>
      <c r="I1915" s="66" t="s">
        <v>13</v>
      </c>
      <c r="J1915" s="66" t="s">
        <v>14</v>
      </c>
      <c r="K1915" s="67" t="s">
        <v>15</v>
      </c>
      <c r="L1915" s="67" t="s">
        <v>13925</v>
      </c>
      <c r="M1915" s="160" t="s">
        <v>16</v>
      </c>
      <c r="N1915" s="67" t="s">
        <v>17</v>
      </c>
      <c r="O1915" s="66" t="s">
        <v>18</v>
      </c>
    </row>
    <row r="1916" spans="1:22" s="78" customFormat="1" ht="30" customHeight="1" x14ac:dyDescent="0.15">
      <c r="A1916" s="39">
        <f>IF($B$1916="","",COUNTA($B$1916:B1916))</f>
        <v>1</v>
      </c>
      <c r="B1916" s="59">
        <f t="shared" ref="B1916:B1919" si="197">IF(D1916="","",ROW())</f>
        <v>1916</v>
      </c>
      <c r="C1916" s="27" t="str">
        <f>$F$1914</f>
        <v>（６）　療養介護　（障害者総合支援法）</v>
      </c>
      <c r="D1916" s="131" t="str">
        <f>$O$1914</f>
        <v>障がい福祉課</v>
      </c>
      <c r="E1916" s="27" t="str">
        <f>MID(category5_6,SEARCH("）",category5_6,1)+2,SEARCH("（",category5_6,SEARCH("）",category5_6,1)+2)-SEARCH("）",category5_6,1)-3)</f>
        <v>療養介護</v>
      </c>
      <c r="F1916" s="25" t="s">
        <v>231</v>
      </c>
      <c r="G1916" s="34" t="s">
        <v>232</v>
      </c>
      <c r="H1916" s="25" t="s">
        <v>233</v>
      </c>
      <c r="I1916" s="34" t="s">
        <v>234</v>
      </c>
      <c r="J1916" s="34" t="s">
        <v>235</v>
      </c>
      <c r="K1916" s="25" t="s">
        <v>236</v>
      </c>
      <c r="L1916" s="25" t="s">
        <v>25</v>
      </c>
      <c r="M1916" s="163">
        <v>100</v>
      </c>
      <c r="N1916" s="37">
        <v>38991</v>
      </c>
      <c r="O1916" s="74" t="str">
        <f>IFERROR(VLOOKUP(IF($L1916="―",$K1916,$L1916),法人一覧!$D$4:$E$333,2,FALSE),"―")</f>
        <v>―</v>
      </c>
      <c r="P1916" s="63"/>
      <c r="Q1916" s="63"/>
      <c r="R1916" s="63"/>
      <c r="S1916" s="63"/>
      <c r="T1916" s="63"/>
      <c r="U1916" s="63"/>
      <c r="V1916" s="63"/>
    </row>
    <row r="1917" spans="1:22" ht="30" customHeight="1" x14ac:dyDescent="0.15">
      <c r="A1917" s="39">
        <f>IF($B$1916="","",COUNTA($B$1916:B1917))</f>
        <v>2</v>
      </c>
      <c r="B1917" s="27">
        <f t="shared" si="197"/>
        <v>1917</v>
      </c>
      <c r="C1917" s="27" t="str">
        <f>$F$1914</f>
        <v>（６）　療養介護　（障害者総合支援法）</v>
      </c>
      <c r="D1917" s="131" t="str">
        <f>$O$1914</f>
        <v>障がい福祉課</v>
      </c>
      <c r="E1917" s="27" t="str">
        <f>MID(category5_6,SEARCH("）",category5_6,1)+2,SEARCH("（",category5_6,SEARCH("）",category5_6,1)+2)-SEARCH("）",category5_6,1)-3)</f>
        <v>療養介護</v>
      </c>
      <c r="F1917" s="25" t="s">
        <v>231</v>
      </c>
      <c r="G1917" s="34" t="s">
        <v>232</v>
      </c>
      <c r="H1917" s="25" t="s">
        <v>233</v>
      </c>
      <c r="I1917" s="34" t="s">
        <v>234</v>
      </c>
      <c r="J1917" s="34" t="s">
        <v>235</v>
      </c>
      <c r="K1917" s="25" t="s">
        <v>236</v>
      </c>
      <c r="L1917" s="25" t="s">
        <v>25</v>
      </c>
      <c r="M1917" s="163">
        <v>120</v>
      </c>
      <c r="N1917" s="37">
        <v>41000</v>
      </c>
      <c r="O1917" s="69" t="str">
        <f>IFERROR(VLOOKUP(IF($L1917="―",$K1917,$L1917),法人一覧!$D$4:$E$333,2,FALSE),"―")</f>
        <v>―</v>
      </c>
    </row>
    <row r="1918" spans="1:22" ht="30" customHeight="1" x14ac:dyDescent="0.15">
      <c r="A1918" s="39">
        <f>IF($B$1916="","",COUNTA($B$1916:B1918))</f>
        <v>3</v>
      </c>
      <c r="B1918" s="27">
        <f t="shared" si="197"/>
        <v>1918</v>
      </c>
      <c r="C1918" s="27" t="str">
        <f>$F$1914</f>
        <v>（６）　療養介護　（障害者総合支援法）</v>
      </c>
      <c r="D1918" s="131" t="str">
        <f>$O$1914</f>
        <v>障がい福祉課</v>
      </c>
      <c r="E1918" s="27" t="str">
        <f>MID(category5_6,SEARCH("）",category5_6,1)+2,SEARCH("（",category5_6,SEARCH("）",category5_6,1)+2)-SEARCH("）",category5_6,1)-3)</f>
        <v>療養介護</v>
      </c>
      <c r="F1918" s="25" t="s">
        <v>237</v>
      </c>
      <c r="G1918" s="34" t="s">
        <v>238</v>
      </c>
      <c r="H1918" s="25" t="s">
        <v>239</v>
      </c>
      <c r="I1918" s="34" t="s">
        <v>240</v>
      </c>
      <c r="J1918" s="34" t="s">
        <v>241</v>
      </c>
      <c r="K1918" s="25" t="s">
        <v>242</v>
      </c>
      <c r="L1918" s="25" t="s">
        <v>25</v>
      </c>
      <c r="M1918" s="163">
        <v>60</v>
      </c>
      <c r="N1918" s="37">
        <v>41000</v>
      </c>
      <c r="O1918" s="69" t="str">
        <f>IFERROR(VLOOKUP(IF($L1918="―",$K1918,$L1918),法人一覧!$D$4:$E$333,2,FALSE),"―")</f>
        <v>―</v>
      </c>
    </row>
    <row r="1919" spans="1:22" ht="30" customHeight="1" x14ac:dyDescent="0.15">
      <c r="A1919" s="39">
        <f>IF($B$1916="","",COUNTA($B$1916:B1919))</f>
        <v>4</v>
      </c>
      <c r="B1919" s="59">
        <f t="shared" si="197"/>
        <v>1919</v>
      </c>
      <c r="C1919" s="59" t="str">
        <f>$F$1914</f>
        <v>（６）　療養介護　（障害者総合支援法）</v>
      </c>
      <c r="D1919" s="138" t="str">
        <f>$O$1914</f>
        <v>障がい福祉課</v>
      </c>
      <c r="E1919" s="27" t="str">
        <f>MID(category5_6,SEARCH("）",category5_6,1)+2,SEARCH("（",category5_6,SEARCH("）",category5_6,1)+2)-SEARCH("）",category5_6,1)-3)</f>
        <v>療養介護</v>
      </c>
      <c r="F1919" s="58" t="s">
        <v>8598</v>
      </c>
      <c r="G1919" s="60" t="s">
        <v>249</v>
      </c>
      <c r="H1919" s="58" t="s">
        <v>250</v>
      </c>
      <c r="I1919" s="60" t="s">
        <v>251</v>
      </c>
      <c r="J1919" s="60" t="s">
        <v>252</v>
      </c>
      <c r="K1919" s="58" t="s">
        <v>71</v>
      </c>
      <c r="L1919" s="58" t="s">
        <v>25</v>
      </c>
      <c r="M1919" s="164">
        <v>38</v>
      </c>
      <c r="N1919" s="90">
        <v>38991</v>
      </c>
      <c r="O1919" s="74" t="str">
        <f>IFERROR(VLOOKUP(IF($L1919="―",$K1919,$L1919),法人一覧!$D$4:$E$333,2,FALSE),"―")</f>
        <v>3010405001696</v>
      </c>
    </row>
    <row r="1920" spans="1:22" ht="30" customHeight="1" x14ac:dyDescent="0.15"/>
    <row r="1921" spans="1:22" ht="30" customHeight="1" x14ac:dyDescent="0.15">
      <c r="F1921" s="379" t="s">
        <v>8599</v>
      </c>
      <c r="O1921" s="56" t="s">
        <v>204</v>
      </c>
    </row>
    <row r="1922" spans="1:22" ht="30" customHeight="1" x14ac:dyDescent="0.15">
      <c r="A1922" s="77" t="s">
        <v>5</v>
      </c>
      <c r="B1922" s="66" t="s">
        <v>6</v>
      </c>
      <c r="C1922" s="66" t="s">
        <v>7</v>
      </c>
      <c r="D1922" s="66" t="s">
        <v>8</v>
      </c>
      <c r="E1922" s="66" t="s">
        <v>9</v>
      </c>
      <c r="F1922" s="67" t="s">
        <v>10</v>
      </c>
      <c r="G1922" s="66" t="s">
        <v>11</v>
      </c>
      <c r="H1922" s="67" t="s">
        <v>12</v>
      </c>
      <c r="I1922" s="66" t="s">
        <v>13</v>
      </c>
      <c r="J1922" s="66" t="s">
        <v>14</v>
      </c>
      <c r="K1922" s="67" t="s">
        <v>15</v>
      </c>
      <c r="L1922" s="67" t="s">
        <v>13925</v>
      </c>
      <c r="M1922" s="160" t="s">
        <v>16</v>
      </c>
      <c r="N1922" s="67" t="s">
        <v>17</v>
      </c>
      <c r="O1922" s="66" t="s">
        <v>18</v>
      </c>
    </row>
    <row r="1923" spans="1:22" ht="30" customHeight="1" x14ac:dyDescent="0.15">
      <c r="A1923" s="39">
        <f>IF($B$1923="","",COUNTA($B$1923:B1923))</f>
        <v>1</v>
      </c>
      <c r="B1923" s="59">
        <f t="shared" ref="B1923:B1992" si="198">IF(D1923="","",ROW())</f>
        <v>1923</v>
      </c>
      <c r="C1923" s="165" t="str">
        <f t="shared" ref="C1923:C1992" si="199">$F$1921</f>
        <v>（７）　生活介護　（障害者総合支援法）</v>
      </c>
      <c r="D1923" s="131" t="str">
        <f t="shared" ref="D1923:D1992" si="200">$O$1921</f>
        <v>障がい福祉課</v>
      </c>
      <c r="E1923" s="27" t="str">
        <f t="shared" ref="E1923:E1992" si="201">MID(category5_7,SEARCH("）",category5_7,1)+2,SEARCH("（",category5_7,SEARCH("）",category5_7,1)+2)-SEARCH("）",category5_7,1)-3)</f>
        <v>生活介護</v>
      </c>
      <c r="F1923" s="180" t="s">
        <v>8600</v>
      </c>
      <c r="G1923" s="166" t="s">
        <v>8601</v>
      </c>
      <c r="H1923" s="167" t="s">
        <v>8602</v>
      </c>
      <c r="I1923" s="167" t="s">
        <v>8603</v>
      </c>
      <c r="J1923" s="167" t="s">
        <v>8604</v>
      </c>
      <c r="K1923" s="176" t="s">
        <v>14828</v>
      </c>
      <c r="L1923" s="25" t="s">
        <v>25</v>
      </c>
      <c r="M1923" s="169">
        <v>20</v>
      </c>
      <c r="N1923" s="170">
        <v>42491</v>
      </c>
      <c r="O1923" s="74" t="str">
        <f>IFERROR(VLOOKUP(IF($L1923="―",$K1923,$L1923),法人一覧!$D$4:$E$333,2,FALSE),"―")</f>
        <v>9190005008417</v>
      </c>
    </row>
    <row r="1924" spans="1:22" ht="30" customHeight="1" x14ac:dyDescent="0.15">
      <c r="A1924" s="39">
        <f>IF($B$1923="","",COUNTA($B$1923:B1924))</f>
        <v>2</v>
      </c>
      <c r="B1924" s="165">
        <f t="shared" si="198"/>
        <v>1924</v>
      </c>
      <c r="C1924" s="165" t="str">
        <f t="shared" si="199"/>
        <v>（７）　生活介護　（障害者総合支援法）</v>
      </c>
      <c r="D1924" s="131" t="str">
        <f t="shared" si="200"/>
        <v>障がい福祉課</v>
      </c>
      <c r="E1924" s="27" t="str">
        <f t="shared" si="201"/>
        <v>生活介護</v>
      </c>
      <c r="F1924" s="180" t="s">
        <v>8605</v>
      </c>
      <c r="G1924" s="167" t="s">
        <v>8606</v>
      </c>
      <c r="H1924" s="167" t="s">
        <v>8607</v>
      </c>
      <c r="I1924" s="167" t="s">
        <v>8608</v>
      </c>
      <c r="J1924" s="167" t="s">
        <v>8609</v>
      </c>
      <c r="K1924" s="176" t="s">
        <v>14829</v>
      </c>
      <c r="L1924" s="25" t="s">
        <v>25</v>
      </c>
      <c r="M1924" s="169">
        <v>20</v>
      </c>
      <c r="N1924" s="170">
        <v>40878</v>
      </c>
      <c r="O1924" s="69" t="str">
        <f>IFERROR(VLOOKUP(IF($L1924="―",$K1924,$L1924),法人一覧!$D$4:$E$333,2,FALSE),"―")</f>
        <v>4190005004429</v>
      </c>
    </row>
    <row r="1925" spans="1:22" ht="30" customHeight="1" x14ac:dyDescent="0.15">
      <c r="A1925" s="39">
        <f>IF($B$1923="","",COUNTA($B$1923:B1925))</f>
        <v>3</v>
      </c>
      <c r="B1925" s="165">
        <f t="shared" si="198"/>
        <v>1925</v>
      </c>
      <c r="C1925" s="165" t="str">
        <f t="shared" si="199"/>
        <v>（７）　生活介護　（障害者総合支援法）</v>
      </c>
      <c r="D1925" s="131" t="str">
        <f t="shared" si="200"/>
        <v>障がい福祉課</v>
      </c>
      <c r="E1925" s="27" t="str">
        <f t="shared" si="201"/>
        <v>生活介護</v>
      </c>
      <c r="F1925" s="180" t="s">
        <v>8610</v>
      </c>
      <c r="G1925" s="166" t="s">
        <v>8611</v>
      </c>
      <c r="H1925" s="167" t="s">
        <v>8612</v>
      </c>
      <c r="I1925" s="171" t="s">
        <v>8613</v>
      </c>
      <c r="J1925" s="166" t="s">
        <v>8614</v>
      </c>
      <c r="K1925" s="173" t="s">
        <v>14830</v>
      </c>
      <c r="L1925" s="25" t="s">
        <v>25</v>
      </c>
      <c r="M1925" s="169">
        <v>20</v>
      </c>
      <c r="N1925" s="170">
        <v>41000</v>
      </c>
      <c r="O1925" s="69" t="str">
        <f>IFERROR(VLOOKUP(IF($L1925="―",$K1925,$L1925),法人一覧!$D$4:$E$333,2,FALSE),"―")</f>
        <v>9190005007699</v>
      </c>
    </row>
    <row r="1926" spans="1:22" s="78" customFormat="1" ht="30" customHeight="1" x14ac:dyDescent="0.15">
      <c r="A1926" s="39">
        <f>IF($B$1923="","",COUNTA($B$1923:B1926))</f>
        <v>4</v>
      </c>
      <c r="B1926" s="165">
        <f t="shared" si="198"/>
        <v>1926</v>
      </c>
      <c r="C1926" s="165" t="str">
        <f t="shared" si="199"/>
        <v>（７）　生活介護　（障害者総合支援法）</v>
      </c>
      <c r="D1926" s="131" t="str">
        <f t="shared" si="200"/>
        <v>障がい福祉課</v>
      </c>
      <c r="E1926" s="27" t="str">
        <f t="shared" si="201"/>
        <v>生活介護</v>
      </c>
      <c r="F1926" s="177" t="s">
        <v>8615</v>
      </c>
      <c r="G1926" s="167" t="s">
        <v>651</v>
      </c>
      <c r="H1926" s="167" t="s">
        <v>8616</v>
      </c>
      <c r="I1926" s="167" t="s">
        <v>8617</v>
      </c>
      <c r="J1926" s="167" t="s">
        <v>8618</v>
      </c>
      <c r="K1926" s="173" t="s">
        <v>14831</v>
      </c>
      <c r="L1926" s="25" t="s">
        <v>25</v>
      </c>
      <c r="M1926" s="169">
        <v>20</v>
      </c>
      <c r="N1926" s="170">
        <v>41730</v>
      </c>
      <c r="O1926" s="69" t="str">
        <f>IFERROR(VLOOKUP(IF($L1926="―",$K1926,$L1926),法人一覧!$D$4:$E$333,2,FALSE),"―")</f>
        <v>7190005008385</v>
      </c>
      <c r="P1926" s="63"/>
      <c r="Q1926" s="63"/>
      <c r="R1926" s="63"/>
      <c r="S1926" s="63"/>
      <c r="T1926" s="63"/>
      <c r="U1926" s="63"/>
      <c r="V1926" s="63"/>
    </row>
    <row r="1927" spans="1:22" ht="30" customHeight="1" x14ac:dyDescent="0.15">
      <c r="A1927" s="39">
        <f>IF($B$1923="","",COUNTA($B$1923:B1927))</f>
        <v>5</v>
      </c>
      <c r="B1927" s="165">
        <f t="shared" si="198"/>
        <v>1927</v>
      </c>
      <c r="C1927" s="165" t="str">
        <f t="shared" si="199"/>
        <v>（７）　生活介護　（障害者総合支援法）</v>
      </c>
      <c r="D1927" s="131" t="str">
        <f t="shared" si="200"/>
        <v>障がい福祉課</v>
      </c>
      <c r="E1927" s="27" t="str">
        <f t="shared" si="201"/>
        <v>生活介護</v>
      </c>
      <c r="F1927" s="13" t="s">
        <v>8619</v>
      </c>
      <c r="G1927" s="9" t="s">
        <v>8606</v>
      </c>
      <c r="H1927" s="167" t="s">
        <v>8620</v>
      </c>
      <c r="I1927" s="9" t="s">
        <v>8621</v>
      </c>
      <c r="J1927" s="9" t="s">
        <v>8622</v>
      </c>
      <c r="K1927" s="13" t="s">
        <v>8623</v>
      </c>
      <c r="L1927" s="25" t="s">
        <v>25</v>
      </c>
      <c r="M1927" s="169">
        <v>10</v>
      </c>
      <c r="N1927" s="170">
        <v>42552</v>
      </c>
      <c r="O1927" s="69" t="str">
        <f>IFERROR(VLOOKUP(IF($L1927="―",$K1927,$L1927),法人一覧!$D$4:$E$333,2,FALSE),"―")</f>
        <v>―</v>
      </c>
    </row>
    <row r="1928" spans="1:22" ht="30" customHeight="1" x14ac:dyDescent="0.15">
      <c r="A1928" s="39">
        <f>IF($B$1923="","",COUNTA($B$1923:B1928))</f>
        <v>6</v>
      </c>
      <c r="B1928" s="165">
        <f t="shared" si="198"/>
        <v>1928</v>
      </c>
      <c r="C1928" s="165" t="str">
        <f t="shared" si="199"/>
        <v>（７）　生活介護　（障害者総合支援法）</v>
      </c>
      <c r="D1928" s="131" t="str">
        <f t="shared" si="200"/>
        <v>障がい福祉課</v>
      </c>
      <c r="E1928" s="27" t="str">
        <f t="shared" si="201"/>
        <v>生活介護</v>
      </c>
      <c r="F1928" s="13" t="s">
        <v>8624</v>
      </c>
      <c r="G1928" s="9" t="s">
        <v>580</v>
      </c>
      <c r="H1928" s="167" t="s">
        <v>8625</v>
      </c>
      <c r="I1928" s="9" t="s">
        <v>8626</v>
      </c>
      <c r="J1928" s="9" t="s">
        <v>8627</v>
      </c>
      <c r="K1928" s="13" t="s">
        <v>8628</v>
      </c>
      <c r="L1928" s="25" t="s">
        <v>25</v>
      </c>
      <c r="M1928" s="169">
        <v>6</v>
      </c>
      <c r="N1928" s="170">
        <v>43891</v>
      </c>
      <c r="O1928" s="69" t="str">
        <f>IFERROR(VLOOKUP(IF($L1928="―",$K1928,$L1928),法人一覧!$D$4:$E$333,2,FALSE),"―")</f>
        <v>―</v>
      </c>
    </row>
    <row r="1929" spans="1:22" ht="30" customHeight="1" x14ac:dyDescent="0.15">
      <c r="A1929" s="39">
        <f>IF($B$1923="","",COUNTA($B$1923:B1929))</f>
        <v>7</v>
      </c>
      <c r="B1929" s="165">
        <f t="shared" si="198"/>
        <v>1929</v>
      </c>
      <c r="C1929" s="165" t="str">
        <f t="shared" si="199"/>
        <v>（７）　生活介護　（障害者総合支援法）</v>
      </c>
      <c r="D1929" s="131" t="str">
        <f t="shared" si="200"/>
        <v>障がい福祉課</v>
      </c>
      <c r="E1929" s="27" t="str">
        <f t="shared" si="201"/>
        <v>生活介護</v>
      </c>
      <c r="F1929" s="13" t="s">
        <v>8629</v>
      </c>
      <c r="G1929" s="9" t="s">
        <v>8630</v>
      </c>
      <c r="H1929" s="167" t="s">
        <v>8631</v>
      </c>
      <c r="I1929" s="9" t="s">
        <v>8632</v>
      </c>
      <c r="J1929" s="9" t="s">
        <v>8633</v>
      </c>
      <c r="K1929" s="10" t="s">
        <v>14832</v>
      </c>
      <c r="L1929" s="25" t="s">
        <v>25</v>
      </c>
      <c r="M1929" s="169">
        <v>10</v>
      </c>
      <c r="N1929" s="170">
        <v>43983</v>
      </c>
      <c r="O1929" s="69" t="str">
        <f>IFERROR(VLOOKUP(IF($L1929="―",$K1929,$L1929),法人一覧!$D$4:$E$333,2,FALSE),"―")</f>
        <v>5190005011440</v>
      </c>
    </row>
    <row r="1930" spans="1:22" ht="30" customHeight="1" x14ac:dyDescent="0.15">
      <c r="A1930" s="39">
        <f>IF($B$1923="","",COUNTA($B$1923:B1930))</f>
        <v>8</v>
      </c>
      <c r="B1930" s="165">
        <f t="shared" si="198"/>
        <v>1930</v>
      </c>
      <c r="C1930" s="165" t="str">
        <f t="shared" si="199"/>
        <v>（７）　生活介護　（障害者総合支援法）</v>
      </c>
      <c r="D1930" s="131" t="str">
        <f t="shared" si="200"/>
        <v>障がい福祉課</v>
      </c>
      <c r="E1930" s="27" t="str">
        <f t="shared" si="201"/>
        <v>生活介護</v>
      </c>
      <c r="F1930" s="13" t="s">
        <v>8634</v>
      </c>
      <c r="G1930" s="9" t="s">
        <v>8635</v>
      </c>
      <c r="H1930" s="167" t="s">
        <v>8636</v>
      </c>
      <c r="I1930" s="9" t="s">
        <v>8637</v>
      </c>
      <c r="J1930" s="9" t="s">
        <v>8638</v>
      </c>
      <c r="K1930" s="10" t="s">
        <v>14833</v>
      </c>
      <c r="L1930" s="25" t="s">
        <v>25</v>
      </c>
      <c r="M1930" s="169">
        <v>20</v>
      </c>
      <c r="N1930" s="170">
        <v>44317</v>
      </c>
      <c r="O1930" s="69" t="str">
        <f>IFERROR(VLOOKUP(IF($L1930="―",$K1930,$L1930),法人一覧!$D$4:$E$333,2,FALSE),"―")</f>
        <v>9190005008417</v>
      </c>
    </row>
    <row r="1931" spans="1:22" ht="30" customHeight="1" x14ac:dyDescent="0.15">
      <c r="A1931" s="39">
        <f>IF($B$1923="","",COUNTA($B$1923:B1931))</f>
        <v>9</v>
      </c>
      <c r="B1931" s="165">
        <f>IF(D1931="","",ROW())</f>
        <v>1931</v>
      </c>
      <c r="C1931" s="165" t="str">
        <f>$F$1919</f>
        <v>済生会明和病院 なでしこ障害福祉サービス事業所</v>
      </c>
      <c r="D1931" s="131" t="str">
        <f>$O$1919</f>
        <v>3010405001696</v>
      </c>
      <c r="E1931" s="27" t="str">
        <f>MID(category5_7,SEARCH("）",category5_7,1)+2,SEARCH("（",category5_7,SEARCH("）",category5_7,1)+2)-SEARCH("）",category5_7,1)-3)</f>
        <v>生活介護</v>
      </c>
      <c r="F1931" s="98" t="s">
        <v>15080</v>
      </c>
      <c r="G1931" s="98" t="s">
        <v>646</v>
      </c>
      <c r="H1931" s="98" t="s">
        <v>15081</v>
      </c>
      <c r="I1931" s="98" t="s">
        <v>9554</v>
      </c>
      <c r="J1931" s="98" t="s">
        <v>10115</v>
      </c>
      <c r="K1931" s="98" t="s">
        <v>15082</v>
      </c>
      <c r="L1931" s="98"/>
      <c r="M1931" s="97">
        <v>6</v>
      </c>
      <c r="N1931" s="135">
        <v>45992</v>
      </c>
      <c r="O1931" s="69" t="str">
        <f>IFERROR(VLOOKUP(IF($L1931="―",$K1931,$L1931),[4]法人一覧!$D$4:$E$326,2,FALSE),"―")</f>
        <v>―</v>
      </c>
    </row>
    <row r="1932" spans="1:22" ht="30" customHeight="1" x14ac:dyDescent="0.15">
      <c r="A1932" s="39">
        <f>IF($B$1923="","",COUNTA($B$1923:B1932))</f>
        <v>10</v>
      </c>
      <c r="B1932" s="165">
        <f>IF(D1932="","",ROW())</f>
        <v>1932</v>
      </c>
      <c r="C1932" s="165" t="str">
        <f>$F$1919</f>
        <v>済生会明和病院 なでしこ障害福祉サービス事業所</v>
      </c>
      <c r="D1932" s="131" t="str">
        <f>$O$1919</f>
        <v>3010405001696</v>
      </c>
      <c r="E1932" s="27" t="str">
        <f>MID(category5_7,SEARCH("）",category5_7,1)+2,SEARCH("（",category5_7,SEARCH("）",category5_7,1)+2)-SEARCH("）",category5_7,1)-3)</f>
        <v>生活介護</v>
      </c>
      <c r="F1932" s="177" t="s">
        <v>8669</v>
      </c>
      <c r="G1932" s="166" t="s">
        <v>281</v>
      </c>
      <c r="H1932" s="167" t="s">
        <v>8670</v>
      </c>
      <c r="I1932" s="167" t="s">
        <v>8671</v>
      </c>
      <c r="J1932" s="167" t="s">
        <v>8672</v>
      </c>
      <c r="K1932" s="173" t="s">
        <v>8673</v>
      </c>
      <c r="L1932" s="25" t="s">
        <v>25</v>
      </c>
      <c r="M1932" s="169">
        <v>10</v>
      </c>
      <c r="N1932" s="170">
        <v>44075</v>
      </c>
      <c r="O1932" s="69" t="str">
        <f>IFERROR(VLOOKUP(IF($L1932="―",$K1932,$L1932),[4]法人一覧!$D$4:$E$326,2,FALSE),"―")</f>
        <v>―</v>
      </c>
    </row>
    <row r="1933" spans="1:22" ht="30" customHeight="1" x14ac:dyDescent="0.15">
      <c r="A1933" s="39">
        <f>IF($B$1923="","",COUNTA($B$1923:B1933))</f>
        <v>11</v>
      </c>
      <c r="B1933" s="165">
        <f>IF(D1933="","",ROW())</f>
        <v>1933</v>
      </c>
      <c r="C1933" s="165" t="str">
        <f>$F$1919</f>
        <v>済生会明和病院 なでしこ障害福祉サービス事業所</v>
      </c>
      <c r="D1933" s="131" t="str">
        <f>$O$1919</f>
        <v>3010405001696</v>
      </c>
      <c r="E1933" s="27" t="str">
        <f>MID(category5_7,SEARCH("）",category5_7,1)+2,SEARCH("（",category5_7,SEARCH("）",category5_7,1)+2)-SEARCH("）",category5_7,1)-3)</f>
        <v>生活介護</v>
      </c>
      <c r="F1933" s="177" t="s">
        <v>8674</v>
      </c>
      <c r="G1933" s="166" t="s">
        <v>608</v>
      </c>
      <c r="H1933" s="167" t="s">
        <v>8675</v>
      </c>
      <c r="I1933" s="167" t="s">
        <v>8676</v>
      </c>
      <c r="J1933" s="167" t="s">
        <v>8677</v>
      </c>
      <c r="K1933" s="173" t="s">
        <v>14836</v>
      </c>
      <c r="L1933" s="25" t="s">
        <v>25</v>
      </c>
      <c r="M1933" s="169">
        <v>15</v>
      </c>
      <c r="N1933" s="170">
        <v>44652</v>
      </c>
      <c r="O1933" s="69" t="str">
        <f>IFERROR(VLOOKUP(IF($L1933="―",$K1933,$L1933),[4]法人一覧!$D$4:$E$326,2,FALSE),"―")</f>
        <v>4190005008446</v>
      </c>
    </row>
    <row r="1934" spans="1:22" ht="30" customHeight="1" x14ac:dyDescent="0.15">
      <c r="A1934" s="39">
        <f>IF($B$1923="","",COUNTA($B$1923:B1934))</f>
        <v>12</v>
      </c>
      <c r="B1934" s="165">
        <f>IF(D1934="","",ROW())</f>
        <v>1934</v>
      </c>
      <c r="C1934" s="165" t="str">
        <f>$F$1919</f>
        <v>済生会明和病院 なでしこ障害福祉サービス事業所</v>
      </c>
      <c r="D1934" s="131" t="str">
        <f>$O$1919</f>
        <v>3010405001696</v>
      </c>
      <c r="E1934" s="27" t="str">
        <f>MID(category5_7,SEARCH("）",category5_7,1)+2,SEARCH("（",category5_7,SEARCH("）",category5_7,1)+2)-SEARCH("）",category5_7,1)-3)</f>
        <v>生活介護</v>
      </c>
      <c r="F1934" s="177" t="s">
        <v>8678</v>
      </c>
      <c r="G1934" s="166" t="s">
        <v>7503</v>
      </c>
      <c r="H1934" s="167" t="s">
        <v>8679</v>
      </c>
      <c r="I1934" s="167" t="s">
        <v>8680</v>
      </c>
      <c r="J1934" s="167" t="s">
        <v>8681</v>
      </c>
      <c r="K1934" s="173" t="s">
        <v>8682</v>
      </c>
      <c r="L1934" s="25" t="s">
        <v>25</v>
      </c>
      <c r="M1934" s="169">
        <v>20</v>
      </c>
      <c r="N1934" s="170">
        <v>44774</v>
      </c>
      <c r="O1934" s="69" t="str">
        <f>IFERROR(VLOOKUP(IF($L1934="―",$K1934,$L1934),[4]法人一覧!$D$4:$E$326,2,FALSE),"―")</f>
        <v>―</v>
      </c>
    </row>
    <row r="1935" spans="1:22" ht="30" customHeight="1" x14ac:dyDescent="0.15">
      <c r="A1935" s="39">
        <f>IF($B$1923="","",COUNTA($B$1923:B1935))</f>
        <v>13</v>
      </c>
      <c r="B1935" s="165">
        <f t="shared" si="198"/>
        <v>1935</v>
      </c>
      <c r="C1935" s="165" t="str">
        <f t="shared" si="199"/>
        <v>（７）　生活介護　（障害者総合支援法）</v>
      </c>
      <c r="D1935" s="131" t="str">
        <f t="shared" si="200"/>
        <v>障がい福祉課</v>
      </c>
      <c r="E1935" s="27" t="str">
        <f t="shared" si="201"/>
        <v>生活介護</v>
      </c>
      <c r="F1935" s="177" t="s">
        <v>8639</v>
      </c>
      <c r="G1935" s="167" t="s">
        <v>8640</v>
      </c>
      <c r="H1935" s="167" t="s">
        <v>8641</v>
      </c>
      <c r="I1935" s="167" t="s">
        <v>8642</v>
      </c>
      <c r="J1935" s="167" t="s">
        <v>8642</v>
      </c>
      <c r="K1935" s="173" t="s">
        <v>8643</v>
      </c>
      <c r="L1935" s="25" t="s">
        <v>25</v>
      </c>
      <c r="M1935" s="169">
        <v>4</v>
      </c>
      <c r="N1935" s="170">
        <v>40269</v>
      </c>
      <c r="O1935" s="69" t="str">
        <f>IFERROR(VLOOKUP(IF($L1935="―",$K1935,$L1935),法人一覧!$D$4:$E$333,2,FALSE),"―")</f>
        <v>6190005008535</v>
      </c>
    </row>
    <row r="1936" spans="1:22" ht="30" customHeight="1" x14ac:dyDescent="0.15">
      <c r="A1936" s="39">
        <f>IF($B$1923="","",COUNTA($B$1923:B1936))</f>
        <v>14</v>
      </c>
      <c r="B1936" s="172">
        <f t="shared" si="198"/>
        <v>1936</v>
      </c>
      <c r="C1936" s="172" t="str">
        <f t="shared" si="199"/>
        <v>（７）　生活介護　（障害者総合支援法）</v>
      </c>
      <c r="D1936" s="131" t="str">
        <f t="shared" si="200"/>
        <v>障がい福祉課</v>
      </c>
      <c r="E1936" s="27" t="str">
        <f t="shared" si="201"/>
        <v>生活介護</v>
      </c>
      <c r="F1936" s="180" t="s">
        <v>8644</v>
      </c>
      <c r="G1936" s="167" t="s">
        <v>8640</v>
      </c>
      <c r="H1936" s="167" t="s">
        <v>8645</v>
      </c>
      <c r="I1936" s="167" t="s">
        <v>8646</v>
      </c>
      <c r="J1936" s="167" t="s">
        <v>8647</v>
      </c>
      <c r="K1936" s="173" t="s">
        <v>8643</v>
      </c>
      <c r="L1936" s="25" t="s">
        <v>25</v>
      </c>
      <c r="M1936" s="169">
        <v>16</v>
      </c>
      <c r="N1936" s="170"/>
      <c r="O1936" s="69" t="str">
        <f>IFERROR(VLOOKUP(IF($L1936="―",$K1936,$L1936),法人一覧!$D$4:$E$333,2,FALSE),"―")</f>
        <v>6190005008535</v>
      </c>
    </row>
    <row r="1937" spans="1:22" ht="30" customHeight="1" x14ac:dyDescent="0.15">
      <c r="A1937" s="39">
        <f>IF($B$1923="","",COUNTA($B$1923:B1937))</f>
        <v>15</v>
      </c>
      <c r="B1937" s="165">
        <f t="shared" si="198"/>
        <v>1937</v>
      </c>
      <c r="C1937" s="165" t="str">
        <f t="shared" si="199"/>
        <v>（７）　生活介護　（障害者総合支援法）</v>
      </c>
      <c r="D1937" s="131" t="str">
        <f t="shared" si="200"/>
        <v>障がい福祉課</v>
      </c>
      <c r="E1937" s="27" t="str">
        <f t="shared" si="201"/>
        <v>生活介護</v>
      </c>
      <c r="F1937" s="180" t="s">
        <v>8648</v>
      </c>
      <c r="G1937" s="166" t="s">
        <v>8649</v>
      </c>
      <c r="H1937" s="167" t="s">
        <v>8650</v>
      </c>
      <c r="I1937" s="166" t="s">
        <v>8651</v>
      </c>
      <c r="J1937" s="166" t="s">
        <v>8652</v>
      </c>
      <c r="K1937" s="176" t="s">
        <v>14834</v>
      </c>
      <c r="L1937" s="25" t="s">
        <v>25</v>
      </c>
      <c r="M1937" s="169">
        <v>40</v>
      </c>
      <c r="N1937" s="170">
        <v>39539</v>
      </c>
      <c r="O1937" s="69" t="str">
        <f>IFERROR(VLOOKUP(IF($L1937="―",$K1937,$L1937),法人一覧!$D$4:$E$333,2,FALSE),"―")</f>
        <v>7190005007866</v>
      </c>
    </row>
    <row r="1938" spans="1:22" ht="30" customHeight="1" x14ac:dyDescent="0.15">
      <c r="A1938" s="39">
        <f>IF($B$1923="","",COUNTA($B$1923:B1938))</f>
        <v>16</v>
      </c>
      <c r="B1938" s="165">
        <f t="shared" si="198"/>
        <v>1938</v>
      </c>
      <c r="C1938" s="165" t="str">
        <f t="shared" si="199"/>
        <v>（７）　生活介護　（障害者総合支援法）</v>
      </c>
      <c r="D1938" s="131" t="str">
        <f t="shared" si="200"/>
        <v>障がい福祉課</v>
      </c>
      <c r="E1938" s="27" t="str">
        <f t="shared" si="201"/>
        <v>生活介護</v>
      </c>
      <c r="F1938" s="180" t="s">
        <v>8653</v>
      </c>
      <c r="G1938" s="166" t="s">
        <v>8654</v>
      </c>
      <c r="H1938" s="167" t="s">
        <v>8655</v>
      </c>
      <c r="I1938" s="171" t="s">
        <v>8656</v>
      </c>
      <c r="J1938" s="166" t="s">
        <v>8657</v>
      </c>
      <c r="K1938" s="173" t="s">
        <v>2144</v>
      </c>
      <c r="L1938" s="25" t="s">
        <v>25</v>
      </c>
      <c r="M1938" s="169">
        <v>30</v>
      </c>
      <c r="N1938" s="170">
        <v>42979</v>
      </c>
      <c r="O1938" s="69" t="str">
        <f>IFERROR(VLOOKUP(IF($L1938="―",$K1938,$L1938),法人一覧!$D$4:$E$333,2,FALSE),"―")</f>
        <v>3190005008422</v>
      </c>
    </row>
    <row r="1939" spans="1:22" ht="30" customHeight="1" x14ac:dyDescent="0.15">
      <c r="A1939" s="39">
        <f>IF($B$1923="","",COUNTA($B$1923:B1939))</f>
        <v>17</v>
      </c>
      <c r="B1939" s="165">
        <f t="shared" si="198"/>
        <v>1939</v>
      </c>
      <c r="C1939" s="165" t="str">
        <f t="shared" si="199"/>
        <v>（７）　生活介護　（障害者総合支援法）</v>
      </c>
      <c r="D1939" s="131" t="str">
        <f t="shared" si="200"/>
        <v>障がい福祉課</v>
      </c>
      <c r="E1939" s="27" t="str">
        <f t="shared" si="201"/>
        <v>生活介護</v>
      </c>
      <c r="F1939" s="276" t="s">
        <v>8658</v>
      </c>
      <c r="G1939" s="166" t="s">
        <v>8659</v>
      </c>
      <c r="H1939" s="12" t="s">
        <v>8660</v>
      </c>
      <c r="I1939" s="166" t="s">
        <v>8661</v>
      </c>
      <c r="J1939" s="166" t="s">
        <v>8662</v>
      </c>
      <c r="K1939" s="276" t="s">
        <v>8663</v>
      </c>
      <c r="L1939" s="25" t="s">
        <v>25</v>
      </c>
      <c r="M1939" s="169">
        <v>13</v>
      </c>
      <c r="N1939" s="170">
        <v>43466</v>
      </c>
      <c r="O1939" s="69" t="str">
        <f>IFERROR(VLOOKUP(IF($L1939="―",$K1939,$L1939),法人一覧!$D$4:$E$333,2,FALSE),"―")</f>
        <v>―</v>
      </c>
    </row>
    <row r="1940" spans="1:22" s="78" customFormat="1" ht="30" customHeight="1" x14ac:dyDescent="0.15">
      <c r="A1940" s="39">
        <f>IF($B$1923="","",COUNTA($B$1923:B1940))</f>
        <v>18</v>
      </c>
      <c r="B1940" s="165">
        <f t="shared" si="198"/>
        <v>1940</v>
      </c>
      <c r="C1940" s="165" t="str">
        <f t="shared" si="199"/>
        <v>（７）　生活介護　（障害者総合支援法）</v>
      </c>
      <c r="D1940" s="131" t="str">
        <f t="shared" si="200"/>
        <v>障がい福祉課</v>
      </c>
      <c r="E1940" s="27" t="str">
        <f t="shared" si="201"/>
        <v>生活介護</v>
      </c>
      <c r="F1940" s="177" t="s">
        <v>8664</v>
      </c>
      <c r="G1940" s="166" t="s">
        <v>8665</v>
      </c>
      <c r="H1940" s="167" t="s">
        <v>8666</v>
      </c>
      <c r="I1940" s="167" t="s">
        <v>8667</v>
      </c>
      <c r="J1940" s="167" t="s">
        <v>8668</v>
      </c>
      <c r="K1940" s="173" t="s">
        <v>14835</v>
      </c>
      <c r="L1940" s="25" t="s">
        <v>25</v>
      </c>
      <c r="M1940" s="169">
        <v>30</v>
      </c>
      <c r="N1940" s="170">
        <v>39173</v>
      </c>
      <c r="O1940" s="69" t="str">
        <f>IFERROR(VLOOKUP(IF($L1940="―",$K1940,$L1940),法人一覧!$D$4:$E$333,2,FALSE),"―")</f>
        <v>4190005007869</v>
      </c>
      <c r="P1940" s="63"/>
      <c r="Q1940" s="63"/>
      <c r="R1940" s="63"/>
      <c r="S1940" s="63"/>
      <c r="T1940" s="63"/>
      <c r="U1940" s="63"/>
      <c r="V1940" s="63"/>
    </row>
    <row r="1941" spans="1:22" ht="30" customHeight="1" x14ac:dyDescent="0.15">
      <c r="A1941" s="39">
        <f>IF($B$1923="","",COUNTA($B$1923:B1941))</f>
        <v>19</v>
      </c>
      <c r="B1941" s="165">
        <f t="shared" si="198"/>
        <v>1941</v>
      </c>
      <c r="C1941" s="165" t="str">
        <f t="shared" si="199"/>
        <v>（７）　生活介護　（障害者総合支援法）</v>
      </c>
      <c r="D1941" s="131" t="str">
        <f t="shared" si="200"/>
        <v>障がい福祉課</v>
      </c>
      <c r="E1941" s="27" t="str">
        <f t="shared" si="201"/>
        <v>生活介護</v>
      </c>
      <c r="F1941" s="368" t="s">
        <v>8683</v>
      </c>
      <c r="G1941" s="9" t="s">
        <v>809</v>
      </c>
      <c r="H1941" s="167" t="s">
        <v>8684</v>
      </c>
      <c r="I1941" s="9" t="s">
        <v>8685</v>
      </c>
      <c r="J1941" s="9" t="s">
        <v>8686</v>
      </c>
      <c r="K1941" s="13" t="s">
        <v>14837</v>
      </c>
      <c r="L1941" s="25" t="s">
        <v>25</v>
      </c>
      <c r="M1941" s="14">
        <v>35</v>
      </c>
      <c r="N1941" s="170">
        <v>39173</v>
      </c>
      <c r="O1941" s="69" t="str">
        <f>IFERROR(VLOOKUP(IF($L1941="―",$K1941,$L1941),法人一覧!$D$4:$E$333,2,FALSE),"―")</f>
        <v>4190005008867</v>
      </c>
    </row>
    <row r="1942" spans="1:22" ht="30" customHeight="1" x14ac:dyDescent="0.15">
      <c r="A1942" s="39">
        <f>IF($B$1923="","",COUNTA($B$1923:B1942))</f>
        <v>20</v>
      </c>
      <c r="B1942" s="165">
        <f t="shared" si="198"/>
        <v>1942</v>
      </c>
      <c r="C1942" s="165" t="str">
        <f t="shared" si="199"/>
        <v>（７）　生活介護　（障害者総合支援法）</v>
      </c>
      <c r="D1942" s="131" t="str">
        <f t="shared" si="200"/>
        <v>障がい福祉課</v>
      </c>
      <c r="E1942" s="27" t="str">
        <f t="shared" si="201"/>
        <v>生活介護</v>
      </c>
      <c r="F1942" s="368" t="s">
        <v>8687</v>
      </c>
      <c r="G1942" s="9" t="s">
        <v>8688</v>
      </c>
      <c r="H1942" s="167" t="s">
        <v>8689</v>
      </c>
      <c r="I1942" s="9" t="s">
        <v>8690</v>
      </c>
      <c r="J1942" s="9" t="s">
        <v>8691</v>
      </c>
      <c r="K1942" s="13" t="s">
        <v>8431</v>
      </c>
      <c r="L1942" s="25" t="s">
        <v>25</v>
      </c>
      <c r="M1942" s="14">
        <v>30</v>
      </c>
      <c r="N1942" s="170">
        <v>39173</v>
      </c>
      <c r="O1942" s="69" t="str">
        <f>IFERROR(VLOOKUP(IF($L1942="―",$K1942,$L1942),法人一覧!$D$4:$E$333,2,FALSE),"―")</f>
        <v>4190005008842</v>
      </c>
    </row>
    <row r="1943" spans="1:22" ht="30" customHeight="1" x14ac:dyDescent="0.15">
      <c r="A1943" s="39">
        <f>IF($B$1923="","",COUNTA($B$1923:B1943))</f>
        <v>21</v>
      </c>
      <c r="B1943" s="165">
        <f t="shared" si="198"/>
        <v>1943</v>
      </c>
      <c r="C1943" s="165" t="str">
        <f t="shared" si="199"/>
        <v>（７）　生活介護　（障害者総合支援法）</v>
      </c>
      <c r="D1943" s="131" t="str">
        <f t="shared" si="200"/>
        <v>障がい福祉課</v>
      </c>
      <c r="E1943" s="27" t="str">
        <f t="shared" si="201"/>
        <v>生活介護</v>
      </c>
      <c r="F1943" s="368" t="s">
        <v>8692</v>
      </c>
      <c r="G1943" s="9" t="s">
        <v>7650</v>
      </c>
      <c r="H1943" s="167" t="s">
        <v>8693</v>
      </c>
      <c r="I1943" s="9" t="s">
        <v>8694</v>
      </c>
      <c r="J1943" s="9" t="s">
        <v>8695</v>
      </c>
      <c r="K1943" s="13" t="s">
        <v>8700</v>
      </c>
      <c r="L1943" s="25" t="s">
        <v>25</v>
      </c>
      <c r="M1943" s="14">
        <v>20</v>
      </c>
      <c r="N1943" s="170">
        <v>39356</v>
      </c>
      <c r="O1943" s="69" t="str">
        <f>IFERROR(VLOOKUP(IF($L1943="―",$K1943,$L1943),法人一覧!$D$4:$E$333,2,FALSE),"―")</f>
        <v>3190005008851</v>
      </c>
    </row>
    <row r="1944" spans="1:22" ht="30" customHeight="1" x14ac:dyDescent="0.15">
      <c r="A1944" s="39">
        <f>IF($B$1923="","",COUNTA($B$1923:B1944))</f>
        <v>22</v>
      </c>
      <c r="B1944" s="172">
        <f t="shared" si="198"/>
        <v>1944</v>
      </c>
      <c r="C1944" s="172" t="str">
        <f t="shared" si="199"/>
        <v>（７）　生活介護　（障害者総合支援法）</v>
      </c>
      <c r="D1944" s="131" t="str">
        <f t="shared" si="200"/>
        <v>障がい福祉課</v>
      </c>
      <c r="E1944" s="27" t="str">
        <f t="shared" si="201"/>
        <v>生活介護</v>
      </c>
      <c r="F1944" s="177" t="s">
        <v>8696</v>
      </c>
      <c r="G1944" s="167" t="s">
        <v>8697</v>
      </c>
      <c r="H1944" s="167" t="s">
        <v>8698</v>
      </c>
      <c r="I1944" s="167" t="s">
        <v>8699</v>
      </c>
      <c r="J1944" s="167" t="s">
        <v>8699</v>
      </c>
      <c r="K1944" s="173" t="s">
        <v>8700</v>
      </c>
      <c r="L1944" s="25" t="s">
        <v>25</v>
      </c>
      <c r="M1944" s="169">
        <v>6</v>
      </c>
      <c r="N1944" s="170"/>
      <c r="O1944" s="69" t="str">
        <f>IFERROR(VLOOKUP(IF($L1944="―",$K1944,$L1944),法人一覧!$D$4:$E$333,2,FALSE),"―")</f>
        <v>3190005008851</v>
      </c>
    </row>
    <row r="1945" spans="1:22" ht="30" customHeight="1" x14ac:dyDescent="0.15">
      <c r="A1945" s="39">
        <f>IF($B$1923="","",COUNTA($B$1923:B1945))</f>
        <v>23</v>
      </c>
      <c r="B1945" s="165">
        <f t="shared" si="198"/>
        <v>1945</v>
      </c>
      <c r="C1945" s="165" t="str">
        <f t="shared" si="199"/>
        <v>（７）　生活介護　（障害者総合支援法）</v>
      </c>
      <c r="D1945" s="131" t="str">
        <f t="shared" si="200"/>
        <v>障がい福祉課</v>
      </c>
      <c r="E1945" s="27" t="str">
        <f t="shared" si="201"/>
        <v>生活介護</v>
      </c>
      <c r="F1945" s="177" t="s">
        <v>8701</v>
      </c>
      <c r="G1945" s="167" t="s">
        <v>8702</v>
      </c>
      <c r="H1945" s="167" t="s">
        <v>8703</v>
      </c>
      <c r="I1945" s="167" t="s">
        <v>8704</v>
      </c>
      <c r="J1945" s="167" t="s">
        <v>8705</v>
      </c>
      <c r="K1945" s="173" t="s">
        <v>8700</v>
      </c>
      <c r="L1945" s="25" t="s">
        <v>25</v>
      </c>
      <c r="M1945" s="169">
        <v>17</v>
      </c>
      <c r="N1945" s="170">
        <v>39569</v>
      </c>
      <c r="O1945" s="69" t="str">
        <f>IFERROR(VLOOKUP(IF($L1945="―",$K1945,$L1945),法人一覧!$D$4:$E$333,2,FALSE),"―")</f>
        <v>3190005008851</v>
      </c>
    </row>
    <row r="1946" spans="1:22" ht="30" customHeight="1" x14ac:dyDescent="0.15">
      <c r="A1946" s="39">
        <f>IF($B$1923="","",COUNTA($B$1923:B1946))</f>
        <v>24</v>
      </c>
      <c r="B1946" s="165">
        <f t="shared" si="198"/>
        <v>1946</v>
      </c>
      <c r="C1946" s="165" t="str">
        <f t="shared" si="199"/>
        <v>（７）　生活介護　（障害者総合支援法）</v>
      </c>
      <c r="D1946" s="131" t="str">
        <f t="shared" si="200"/>
        <v>障がい福祉課</v>
      </c>
      <c r="E1946" s="27" t="str">
        <f t="shared" si="201"/>
        <v>生活介護</v>
      </c>
      <c r="F1946" s="177" t="s">
        <v>8706</v>
      </c>
      <c r="G1946" s="167" t="s">
        <v>7623</v>
      </c>
      <c r="H1946" s="167" t="s">
        <v>8707</v>
      </c>
      <c r="I1946" s="167" t="s">
        <v>8708</v>
      </c>
      <c r="J1946" s="167" t="s">
        <v>8708</v>
      </c>
      <c r="K1946" s="173" t="s">
        <v>14838</v>
      </c>
      <c r="L1946" s="25" t="s">
        <v>25</v>
      </c>
      <c r="M1946" s="169">
        <v>20</v>
      </c>
      <c r="N1946" s="170">
        <v>40087</v>
      </c>
      <c r="O1946" s="69" t="str">
        <f>IFERROR(VLOOKUP(IF($L1946="―",$K1946,$L1946),法人一覧!$D$4:$E$333,2,FALSE),"―")</f>
        <v>6190005009657</v>
      </c>
    </row>
    <row r="1947" spans="1:22" ht="30" customHeight="1" x14ac:dyDescent="0.15">
      <c r="A1947" s="39">
        <f>IF($B$1923="","",COUNTA($B$1923:B1947))</f>
        <v>25</v>
      </c>
      <c r="B1947" s="165">
        <f t="shared" si="198"/>
        <v>1947</v>
      </c>
      <c r="C1947" s="165" t="str">
        <f t="shared" si="199"/>
        <v>（７）　生活介護　（障害者総合支援法）</v>
      </c>
      <c r="D1947" s="131" t="str">
        <f t="shared" si="200"/>
        <v>障がい福祉課</v>
      </c>
      <c r="E1947" s="27" t="str">
        <f t="shared" si="201"/>
        <v>生活介護</v>
      </c>
      <c r="F1947" s="177" t="s">
        <v>8709</v>
      </c>
      <c r="G1947" s="167" t="s">
        <v>8710</v>
      </c>
      <c r="H1947" s="167" t="s">
        <v>8711</v>
      </c>
      <c r="I1947" s="167" t="s">
        <v>8712</v>
      </c>
      <c r="J1947" s="167" t="s">
        <v>8712</v>
      </c>
      <c r="K1947" s="173" t="s">
        <v>8713</v>
      </c>
      <c r="L1947" s="25" t="s">
        <v>25</v>
      </c>
      <c r="M1947" s="169">
        <v>13</v>
      </c>
      <c r="N1947" s="170">
        <v>39904</v>
      </c>
      <c r="O1947" s="69" t="str">
        <f>IFERROR(VLOOKUP(IF($L1947="―",$K1947,$L1947),法人一覧!$D$4:$E$333,2,FALSE),"―")</f>
        <v>―</v>
      </c>
    </row>
    <row r="1948" spans="1:22" ht="30" customHeight="1" x14ac:dyDescent="0.15">
      <c r="A1948" s="39">
        <f>IF($B$1923="","",COUNTA($B$1923:B1948))</f>
        <v>26</v>
      </c>
      <c r="B1948" s="165">
        <f t="shared" si="198"/>
        <v>1948</v>
      </c>
      <c r="C1948" s="165" t="str">
        <f t="shared" si="199"/>
        <v>（７）　生活介護　（障害者総合支援法）</v>
      </c>
      <c r="D1948" s="131" t="str">
        <f t="shared" si="200"/>
        <v>障がい福祉課</v>
      </c>
      <c r="E1948" s="27" t="str">
        <f t="shared" si="201"/>
        <v>生活介護</v>
      </c>
      <c r="F1948" s="180" t="s">
        <v>8714</v>
      </c>
      <c r="G1948" s="166" t="s">
        <v>8715</v>
      </c>
      <c r="H1948" s="167" t="s">
        <v>8716</v>
      </c>
      <c r="I1948" s="166" t="s">
        <v>8717</v>
      </c>
      <c r="J1948" s="166" t="s">
        <v>8718</v>
      </c>
      <c r="K1948" s="176" t="s">
        <v>14839</v>
      </c>
      <c r="L1948" s="25" t="s">
        <v>25</v>
      </c>
      <c r="M1948" s="169">
        <v>40</v>
      </c>
      <c r="N1948" s="170">
        <v>40087</v>
      </c>
      <c r="O1948" s="69" t="str">
        <f>IFERROR(VLOOKUP(IF($L1948="―",$K1948,$L1948),法人一覧!$D$4:$E$333,2,FALSE),"―")</f>
        <v>9190005008870</v>
      </c>
    </row>
    <row r="1949" spans="1:22" ht="30" customHeight="1" x14ac:dyDescent="0.15">
      <c r="A1949" s="39">
        <f>IF($B$1923="","",COUNTA($B$1923:B1949))</f>
        <v>27</v>
      </c>
      <c r="B1949" s="165">
        <f t="shared" si="198"/>
        <v>1949</v>
      </c>
      <c r="C1949" s="165" t="str">
        <f t="shared" si="199"/>
        <v>（７）　生活介護　（障害者総合支援法）</v>
      </c>
      <c r="D1949" s="131" t="str">
        <f t="shared" si="200"/>
        <v>障がい福祉課</v>
      </c>
      <c r="E1949" s="27" t="str">
        <f t="shared" si="201"/>
        <v>生活介護</v>
      </c>
      <c r="F1949" s="180" t="s">
        <v>8719</v>
      </c>
      <c r="G1949" s="166" t="s">
        <v>8720</v>
      </c>
      <c r="H1949" s="167" t="s">
        <v>8721</v>
      </c>
      <c r="I1949" s="166" t="s">
        <v>8722</v>
      </c>
      <c r="J1949" s="166" t="s">
        <v>8723</v>
      </c>
      <c r="K1949" s="176" t="s">
        <v>8767</v>
      </c>
      <c r="L1949" s="25" t="s">
        <v>25</v>
      </c>
      <c r="M1949" s="169">
        <v>14</v>
      </c>
      <c r="N1949" s="170">
        <v>40087</v>
      </c>
      <c r="O1949" s="69" t="str">
        <f>IFERROR(VLOOKUP(IF($L1949="―",$K1949,$L1949),法人一覧!$D$4:$E$333,2,FALSE),"―")</f>
        <v>2190005008869</v>
      </c>
    </row>
    <row r="1950" spans="1:22" ht="30" customHeight="1" x14ac:dyDescent="0.15">
      <c r="A1950" s="39">
        <f>IF($B$1923="","",COUNTA($B$1923:B1950))</f>
        <v>28</v>
      </c>
      <c r="B1950" s="172">
        <f t="shared" si="198"/>
        <v>1950</v>
      </c>
      <c r="C1950" s="172" t="str">
        <f t="shared" si="199"/>
        <v>（７）　生活介護　（障害者総合支援法）</v>
      </c>
      <c r="D1950" s="131" t="str">
        <f t="shared" si="200"/>
        <v>障がい福祉課</v>
      </c>
      <c r="E1950" s="27" t="str">
        <f t="shared" si="201"/>
        <v>生活介護</v>
      </c>
      <c r="F1950" s="177" t="s">
        <v>8724</v>
      </c>
      <c r="G1950" s="167" t="s">
        <v>8725</v>
      </c>
      <c r="H1950" s="167" t="s">
        <v>8726</v>
      </c>
      <c r="I1950" s="166" t="s">
        <v>8441</v>
      </c>
      <c r="J1950" s="166" t="s">
        <v>8442</v>
      </c>
      <c r="K1950" s="176" t="s">
        <v>8767</v>
      </c>
      <c r="L1950" s="25" t="s">
        <v>25</v>
      </c>
      <c r="M1950" s="169">
        <v>6</v>
      </c>
      <c r="N1950" s="170"/>
      <c r="O1950" s="69" t="str">
        <f>IFERROR(VLOOKUP(IF($L1950="―",$K1950,$L1950),法人一覧!$D$4:$E$333,2,FALSE),"―")</f>
        <v>2190005008869</v>
      </c>
    </row>
    <row r="1951" spans="1:22" ht="30" customHeight="1" x14ac:dyDescent="0.15">
      <c r="A1951" s="39">
        <f>IF($B$1923="","",COUNTA($B$1923:B1951))</f>
        <v>29</v>
      </c>
      <c r="B1951" s="165">
        <f t="shared" si="198"/>
        <v>1951</v>
      </c>
      <c r="C1951" s="165" t="str">
        <f t="shared" si="199"/>
        <v>（７）　生活介護　（障害者総合支援法）</v>
      </c>
      <c r="D1951" s="131" t="str">
        <f t="shared" si="200"/>
        <v>障がい福祉課</v>
      </c>
      <c r="E1951" s="27" t="str">
        <f t="shared" si="201"/>
        <v>生活介護</v>
      </c>
      <c r="F1951" s="180" t="s">
        <v>8727</v>
      </c>
      <c r="G1951" s="166" t="s">
        <v>8728</v>
      </c>
      <c r="H1951" s="167" t="s">
        <v>8729</v>
      </c>
      <c r="I1951" s="166" t="s">
        <v>8730</v>
      </c>
      <c r="J1951" s="166" t="s">
        <v>8731</v>
      </c>
      <c r="K1951" s="176" t="s">
        <v>8767</v>
      </c>
      <c r="L1951" s="25" t="s">
        <v>25</v>
      </c>
      <c r="M1951" s="169">
        <v>10</v>
      </c>
      <c r="N1951" s="170">
        <v>43922</v>
      </c>
      <c r="O1951" s="69" t="str">
        <f>IFERROR(VLOOKUP(IF($L1951="―",$K1951,$L1951),法人一覧!$D$4:$E$333,2,FALSE),"―")</f>
        <v>2190005008869</v>
      </c>
    </row>
    <row r="1952" spans="1:22" ht="30" customHeight="1" x14ac:dyDescent="0.15">
      <c r="A1952" s="39">
        <f>IF($B$1923="","",COUNTA($B$1923:B1952))</f>
        <v>30</v>
      </c>
      <c r="B1952" s="165">
        <f t="shared" si="198"/>
        <v>1952</v>
      </c>
      <c r="C1952" s="165" t="str">
        <f t="shared" si="199"/>
        <v>（７）　生活介護　（障害者総合支援法）</v>
      </c>
      <c r="D1952" s="131" t="str">
        <f t="shared" si="200"/>
        <v>障がい福祉課</v>
      </c>
      <c r="E1952" s="27" t="str">
        <f t="shared" si="201"/>
        <v>生活介護</v>
      </c>
      <c r="F1952" s="180" t="s">
        <v>8732</v>
      </c>
      <c r="G1952" s="166" t="s">
        <v>8733</v>
      </c>
      <c r="H1952" s="167" t="s">
        <v>8734</v>
      </c>
      <c r="I1952" s="167" t="s">
        <v>8735</v>
      </c>
      <c r="J1952" s="167" t="s">
        <v>8736</v>
      </c>
      <c r="K1952" s="176" t="s">
        <v>8737</v>
      </c>
      <c r="L1952" s="25" t="s">
        <v>25</v>
      </c>
      <c r="M1952" s="169">
        <v>10</v>
      </c>
      <c r="N1952" s="170">
        <v>40269</v>
      </c>
      <c r="O1952" s="69" t="str">
        <f>IFERROR(VLOOKUP(IF($L1952="―",$K1952,$L1952),法人一覧!$D$4:$E$333,2,FALSE),"―")</f>
        <v>―</v>
      </c>
    </row>
    <row r="1953" spans="1:22" ht="30" customHeight="1" x14ac:dyDescent="0.15">
      <c r="A1953" s="39">
        <f>IF($B$1923="","",COUNTA($B$1923:B1953))</f>
        <v>31</v>
      </c>
      <c r="B1953" s="172">
        <f t="shared" si="198"/>
        <v>1953</v>
      </c>
      <c r="C1953" s="172" t="str">
        <f t="shared" si="199"/>
        <v>（７）　生活介護　（障害者総合支援法）</v>
      </c>
      <c r="D1953" s="131" t="str">
        <f t="shared" si="200"/>
        <v>障がい福祉課</v>
      </c>
      <c r="E1953" s="27" t="str">
        <f t="shared" si="201"/>
        <v>生活介護</v>
      </c>
      <c r="F1953" s="180" t="s">
        <v>8738</v>
      </c>
      <c r="G1953" s="166" t="s">
        <v>8739</v>
      </c>
      <c r="H1953" s="167" t="s">
        <v>8740</v>
      </c>
      <c r="I1953" s="167" t="s">
        <v>8741</v>
      </c>
      <c r="J1953" s="167"/>
      <c r="K1953" s="176" t="s">
        <v>8737</v>
      </c>
      <c r="L1953" s="25" t="s">
        <v>25</v>
      </c>
      <c r="M1953" s="169">
        <v>10</v>
      </c>
      <c r="N1953" s="170"/>
      <c r="O1953" s="69" t="str">
        <f>IFERROR(VLOOKUP(IF($L1953="―",$K1953,$L1953),法人一覧!$D$4:$E$333,2,FALSE),"―")</f>
        <v>―</v>
      </c>
    </row>
    <row r="1954" spans="1:22" ht="30" customHeight="1" x14ac:dyDescent="0.15">
      <c r="A1954" s="39">
        <f>IF($B$1923="","",COUNTA($B$1923:B1954))</f>
        <v>32</v>
      </c>
      <c r="B1954" s="165">
        <f t="shared" si="198"/>
        <v>1954</v>
      </c>
      <c r="C1954" s="165" t="str">
        <f t="shared" si="199"/>
        <v>（７）　生活介護　（障害者総合支援法）</v>
      </c>
      <c r="D1954" s="131" t="str">
        <f t="shared" si="200"/>
        <v>障がい福祉課</v>
      </c>
      <c r="E1954" s="27" t="str">
        <f t="shared" si="201"/>
        <v>生活介護</v>
      </c>
      <c r="F1954" s="180" t="s">
        <v>8742</v>
      </c>
      <c r="G1954" s="167" t="s">
        <v>8743</v>
      </c>
      <c r="H1954" s="167" t="s">
        <v>8744</v>
      </c>
      <c r="I1954" s="167" t="s">
        <v>8745</v>
      </c>
      <c r="J1954" s="167" t="s">
        <v>8746</v>
      </c>
      <c r="K1954" s="173" t="s">
        <v>8747</v>
      </c>
      <c r="L1954" s="25" t="s">
        <v>25</v>
      </c>
      <c r="M1954" s="169">
        <v>20</v>
      </c>
      <c r="N1954" s="170">
        <v>40513</v>
      </c>
      <c r="O1954" s="69" t="str">
        <f>IFERROR(VLOOKUP(IF($L1954="―",$K1954,$L1954),法人一覧!$D$4:$E$333,2,FALSE),"―")</f>
        <v>―</v>
      </c>
    </row>
    <row r="1955" spans="1:22" ht="30" customHeight="1" x14ac:dyDescent="0.15">
      <c r="A1955" s="39">
        <f>IF($B$1923="","",COUNTA($B$1923:B1955))</f>
        <v>33</v>
      </c>
      <c r="B1955" s="165">
        <f t="shared" si="198"/>
        <v>1955</v>
      </c>
      <c r="C1955" s="165" t="str">
        <f t="shared" si="199"/>
        <v>（７）　生活介護　（障害者総合支援法）</v>
      </c>
      <c r="D1955" s="131" t="str">
        <f t="shared" si="200"/>
        <v>障がい福祉課</v>
      </c>
      <c r="E1955" s="27" t="str">
        <f t="shared" si="201"/>
        <v>生活介護</v>
      </c>
      <c r="F1955" s="177" t="s">
        <v>8748</v>
      </c>
      <c r="G1955" s="167" t="s">
        <v>814</v>
      </c>
      <c r="H1955" s="167" t="s">
        <v>8749</v>
      </c>
      <c r="I1955" s="167" t="s">
        <v>8750</v>
      </c>
      <c r="J1955" s="167" t="s">
        <v>8751</v>
      </c>
      <c r="K1955" s="176" t="s">
        <v>8752</v>
      </c>
      <c r="L1955" s="25" t="s">
        <v>25</v>
      </c>
      <c r="M1955" s="169">
        <v>20</v>
      </c>
      <c r="N1955" s="170">
        <v>41426</v>
      </c>
      <c r="O1955" s="69" t="str">
        <f>IFERROR(VLOOKUP(IF($L1955="―",$K1955,$L1955),法人一覧!$D$4:$E$333,2,FALSE),"―")</f>
        <v>4190005008842</v>
      </c>
    </row>
    <row r="1956" spans="1:22" ht="30" customHeight="1" x14ac:dyDescent="0.15">
      <c r="A1956" s="39">
        <f>IF($B$1923="","",COUNTA($B$1923:B1956))</f>
        <v>34</v>
      </c>
      <c r="B1956" s="165">
        <f t="shared" si="198"/>
        <v>1956</v>
      </c>
      <c r="C1956" s="165" t="str">
        <f t="shared" si="199"/>
        <v>（７）　生活介護　（障害者総合支援法）</v>
      </c>
      <c r="D1956" s="131" t="str">
        <f t="shared" si="200"/>
        <v>障がい福祉課</v>
      </c>
      <c r="E1956" s="27" t="str">
        <f t="shared" si="201"/>
        <v>生活介護</v>
      </c>
      <c r="F1956" s="13" t="s">
        <v>8753</v>
      </c>
      <c r="G1956" s="9" t="s">
        <v>8754</v>
      </c>
      <c r="H1956" s="167" t="s">
        <v>8755</v>
      </c>
      <c r="I1956" s="9" t="s">
        <v>8756</v>
      </c>
      <c r="J1956" s="9" t="s">
        <v>8757</v>
      </c>
      <c r="K1956" s="13" t="s">
        <v>14840</v>
      </c>
      <c r="L1956" s="25" t="s">
        <v>25</v>
      </c>
      <c r="M1956" s="169">
        <v>10</v>
      </c>
      <c r="N1956" s="170">
        <v>41974</v>
      </c>
      <c r="O1956" s="69" t="str">
        <f>IFERROR(VLOOKUP(IF($L1956="―",$K1956,$L1956),法人一覧!$D$4:$E$333,2,FALSE),"―")</f>
        <v>9190005009588</v>
      </c>
    </row>
    <row r="1957" spans="1:22" ht="30" customHeight="1" x14ac:dyDescent="0.15">
      <c r="A1957" s="39">
        <f>IF($B$1923="","",COUNTA($B$1923:B1957))</f>
        <v>35</v>
      </c>
      <c r="B1957" s="165">
        <f t="shared" si="198"/>
        <v>1957</v>
      </c>
      <c r="C1957" s="165" t="str">
        <f t="shared" si="199"/>
        <v>（７）　生活介護　（障害者総合支援法）</v>
      </c>
      <c r="D1957" s="131" t="str">
        <f t="shared" si="200"/>
        <v>障がい福祉課</v>
      </c>
      <c r="E1957" s="27" t="str">
        <f t="shared" si="201"/>
        <v>生活介護</v>
      </c>
      <c r="F1957" s="13" t="s">
        <v>8758</v>
      </c>
      <c r="G1957" s="9" t="s">
        <v>809</v>
      </c>
      <c r="H1957" s="167" t="s">
        <v>8759</v>
      </c>
      <c r="I1957" s="9" t="s">
        <v>8760</v>
      </c>
      <c r="J1957" s="9" t="s">
        <v>8761</v>
      </c>
      <c r="K1957" s="13" t="s">
        <v>8762</v>
      </c>
      <c r="L1957" s="25" t="s">
        <v>25</v>
      </c>
      <c r="M1957" s="169">
        <v>20</v>
      </c>
      <c r="N1957" s="170">
        <v>42125</v>
      </c>
      <c r="O1957" s="69" t="str">
        <f>IFERROR(VLOOKUP(IF($L1957="―",$K1957,$L1957),法人一覧!$D$4:$E$333,2,FALSE),"―")</f>
        <v>―</v>
      </c>
    </row>
    <row r="1958" spans="1:22" ht="30" customHeight="1" x14ac:dyDescent="0.15">
      <c r="A1958" s="39">
        <f>IF($B$1923="","",COUNTA($B$1923:B1958))</f>
        <v>36</v>
      </c>
      <c r="B1958" s="165">
        <f t="shared" si="198"/>
        <v>1958</v>
      </c>
      <c r="C1958" s="165" t="str">
        <f t="shared" si="199"/>
        <v>（７）　生活介護　（障害者総合支援法）</v>
      </c>
      <c r="D1958" s="131" t="str">
        <f t="shared" si="200"/>
        <v>障がい福祉課</v>
      </c>
      <c r="E1958" s="27" t="str">
        <f t="shared" si="201"/>
        <v>生活介護</v>
      </c>
      <c r="F1958" s="13" t="s">
        <v>8763</v>
      </c>
      <c r="G1958" s="9" t="s">
        <v>8439</v>
      </c>
      <c r="H1958" s="167" t="s">
        <v>8764</v>
      </c>
      <c r="I1958" s="9" t="s">
        <v>8765</v>
      </c>
      <c r="J1958" s="9" t="s">
        <v>8766</v>
      </c>
      <c r="K1958" s="10" t="s">
        <v>8767</v>
      </c>
      <c r="L1958" s="25" t="s">
        <v>25</v>
      </c>
      <c r="M1958" s="169">
        <v>30</v>
      </c>
      <c r="N1958" s="170">
        <v>42156</v>
      </c>
      <c r="O1958" s="69" t="str">
        <f>IFERROR(VLOOKUP(IF($L1958="―",$K1958,$L1958),法人一覧!$D$4:$E$333,2,FALSE),"―")</f>
        <v>2190005008869</v>
      </c>
    </row>
    <row r="1959" spans="1:22" s="78" customFormat="1" ht="30" customHeight="1" x14ac:dyDescent="0.15">
      <c r="A1959" s="39">
        <f>IF($B$1923="","",COUNTA($B$1923:B1959))</f>
        <v>37</v>
      </c>
      <c r="B1959" s="165">
        <f t="shared" si="198"/>
        <v>1959</v>
      </c>
      <c r="C1959" s="165" t="str">
        <f t="shared" si="199"/>
        <v>（７）　生活介護　（障害者総合支援法）</v>
      </c>
      <c r="D1959" s="131" t="str">
        <f t="shared" si="200"/>
        <v>障がい福祉課</v>
      </c>
      <c r="E1959" s="27" t="str">
        <f t="shared" si="201"/>
        <v>生活介護</v>
      </c>
      <c r="F1959" s="13" t="s">
        <v>8768</v>
      </c>
      <c r="G1959" s="9" t="s">
        <v>572</v>
      </c>
      <c r="H1959" s="167" t="s">
        <v>8769</v>
      </c>
      <c r="I1959" s="9" t="s">
        <v>8770</v>
      </c>
      <c r="J1959" s="9" t="s">
        <v>8771</v>
      </c>
      <c r="K1959" s="10" t="s">
        <v>8772</v>
      </c>
      <c r="L1959" s="25" t="s">
        <v>25</v>
      </c>
      <c r="M1959" s="169">
        <v>24</v>
      </c>
      <c r="N1959" s="170">
        <v>41365</v>
      </c>
      <c r="O1959" s="69" t="str">
        <f>IFERROR(VLOOKUP(IF($L1959="―",$K1959,$L1959),法人一覧!$D$4:$E$333,2,FALSE),"―")</f>
        <v>―</v>
      </c>
      <c r="P1959" s="63"/>
      <c r="Q1959" s="63"/>
      <c r="R1959" s="63"/>
      <c r="S1959" s="63"/>
      <c r="T1959" s="63"/>
      <c r="U1959" s="63"/>
      <c r="V1959" s="63"/>
    </row>
    <row r="1960" spans="1:22" s="78" customFormat="1" ht="30" customHeight="1" x14ac:dyDescent="0.15">
      <c r="A1960" s="39">
        <f>IF($B$1923="","",COUNTA($B$1923:B1960))</f>
        <v>38</v>
      </c>
      <c r="B1960" s="172">
        <f t="shared" si="198"/>
        <v>1960</v>
      </c>
      <c r="C1960" s="172" t="str">
        <f t="shared" si="199"/>
        <v>（７）　生活介護　（障害者総合支援法）</v>
      </c>
      <c r="D1960" s="131" t="str">
        <f t="shared" si="200"/>
        <v>障がい福祉課</v>
      </c>
      <c r="E1960" s="27" t="str">
        <f t="shared" si="201"/>
        <v>生活介護</v>
      </c>
      <c r="F1960" s="13" t="s">
        <v>8773</v>
      </c>
      <c r="G1960" s="9" t="s">
        <v>6352</v>
      </c>
      <c r="H1960" s="167" t="s">
        <v>8774</v>
      </c>
      <c r="I1960" s="9" t="s">
        <v>8775</v>
      </c>
      <c r="J1960" s="9" t="s">
        <v>8776</v>
      </c>
      <c r="K1960" s="10" t="s">
        <v>8772</v>
      </c>
      <c r="L1960" s="25" t="s">
        <v>25</v>
      </c>
      <c r="M1960" s="169">
        <v>6</v>
      </c>
      <c r="N1960" s="170"/>
      <c r="O1960" s="69" t="str">
        <f>IFERROR(VLOOKUP(IF($L1960="―",$K1960,$L1960),法人一覧!$D$4:$E$333,2,FALSE),"―")</f>
        <v>―</v>
      </c>
      <c r="P1960" s="63"/>
      <c r="Q1960" s="63"/>
      <c r="R1960" s="63"/>
      <c r="S1960" s="63"/>
      <c r="T1960" s="63"/>
      <c r="U1960" s="63"/>
      <c r="V1960" s="63"/>
    </row>
    <row r="1961" spans="1:22" ht="30" customHeight="1" x14ac:dyDescent="0.15">
      <c r="A1961" s="39">
        <f>IF($B$1923="","",COUNTA($B$1923:B1961))</f>
        <v>39</v>
      </c>
      <c r="B1961" s="165">
        <f t="shared" si="198"/>
        <v>1961</v>
      </c>
      <c r="C1961" s="165" t="str">
        <f t="shared" si="199"/>
        <v>（７）　生活介護　（障害者総合支援法）</v>
      </c>
      <c r="D1961" s="131" t="str">
        <f t="shared" si="200"/>
        <v>障がい福祉課</v>
      </c>
      <c r="E1961" s="27" t="str">
        <f t="shared" si="201"/>
        <v>生活介護</v>
      </c>
      <c r="F1961" s="13" t="s">
        <v>8777</v>
      </c>
      <c r="G1961" s="9" t="s">
        <v>6258</v>
      </c>
      <c r="H1961" s="167" t="s">
        <v>8778</v>
      </c>
      <c r="I1961" s="9" t="s">
        <v>8779</v>
      </c>
      <c r="J1961" s="9" t="s">
        <v>8780</v>
      </c>
      <c r="K1961" s="10" t="s">
        <v>8781</v>
      </c>
      <c r="L1961" s="25" t="s">
        <v>25</v>
      </c>
      <c r="M1961" s="169">
        <v>15</v>
      </c>
      <c r="N1961" s="170">
        <v>43497</v>
      </c>
      <c r="O1961" s="69" t="str">
        <f>IFERROR(VLOOKUP(IF($L1961="―",$K1961,$L1961),法人一覧!$D$4:$E$333,2,FALSE),"―")</f>
        <v>―</v>
      </c>
    </row>
    <row r="1962" spans="1:22" ht="30" customHeight="1" x14ac:dyDescent="0.15">
      <c r="A1962" s="39">
        <f>IF($B$1923="","",COUNTA($B$1923:B1962))</f>
        <v>40</v>
      </c>
      <c r="B1962" s="165">
        <f t="shared" si="198"/>
        <v>1962</v>
      </c>
      <c r="C1962" s="165" t="str">
        <f t="shared" si="199"/>
        <v>（７）　生活介護　（障害者総合支援法）</v>
      </c>
      <c r="D1962" s="131" t="str">
        <f t="shared" si="200"/>
        <v>障がい福祉課</v>
      </c>
      <c r="E1962" s="27" t="str">
        <f t="shared" si="201"/>
        <v>生活介護</v>
      </c>
      <c r="F1962" s="13" t="s">
        <v>8782</v>
      </c>
      <c r="G1962" s="9" t="s">
        <v>2265</v>
      </c>
      <c r="H1962" s="167" t="s">
        <v>8783</v>
      </c>
      <c r="I1962" s="9" t="s">
        <v>8784</v>
      </c>
      <c r="J1962" s="9" t="s">
        <v>8785</v>
      </c>
      <c r="K1962" s="10" t="s">
        <v>8786</v>
      </c>
      <c r="L1962" s="25" t="s">
        <v>25</v>
      </c>
      <c r="M1962" s="169">
        <v>5</v>
      </c>
      <c r="N1962" s="170">
        <v>43647</v>
      </c>
      <c r="O1962" s="69" t="str">
        <f>IFERROR(VLOOKUP(IF($L1962="―",$K1962,$L1962),法人一覧!$D$4:$E$333,2,FALSE),"―")</f>
        <v>―</v>
      </c>
    </row>
    <row r="1963" spans="1:22" ht="30" customHeight="1" x14ac:dyDescent="0.15">
      <c r="A1963" s="39">
        <f>IF($B$1923="","",COUNTA($B$1923:B1963))</f>
        <v>41</v>
      </c>
      <c r="B1963" s="172">
        <f t="shared" si="198"/>
        <v>1963</v>
      </c>
      <c r="C1963" s="172" t="str">
        <f t="shared" si="199"/>
        <v>（７）　生活介護　（障害者総合支援法）</v>
      </c>
      <c r="D1963" s="131" t="str">
        <f t="shared" si="200"/>
        <v>障がい福祉課</v>
      </c>
      <c r="E1963" s="27" t="str">
        <f t="shared" si="201"/>
        <v>生活介護</v>
      </c>
      <c r="F1963" s="13" t="s">
        <v>8787</v>
      </c>
      <c r="G1963" s="9" t="s">
        <v>6352</v>
      </c>
      <c r="H1963" s="167" t="s">
        <v>8788</v>
      </c>
      <c r="I1963" s="9" t="s">
        <v>8789</v>
      </c>
      <c r="J1963" s="9" t="s">
        <v>8790</v>
      </c>
      <c r="K1963" s="10" t="s">
        <v>8786</v>
      </c>
      <c r="L1963" s="25" t="s">
        <v>25</v>
      </c>
      <c r="M1963" s="169">
        <v>6</v>
      </c>
      <c r="N1963" s="170"/>
      <c r="O1963" s="69" t="str">
        <f>IFERROR(VLOOKUP(IF($L1963="―",$K1963,$L1963),法人一覧!$D$4:$E$333,2,FALSE),"―")</f>
        <v>―</v>
      </c>
    </row>
    <row r="1964" spans="1:22" ht="30" customHeight="1" x14ac:dyDescent="0.15">
      <c r="A1964" s="39">
        <f>IF($B$1923="","",COUNTA($B$1923:B1964))</f>
        <v>42</v>
      </c>
      <c r="B1964" s="165">
        <f t="shared" si="198"/>
        <v>1964</v>
      </c>
      <c r="C1964" s="165" t="str">
        <f t="shared" si="199"/>
        <v>（７）　生活介護　（障害者総合支援法）</v>
      </c>
      <c r="D1964" s="131" t="str">
        <f t="shared" si="200"/>
        <v>障がい福祉課</v>
      </c>
      <c r="E1964" s="27" t="str">
        <f t="shared" si="201"/>
        <v>生活介護</v>
      </c>
      <c r="F1964" s="13" t="s">
        <v>8791</v>
      </c>
      <c r="G1964" s="9" t="s">
        <v>2209</v>
      </c>
      <c r="H1964" s="167" t="s">
        <v>8792</v>
      </c>
      <c r="I1964" s="9" t="s">
        <v>8793</v>
      </c>
      <c r="J1964" s="9" t="s">
        <v>8794</v>
      </c>
      <c r="K1964" s="10" t="s">
        <v>8795</v>
      </c>
      <c r="L1964" s="25" t="s">
        <v>25</v>
      </c>
      <c r="M1964" s="169">
        <v>20</v>
      </c>
      <c r="N1964" s="170">
        <v>44652</v>
      </c>
      <c r="O1964" s="69" t="str">
        <f>IFERROR(VLOOKUP(IF($L1964="―",$K1964,$L1964),法人一覧!$D$4:$E$333,2,FALSE),"―")</f>
        <v>―</v>
      </c>
    </row>
    <row r="1965" spans="1:22" ht="30" customHeight="1" x14ac:dyDescent="0.15">
      <c r="A1965" s="39">
        <f>IF($B$1923="","",COUNTA($B$1923:B1965))</f>
        <v>43</v>
      </c>
      <c r="B1965" s="165">
        <f t="shared" si="198"/>
        <v>1965</v>
      </c>
      <c r="C1965" s="165" t="str">
        <f t="shared" si="199"/>
        <v>（７）　生活介護　（障害者総合支援法）</v>
      </c>
      <c r="D1965" s="131" t="str">
        <f t="shared" si="200"/>
        <v>障がい福祉課</v>
      </c>
      <c r="E1965" s="27" t="str">
        <f t="shared" si="201"/>
        <v>生活介護</v>
      </c>
      <c r="F1965" s="13" t="s">
        <v>8796</v>
      </c>
      <c r="G1965" s="9" t="s">
        <v>8797</v>
      </c>
      <c r="H1965" s="167" t="s">
        <v>8798</v>
      </c>
      <c r="I1965" s="9" t="s">
        <v>8799</v>
      </c>
      <c r="J1965" s="9" t="s">
        <v>8800</v>
      </c>
      <c r="K1965" s="10" t="s">
        <v>8801</v>
      </c>
      <c r="L1965" s="25" t="s">
        <v>25</v>
      </c>
      <c r="M1965" s="169">
        <v>10</v>
      </c>
      <c r="N1965" s="170">
        <v>44652</v>
      </c>
      <c r="O1965" s="69" t="str">
        <f>IFERROR(VLOOKUP(IF($L1965="―",$K1965,$L1965),法人一覧!$D$4:$E$333,2,FALSE),"―")</f>
        <v>―</v>
      </c>
    </row>
    <row r="1966" spans="1:22" ht="30" customHeight="1" x14ac:dyDescent="0.15">
      <c r="A1966" s="39">
        <f>IF($B$1923="","",COUNTA($B$1923:B1966))</f>
        <v>44</v>
      </c>
      <c r="B1966" s="165">
        <f t="shared" si="198"/>
        <v>1966</v>
      </c>
      <c r="C1966" s="165" t="str">
        <f t="shared" si="199"/>
        <v>（７）　生活介護　（障害者総合支援法）</v>
      </c>
      <c r="D1966" s="131" t="str">
        <f t="shared" si="200"/>
        <v>障がい福祉課</v>
      </c>
      <c r="E1966" s="27" t="str">
        <f t="shared" si="201"/>
        <v>生活介護</v>
      </c>
      <c r="F1966" s="148" t="s">
        <v>8802</v>
      </c>
      <c r="G1966" s="311" t="s">
        <v>8803</v>
      </c>
      <c r="H1966" s="148" t="s">
        <v>8804</v>
      </c>
      <c r="I1966" s="174" t="s">
        <v>8805</v>
      </c>
      <c r="J1966" s="174" t="s">
        <v>8806</v>
      </c>
      <c r="K1966" s="25" t="s">
        <v>8807</v>
      </c>
      <c r="L1966" s="25" t="s">
        <v>25</v>
      </c>
      <c r="M1966" s="101">
        <v>6</v>
      </c>
      <c r="N1966" s="37">
        <v>45413</v>
      </c>
      <c r="O1966" s="69" t="str">
        <f>IFERROR(VLOOKUP(IF($L1966="―",$K1966,$L1966),法人一覧!$D$4:$E$333,2,FALSE),"―")</f>
        <v>―</v>
      </c>
    </row>
    <row r="1967" spans="1:22" ht="30" customHeight="1" x14ac:dyDescent="0.15">
      <c r="A1967" s="39">
        <f>IF($B$1923="","",COUNTA($B$1923:B1967))</f>
        <v>45</v>
      </c>
      <c r="B1967" s="165">
        <f t="shared" si="198"/>
        <v>1967</v>
      </c>
      <c r="C1967" s="165" t="str">
        <f t="shared" si="199"/>
        <v>（７）　生活介護　（障害者総合支援法）</v>
      </c>
      <c r="D1967" s="131" t="str">
        <f t="shared" si="200"/>
        <v>障がい福祉課</v>
      </c>
      <c r="E1967" s="27" t="str">
        <f t="shared" si="201"/>
        <v>生活介護</v>
      </c>
      <c r="F1967" s="25" t="s">
        <v>8808</v>
      </c>
      <c r="G1967" s="34" t="s">
        <v>2260</v>
      </c>
      <c r="H1967" s="27" t="s">
        <v>8809</v>
      </c>
      <c r="I1967" s="34" t="s">
        <v>8810</v>
      </c>
      <c r="J1967" s="34" t="s">
        <v>8811</v>
      </c>
      <c r="K1967" s="25" t="s">
        <v>8812</v>
      </c>
      <c r="L1967" s="25" t="s">
        <v>25</v>
      </c>
      <c r="M1967" s="101">
        <v>20</v>
      </c>
      <c r="N1967" s="37">
        <v>45474</v>
      </c>
      <c r="O1967" s="69" t="str">
        <f>IFERROR(VLOOKUP(IF($L1967="―",$K1967,$L1967),法人一覧!$D$4:$E$333,2,FALSE),"―")</f>
        <v>―</v>
      </c>
    </row>
    <row r="1968" spans="1:22" ht="30" customHeight="1" x14ac:dyDescent="0.15">
      <c r="A1968" s="39">
        <f>IF($B$1923="","",COUNTA($B$1923:B1968))</f>
        <v>46</v>
      </c>
      <c r="B1968" s="165">
        <f t="shared" ref="B1968:B1978" si="202">IF(D1968="","",ROW())</f>
        <v>1968</v>
      </c>
      <c r="C1968" s="165" t="str">
        <f t="shared" ref="C1968:C1978" si="203">$F$1919</f>
        <v>済生会明和病院 なでしこ障害福祉サービス事業所</v>
      </c>
      <c r="D1968" s="131" t="str">
        <f t="shared" ref="D1968:D1978" si="204">$O$1919</f>
        <v>3010405001696</v>
      </c>
      <c r="E1968" s="27" t="str">
        <f t="shared" ref="E1968:E1978" si="205">MID(category5_7,SEARCH("）",category5_7,1)+2,SEARCH("（",category5_7,SEARCH("）",category5_7,1)+2)-SEARCH("）",category5_7,1)-3)</f>
        <v>生活介護</v>
      </c>
      <c r="F1968" s="25" t="s">
        <v>15083</v>
      </c>
      <c r="G1968" s="98" t="s">
        <v>15084</v>
      </c>
      <c r="H1968" s="25" t="s">
        <v>15085</v>
      </c>
      <c r="I1968" s="98" t="s">
        <v>15086</v>
      </c>
      <c r="J1968" s="98" t="s">
        <v>10115</v>
      </c>
      <c r="K1968" s="25" t="s">
        <v>15087</v>
      </c>
      <c r="L1968" s="25"/>
      <c r="M1968" s="97">
        <v>13</v>
      </c>
      <c r="N1968" s="135">
        <v>46054</v>
      </c>
      <c r="O1968" s="69" t="str">
        <f>IFERROR(VLOOKUP(IF($L1968="―",$K1968,$L1968),[4]法人一覧!$D$4:$E$326,2,FALSE),"―")</f>
        <v>―</v>
      </c>
      <c r="P1968" s="207"/>
    </row>
    <row r="1969" spans="1:16" ht="30" customHeight="1" x14ac:dyDescent="0.15">
      <c r="A1969" s="39">
        <f>IF($B$1923="","",COUNTA($B$1923:B1969))</f>
        <v>47</v>
      </c>
      <c r="B1969" s="165">
        <f t="shared" si="202"/>
        <v>1969</v>
      </c>
      <c r="C1969" s="165" t="str">
        <f t="shared" si="203"/>
        <v>済生会明和病院 なでしこ障害福祉サービス事業所</v>
      </c>
      <c r="D1969" s="131" t="str">
        <f t="shared" si="204"/>
        <v>3010405001696</v>
      </c>
      <c r="E1969" s="27" t="str">
        <f t="shared" si="205"/>
        <v>生活介護</v>
      </c>
      <c r="F1969" s="208" t="s">
        <v>15088</v>
      </c>
      <c r="G1969" s="89" t="s">
        <v>15089</v>
      </c>
      <c r="H1969" s="209" t="s">
        <v>15090</v>
      </c>
      <c r="I1969" s="277" t="s">
        <v>12636</v>
      </c>
      <c r="J1969" s="277" t="s">
        <v>10115</v>
      </c>
      <c r="K1969" s="25" t="s">
        <v>15091</v>
      </c>
      <c r="L1969" s="25"/>
      <c r="M1969" s="97">
        <v>10</v>
      </c>
      <c r="N1969" s="135">
        <v>46082</v>
      </c>
      <c r="O1969" s="69" t="str">
        <f>IFERROR(VLOOKUP(IF($L1969="―",$K1969,$L1969),[4]法人一覧!$D$4:$E$326,2,FALSE),"―")</f>
        <v>―</v>
      </c>
      <c r="P1969" s="207"/>
    </row>
    <row r="1970" spans="1:16" ht="30" customHeight="1" x14ac:dyDescent="0.15">
      <c r="A1970" s="39">
        <f>IF($B$1923="","",COUNTA($B$1923:B1970))</f>
        <v>48</v>
      </c>
      <c r="B1970" s="165">
        <f t="shared" si="202"/>
        <v>1970</v>
      </c>
      <c r="C1970" s="165" t="str">
        <f t="shared" si="203"/>
        <v>済生会明和病院 なでしこ障害福祉サービス事業所</v>
      </c>
      <c r="D1970" s="131" t="str">
        <f t="shared" si="204"/>
        <v>3010405001696</v>
      </c>
      <c r="E1970" s="27" t="str">
        <f t="shared" si="205"/>
        <v>生活介護</v>
      </c>
      <c r="F1970" s="180" t="s">
        <v>8848</v>
      </c>
      <c r="G1970" s="166" t="s">
        <v>6352</v>
      </c>
      <c r="H1970" s="210" t="s">
        <v>8849</v>
      </c>
      <c r="I1970" s="166" t="s">
        <v>8850</v>
      </c>
      <c r="J1970" s="167" t="s">
        <v>8851</v>
      </c>
      <c r="K1970" s="176" t="s">
        <v>14843</v>
      </c>
      <c r="L1970" s="25" t="s">
        <v>25</v>
      </c>
      <c r="M1970" s="169">
        <v>20</v>
      </c>
      <c r="N1970" s="170">
        <v>43983</v>
      </c>
      <c r="O1970" s="69" t="str">
        <f>IFERROR(VLOOKUP(IF($L1970="―",$K1970,$L1970),[4]法人一覧!$D$4:$E$326,2,FALSE),"―")</f>
        <v>―</v>
      </c>
      <c r="P1970" s="207"/>
    </row>
    <row r="1971" spans="1:16" ht="30" customHeight="1" x14ac:dyDescent="0.15">
      <c r="A1971" s="39">
        <f>IF($B$1923="","",COUNTA($B$1923:B1971))</f>
        <v>49</v>
      </c>
      <c r="B1971" s="165">
        <f t="shared" si="202"/>
        <v>1971</v>
      </c>
      <c r="C1971" s="165" t="str">
        <f t="shared" si="203"/>
        <v>済生会明和病院 なでしこ障害福祉サービス事業所</v>
      </c>
      <c r="D1971" s="131" t="str">
        <f t="shared" si="204"/>
        <v>3010405001696</v>
      </c>
      <c r="E1971" s="27" t="str">
        <f t="shared" si="205"/>
        <v>生活介護</v>
      </c>
      <c r="F1971" s="13" t="s">
        <v>8852</v>
      </c>
      <c r="G1971" s="9" t="s">
        <v>8853</v>
      </c>
      <c r="H1971" s="167" t="s">
        <v>8854</v>
      </c>
      <c r="I1971" s="9" t="s">
        <v>8855</v>
      </c>
      <c r="J1971" s="9" t="s">
        <v>8855</v>
      </c>
      <c r="K1971" s="13" t="s">
        <v>14844</v>
      </c>
      <c r="L1971" s="25" t="s">
        <v>25</v>
      </c>
      <c r="M1971" s="169">
        <v>20</v>
      </c>
      <c r="N1971" s="170">
        <v>43709</v>
      </c>
      <c r="O1971" s="69" t="str">
        <f>IFERROR(VLOOKUP(IF($L1971="―",$K1971,$L1971),[4]法人一覧!$D$4:$E$326,2,FALSE),"―")</f>
        <v>―</v>
      </c>
      <c r="P1971" s="207"/>
    </row>
    <row r="1972" spans="1:16" ht="30" customHeight="1" x14ac:dyDescent="0.15">
      <c r="A1972" s="39">
        <f>IF($B$1923="","",COUNTA($B$1923:B1972))</f>
        <v>50</v>
      </c>
      <c r="B1972" s="165">
        <f t="shared" si="202"/>
        <v>1972</v>
      </c>
      <c r="C1972" s="165" t="str">
        <f t="shared" si="203"/>
        <v>済生会明和病院 なでしこ障害福祉サービス事業所</v>
      </c>
      <c r="D1972" s="131" t="str">
        <f t="shared" si="204"/>
        <v>3010405001696</v>
      </c>
      <c r="E1972" s="27" t="str">
        <f t="shared" si="205"/>
        <v>生活介護</v>
      </c>
      <c r="F1972" s="13" t="s">
        <v>8856</v>
      </c>
      <c r="G1972" s="9" t="s">
        <v>8857</v>
      </c>
      <c r="H1972" s="167" t="s">
        <v>8858</v>
      </c>
      <c r="I1972" s="9" t="s">
        <v>8859</v>
      </c>
      <c r="J1972" s="9" t="s">
        <v>8860</v>
      </c>
      <c r="K1972" s="13" t="s">
        <v>8861</v>
      </c>
      <c r="L1972" s="25" t="s">
        <v>25</v>
      </c>
      <c r="M1972" s="169">
        <v>20</v>
      </c>
      <c r="N1972" s="170">
        <v>44287</v>
      </c>
      <c r="O1972" s="69" t="str">
        <f>IFERROR(VLOOKUP(IF($L1972="―",$K1972,$L1972),[4]法人一覧!$D$4:$E$326,2,FALSE),"―")</f>
        <v>―</v>
      </c>
      <c r="P1972" s="207"/>
    </row>
    <row r="1973" spans="1:16" ht="30" customHeight="1" x14ac:dyDescent="0.15">
      <c r="A1973" s="39">
        <f>IF($B$1923="","",COUNTA($B$1923:B1973))</f>
        <v>51</v>
      </c>
      <c r="B1973" s="165">
        <f t="shared" si="202"/>
        <v>1973</v>
      </c>
      <c r="C1973" s="165" t="str">
        <f t="shared" si="203"/>
        <v>済生会明和病院 なでしこ障害福祉サービス事業所</v>
      </c>
      <c r="D1973" s="131" t="str">
        <f t="shared" si="204"/>
        <v>3010405001696</v>
      </c>
      <c r="E1973" s="27" t="str">
        <f t="shared" si="205"/>
        <v>生活介護</v>
      </c>
      <c r="F1973" s="13" t="s">
        <v>8862</v>
      </c>
      <c r="G1973" s="9" t="s">
        <v>8863</v>
      </c>
      <c r="H1973" s="167" t="s">
        <v>8864</v>
      </c>
      <c r="I1973" s="9" t="s">
        <v>8865</v>
      </c>
      <c r="J1973" s="9" t="s">
        <v>8866</v>
      </c>
      <c r="K1973" s="13" t="s">
        <v>14845</v>
      </c>
      <c r="L1973" s="25" t="s">
        <v>25</v>
      </c>
      <c r="M1973" s="169">
        <v>6</v>
      </c>
      <c r="N1973" s="170">
        <v>44562</v>
      </c>
      <c r="O1973" s="69" t="str">
        <f>IFERROR(VLOOKUP(IF($L1973="―",$K1973,$L1973),[4]法人一覧!$D$4:$E$326,2,FALSE),"―")</f>
        <v>―</v>
      </c>
      <c r="P1973" s="207"/>
    </row>
    <row r="1974" spans="1:16" ht="30" customHeight="1" x14ac:dyDescent="0.15">
      <c r="A1974" s="39">
        <f>IF($B$1923="","",COUNTA($B$1923:B1974))</f>
        <v>52</v>
      </c>
      <c r="B1974" s="165">
        <f t="shared" si="202"/>
        <v>1974</v>
      </c>
      <c r="C1974" s="165" t="str">
        <f t="shared" si="203"/>
        <v>済生会明和病院 なでしこ障害福祉サービス事業所</v>
      </c>
      <c r="D1974" s="131" t="str">
        <f t="shared" si="204"/>
        <v>3010405001696</v>
      </c>
      <c r="E1974" s="27" t="str">
        <f t="shared" si="205"/>
        <v>生活介護</v>
      </c>
      <c r="F1974" s="13" t="s">
        <v>8867</v>
      </c>
      <c r="G1974" s="9" t="s">
        <v>8868</v>
      </c>
      <c r="H1974" s="167" t="s">
        <v>8869</v>
      </c>
      <c r="I1974" s="9" t="s">
        <v>8870</v>
      </c>
      <c r="J1974" s="9" t="s">
        <v>8871</v>
      </c>
      <c r="K1974" s="13" t="s">
        <v>8872</v>
      </c>
      <c r="L1974" s="25" t="s">
        <v>25</v>
      </c>
      <c r="M1974" s="169">
        <v>20</v>
      </c>
      <c r="N1974" s="170">
        <v>44805</v>
      </c>
      <c r="O1974" s="69" t="str">
        <f>IFERROR(VLOOKUP(IF($L1974="―",$K1974,$L1974),[4]法人一覧!$D$4:$E$326,2,FALSE),"―")</f>
        <v>―</v>
      </c>
      <c r="P1974" s="207"/>
    </row>
    <row r="1975" spans="1:16" ht="30" customHeight="1" x14ac:dyDescent="0.15">
      <c r="A1975" s="39">
        <f>IF($B$1923="","",COUNTA($B$1923:B1975))</f>
        <v>53</v>
      </c>
      <c r="B1975" s="165">
        <f t="shared" si="202"/>
        <v>1975</v>
      </c>
      <c r="C1975" s="165" t="str">
        <f t="shared" si="203"/>
        <v>済生会明和病院 なでしこ障害福祉サービス事業所</v>
      </c>
      <c r="D1975" s="131" t="str">
        <f t="shared" si="204"/>
        <v>3010405001696</v>
      </c>
      <c r="E1975" s="27" t="str">
        <f t="shared" si="205"/>
        <v>生活介護</v>
      </c>
      <c r="F1975" s="179" t="s">
        <v>8873</v>
      </c>
      <c r="G1975" s="178" t="s">
        <v>2214</v>
      </c>
      <c r="H1975" s="178" t="s">
        <v>8874</v>
      </c>
      <c r="I1975" s="178" t="s">
        <v>8875</v>
      </c>
      <c r="J1975" s="178"/>
      <c r="K1975" s="179" t="s">
        <v>8876</v>
      </c>
      <c r="L1975" s="25" t="s">
        <v>25</v>
      </c>
      <c r="M1975" s="169">
        <v>20</v>
      </c>
      <c r="N1975" s="170">
        <v>45017</v>
      </c>
      <c r="O1975" s="69" t="str">
        <f>IFERROR(VLOOKUP(IF($L1975="―",$K1975,$L1975),[4]法人一覧!$D$4:$E$326,2,FALSE),"―")</f>
        <v>―</v>
      </c>
      <c r="P1975" s="207"/>
    </row>
    <row r="1976" spans="1:16" ht="30" customHeight="1" x14ac:dyDescent="0.15">
      <c r="A1976" s="39">
        <f>IF($B$1923="","",COUNTA($B$1923:B1976))</f>
        <v>54</v>
      </c>
      <c r="B1976" s="165">
        <f t="shared" si="202"/>
        <v>1976</v>
      </c>
      <c r="C1976" s="165" t="str">
        <f t="shared" si="203"/>
        <v>済生会明和病院 なでしこ障害福祉サービス事業所</v>
      </c>
      <c r="D1976" s="131" t="str">
        <f t="shared" si="204"/>
        <v>3010405001696</v>
      </c>
      <c r="E1976" s="27" t="str">
        <f t="shared" si="205"/>
        <v>生活介護</v>
      </c>
      <c r="F1976" s="179" t="s">
        <v>8877</v>
      </c>
      <c r="G1976" s="178" t="s">
        <v>3034</v>
      </c>
      <c r="H1976" s="178" t="s">
        <v>8878</v>
      </c>
      <c r="I1976" s="178" t="s">
        <v>8879</v>
      </c>
      <c r="J1976" s="178" t="s">
        <v>8447</v>
      </c>
      <c r="K1976" s="179" t="s">
        <v>14846</v>
      </c>
      <c r="L1976" s="25" t="s">
        <v>25</v>
      </c>
      <c r="M1976" s="169">
        <v>20</v>
      </c>
      <c r="N1976" s="170">
        <v>45017</v>
      </c>
      <c r="O1976" s="69" t="str">
        <f>IFERROR(VLOOKUP(IF($L1976="―",$K1976,$L1976),[4]法人一覧!$D$4:$E$326,2,FALSE),"―")</f>
        <v>2190005008852</v>
      </c>
      <c r="P1976" s="207"/>
    </row>
    <row r="1977" spans="1:16" ht="30" customHeight="1" x14ac:dyDescent="0.15">
      <c r="A1977" s="39">
        <f>IF($B$1923="","",COUNTA($B$1923:B1977))</f>
        <v>55</v>
      </c>
      <c r="B1977" s="165">
        <f t="shared" si="202"/>
        <v>1977</v>
      </c>
      <c r="C1977" s="165" t="str">
        <f t="shared" si="203"/>
        <v>済生会明和病院 なでしこ障害福祉サービス事業所</v>
      </c>
      <c r="D1977" s="131" t="str">
        <f t="shared" si="204"/>
        <v>3010405001696</v>
      </c>
      <c r="E1977" s="27" t="str">
        <f t="shared" si="205"/>
        <v>生活介護</v>
      </c>
      <c r="F1977" s="269" t="s">
        <v>8880</v>
      </c>
      <c r="G1977" s="34" t="s">
        <v>5459</v>
      </c>
      <c r="H1977" s="27" t="s">
        <v>8881</v>
      </c>
      <c r="I1977" s="34" t="s">
        <v>208</v>
      </c>
      <c r="J1977" s="34" t="s">
        <v>209</v>
      </c>
      <c r="K1977" s="269" t="s">
        <v>14847</v>
      </c>
      <c r="L1977" s="25" t="s">
        <v>25</v>
      </c>
      <c r="M1977" s="169">
        <v>40</v>
      </c>
      <c r="N1977" s="170">
        <v>45323</v>
      </c>
      <c r="O1977" s="69" t="str">
        <f>IFERROR(VLOOKUP(IF($L1977="―",$K1977,$L1977),[4]法人一覧!$D$4:$E$326,2,FALSE),"―")</f>
        <v>9190005008854</v>
      </c>
      <c r="P1977" s="207"/>
    </row>
    <row r="1978" spans="1:16" ht="30" customHeight="1" x14ac:dyDescent="0.15">
      <c r="A1978" s="39">
        <f>IF($B$1923="","",COUNTA($B$1923:B1978))</f>
        <v>56</v>
      </c>
      <c r="B1978" s="165">
        <f t="shared" si="202"/>
        <v>1978</v>
      </c>
      <c r="C1978" s="165" t="str">
        <f t="shared" si="203"/>
        <v>済生会明和病院 なでしこ障害福祉サービス事業所</v>
      </c>
      <c r="D1978" s="131" t="str">
        <f t="shared" si="204"/>
        <v>3010405001696</v>
      </c>
      <c r="E1978" s="27" t="str">
        <f t="shared" si="205"/>
        <v>生活介護</v>
      </c>
      <c r="F1978" s="98" t="s">
        <v>15092</v>
      </c>
      <c r="G1978" s="34" t="s">
        <v>6258</v>
      </c>
      <c r="H1978" s="98" t="s">
        <v>15093</v>
      </c>
      <c r="I1978" s="98" t="s">
        <v>8779</v>
      </c>
      <c r="J1978" s="98" t="s">
        <v>10115</v>
      </c>
      <c r="K1978" s="98" t="s">
        <v>15094</v>
      </c>
      <c r="L1978" s="98"/>
      <c r="M1978" s="69">
        <v>10</v>
      </c>
      <c r="N1978" s="93">
        <v>46113</v>
      </c>
      <c r="O1978" s="69" t="str">
        <f>IFERROR(VLOOKUP(IF($L1978="―",$K1978,$L1978),[4]法人一覧!$D$4:$E$326,2,FALSE),"―")</f>
        <v>―</v>
      </c>
      <c r="P1978" s="207"/>
    </row>
    <row r="1979" spans="1:16" ht="30" customHeight="1" x14ac:dyDescent="0.15">
      <c r="A1979" s="39">
        <f>IF($B$1923="","",COUNTA($B$1923:B1979))</f>
        <v>57</v>
      </c>
      <c r="B1979" s="165">
        <f t="shared" si="198"/>
        <v>1979</v>
      </c>
      <c r="C1979" s="165" t="str">
        <f t="shared" si="199"/>
        <v>（７）　生活介護　（障害者総合支援法）</v>
      </c>
      <c r="D1979" s="131" t="str">
        <f t="shared" si="200"/>
        <v>障がい福祉課</v>
      </c>
      <c r="E1979" s="27" t="str">
        <f t="shared" si="201"/>
        <v>生活介護</v>
      </c>
      <c r="F1979" s="177" t="s">
        <v>8813</v>
      </c>
      <c r="G1979" s="167" t="s">
        <v>8814</v>
      </c>
      <c r="H1979" s="167" t="s">
        <v>8587</v>
      </c>
      <c r="I1979" s="167" t="s">
        <v>8815</v>
      </c>
      <c r="J1979" s="167" t="s">
        <v>8816</v>
      </c>
      <c r="K1979" s="173" t="s">
        <v>8817</v>
      </c>
      <c r="L1979" s="25" t="s">
        <v>25</v>
      </c>
      <c r="M1979" s="169">
        <v>30</v>
      </c>
      <c r="N1979" s="170">
        <v>39692</v>
      </c>
      <c r="O1979" s="69" t="str">
        <f>IFERROR(VLOOKUP(IF($L1979="―",$K1979,$L1979),法人一覧!$D$4:$E$333,2,FALSE),"―")</f>
        <v>1190005009455</v>
      </c>
    </row>
    <row r="1980" spans="1:16" ht="30" customHeight="1" x14ac:dyDescent="0.15">
      <c r="A1980" s="39">
        <f>IF($B$1923="","",COUNTA($B$1923:B1980))</f>
        <v>58</v>
      </c>
      <c r="B1980" s="165">
        <f t="shared" si="198"/>
        <v>1980</v>
      </c>
      <c r="C1980" s="165" t="str">
        <f t="shared" si="199"/>
        <v>（７）　生活介護　（障害者総合支援法）</v>
      </c>
      <c r="D1980" s="131" t="str">
        <f t="shared" si="200"/>
        <v>障がい福祉課</v>
      </c>
      <c r="E1980" s="27" t="str">
        <f t="shared" si="201"/>
        <v>生活介護</v>
      </c>
      <c r="F1980" s="177" t="s">
        <v>8818</v>
      </c>
      <c r="G1980" s="167" t="s">
        <v>6462</v>
      </c>
      <c r="H1980" s="167" t="s">
        <v>8819</v>
      </c>
      <c r="I1980" s="167" t="s">
        <v>8820</v>
      </c>
      <c r="J1980" s="167" t="s">
        <v>8821</v>
      </c>
      <c r="K1980" s="173" t="s">
        <v>14841</v>
      </c>
      <c r="L1980" s="25" t="s">
        <v>25</v>
      </c>
      <c r="M1980" s="169">
        <v>30</v>
      </c>
      <c r="N1980" s="170">
        <v>41000</v>
      </c>
      <c r="O1980" s="69" t="str">
        <f>IFERROR(VLOOKUP(IF($L1980="―",$K1980,$L1980),法人一覧!$D$4:$E$333,2,FALSE),"―")</f>
        <v>7190005009458</v>
      </c>
    </row>
    <row r="1981" spans="1:16" ht="30" customHeight="1" x14ac:dyDescent="0.15">
      <c r="A1981" s="39">
        <f>IF($B$1923="","",COUNTA($B$1923:B1981))</f>
        <v>59</v>
      </c>
      <c r="B1981" s="165">
        <f t="shared" si="198"/>
        <v>1981</v>
      </c>
      <c r="C1981" s="165" t="str">
        <f t="shared" si="199"/>
        <v>（７）　生活介護　（障害者総合支援法）</v>
      </c>
      <c r="D1981" s="131" t="str">
        <f t="shared" si="200"/>
        <v>障がい福祉課</v>
      </c>
      <c r="E1981" s="27" t="str">
        <f t="shared" si="201"/>
        <v>生活介護</v>
      </c>
      <c r="F1981" s="10" t="s">
        <v>8822</v>
      </c>
      <c r="G1981" s="167" t="s">
        <v>8823</v>
      </c>
      <c r="H1981" s="167" t="s">
        <v>8824</v>
      </c>
      <c r="I1981" s="167" t="s">
        <v>8825</v>
      </c>
      <c r="J1981" s="167" t="s">
        <v>8826</v>
      </c>
      <c r="K1981" s="173" t="s">
        <v>8827</v>
      </c>
      <c r="L1981" s="25" t="s">
        <v>25</v>
      </c>
      <c r="M1981" s="169">
        <v>15</v>
      </c>
      <c r="N1981" s="170">
        <v>42278</v>
      </c>
      <c r="O1981" s="69" t="str">
        <f>IFERROR(VLOOKUP(IF($L1981="―",$K1981,$L1981),法人一覧!$D$4:$E$333,2,FALSE),"―")</f>
        <v>―</v>
      </c>
    </row>
    <row r="1982" spans="1:16" ht="30" customHeight="1" x14ac:dyDescent="0.15">
      <c r="A1982" s="39">
        <f>IF($B$1923="","",COUNTA($B$1923:B1982))</f>
        <v>60</v>
      </c>
      <c r="B1982" s="165">
        <f t="shared" si="198"/>
        <v>1982</v>
      </c>
      <c r="C1982" s="165" t="str">
        <f t="shared" si="199"/>
        <v>（７）　生活介護　（障害者総合支援法）</v>
      </c>
      <c r="D1982" s="131" t="str">
        <f t="shared" si="200"/>
        <v>障がい福祉課</v>
      </c>
      <c r="E1982" s="27" t="str">
        <f t="shared" si="201"/>
        <v>生活介護</v>
      </c>
      <c r="F1982" s="10" t="s">
        <v>8828</v>
      </c>
      <c r="G1982" s="167" t="s">
        <v>6462</v>
      </c>
      <c r="H1982" s="167" t="s">
        <v>8829</v>
      </c>
      <c r="I1982" s="167" t="s">
        <v>8830</v>
      </c>
      <c r="J1982" s="167" t="s">
        <v>8831</v>
      </c>
      <c r="K1982" s="173" t="s">
        <v>8832</v>
      </c>
      <c r="L1982" s="25" t="s">
        <v>25</v>
      </c>
      <c r="M1982" s="169">
        <v>10</v>
      </c>
      <c r="N1982" s="170">
        <v>42705</v>
      </c>
      <c r="O1982" s="69" t="str">
        <f>IFERROR(VLOOKUP(IF($L1982="―",$K1982,$L1982),法人一覧!$D$4:$E$333,2,FALSE),"―")</f>
        <v>3190005009453</v>
      </c>
    </row>
    <row r="1983" spans="1:16" ht="30" customHeight="1" x14ac:dyDescent="0.15">
      <c r="A1983" s="39">
        <f>IF($B$1923="","",COUNTA($B$1923:B1983))</f>
        <v>61</v>
      </c>
      <c r="B1983" s="165">
        <f>IF(D1983="","",ROW())</f>
        <v>1983</v>
      </c>
      <c r="C1983" s="165" t="str">
        <f>$F$1919</f>
        <v>済生会明和病院 なでしこ障害福祉サービス事業所</v>
      </c>
      <c r="D1983" s="131" t="str">
        <f>$O$1919</f>
        <v>3010405001696</v>
      </c>
      <c r="E1983" s="27" t="str">
        <f>MID(category5_7,SEARCH("）",category5_7,1)+2,SEARCH("（",category5_7,SEARCH("）",category5_7,1)+2)-SEARCH("）",category5_7,1)-3)</f>
        <v>生活介護</v>
      </c>
      <c r="F1983" s="25" t="s">
        <v>15095</v>
      </c>
      <c r="G1983" s="34" t="s">
        <v>15096</v>
      </c>
      <c r="H1983" s="25" t="s">
        <v>15097</v>
      </c>
      <c r="I1983" s="34" t="s">
        <v>15098</v>
      </c>
      <c r="J1983" s="34" t="s">
        <v>15099</v>
      </c>
      <c r="K1983" s="25" t="s">
        <v>15100</v>
      </c>
      <c r="L1983" s="25"/>
      <c r="M1983" s="97">
        <v>20</v>
      </c>
      <c r="N1983" s="93">
        <v>45962</v>
      </c>
      <c r="O1983" s="69" t="str">
        <f>IFERROR(VLOOKUP(IF($L1983="―",$K1983,$L1983),[4]法人一覧!$D$4:$E$326,2,FALSE),"―")</f>
        <v>―</v>
      </c>
      <c r="P1983" s="207"/>
    </row>
    <row r="1984" spans="1:16" ht="30" customHeight="1" x14ac:dyDescent="0.15">
      <c r="A1984" s="39">
        <f>IF($B$1923="","",COUNTA($B$1923:B1984))</f>
        <v>62</v>
      </c>
      <c r="B1984" s="165">
        <f>IF(D1984="","",ROW())</f>
        <v>1984</v>
      </c>
      <c r="C1984" s="165" t="str">
        <f>$F$1919</f>
        <v>済生会明和病院 なでしこ障害福祉サービス事業所</v>
      </c>
      <c r="D1984" s="131" t="str">
        <f>$O$1919</f>
        <v>3010405001696</v>
      </c>
      <c r="E1984" s="27" t="str">
        <f>MID(category5_7,SEARCH("）",category5_7,1)+2,SEARCH("（",category5_7,SEARCH("）",category5_7,1)+2)-SEARCH("）",category5_7,1)-3)</f>
        <v>生活介護</v>
      </c>
      <c r="F1984" s="98" t="s">
        <v>15101</v>
      </c>
      <c r="G1984" s="34" t="s">
        <v>6462</v>
      </c>
      <c r="H1984" s="98" t="s">
        <v>15102</v>
      </c>
      <c r="I1984" s="98" t="s">
        <v>11318</v>
      </c>
      <c r="J1984" s="98" t="s">
        <v>10115</v>
      </c>
      <c r="K1984" s="98" t="s">
        <v>11320</v>
      </c>
      <c r="L1984" s="98"/>
      <c r="M1984" s="97">
        <v>6</v>
      </c>
      <c r="N1984" s="135">
        <v>46113</v>
      </c>
      <c r="O1984" s="69" t="str">
        <f>IFERROR(VLOOKUP(IF($L1984="―",$K1984,$L1984),[4]法人一覧!$D$4:$E$326,2,FALSE),"―")</f>
        <v>―</v>
      </c>
      <c r="P1984" s="207"/>
    </row>
    <row r="1985" spans="1:22" ht="30" customHeight="1" x14ac:dyDescent="0.15">
      <c r="A1985" s="39">
        <f>IF($B$1923="","",COUNTA($B$1923:B1985))</f>
        <v>63</v>
      </c>
      <c r="B1985" s="165">
        <f t="shared" si="198"/>
        <v>1985</v>
      </c>
      <c r="C1985" s="165" t="str">
        <f t="shared" si="199"/>
        <v>（７）　生活介護　（障害者総合支援法）</v>
      </c>
      <c r="D1985" s="131" t="str">
        <f t="shared" si="200"/>
        <v>障がい福祉課</v>
      </c>
      <c r="E1985" s="27" t="str">
        <f t="shared" si="201"/>
        <v>生活介護</v>
      </c>
      <c r="F1985" s="180" t="s">
        <v>8833</v>
      </c>
      <c r="G1985" s="166" t="s">
        <v>8834</v>
      </c>
      <c r="H1985" s="167" t="s">
        <v>8835</v>
      </c>
      <c r="I1985" s="166" t="s">
        <v>8836</v>
      </c>
      <c r="J1985" s="167" t="s">
        <v>8837</v>
      </c>
      <c r="K1985" s="176" t="s">
        <v>8838</v>
      </c>
      <c r="L1985" s="25" t="s">
        <v>25</v>
      </c>
      <c r="M1985" s="169">
        <v>40</v>
      </c>
      <c r="N1985" s="170">
        <v>39539</v>
      </c>
      <c r="O1985" s="69" t="str">
        <f>IFERROR(VLOOKUP(IF($L1985="―",$K1985,$L1985),法人一覧!$D$4:$E$333,2,FALSE),"―")</f>
        <v>6190005009616</v>
      </c>
    </row>
    <row r="1986" spans="1:22" ht="30" customHeight="1" x14ac:dyDescent="0.15">
      <c r="A1986" s="39">
        <f>IF($B$1923="","",COUNTA($B$1923:B1986))</f>
        <v>64</v>
      </c>
      <c r="B1986" s="165">
        <f t="shared" si="198"/>
        <v>1986</v>
      </c>
      <c r="C1986" s="165" t="str">
        <f t="shared" si="199"/>
        <v>（７）　生活介護　（障害者総合支援法）</v>
      </c>
      <c r="D1986" s="131" t="str">
        <f t="shared" si="200"/>
        <v>障がい福祉課</v>
      </c>
      <c r="E1986" s="27" t="str">
        <f t="shared" si="201"/>
        <v>生活介護</v>
      </c>
      <c r="F1986" s="180" t="s">
        <v>8839</v>
      </c>
      <c r="G1986" s="166" t="s">
        <v>8834</v>
      </c>
      <c r="H1986" s="167" t="s">
        <v>8840</v>
      </c>
      <c r="I1986" s="166" t="s">
        <v>8841</v>
      </c>
      <c r="J1986" s="167" t="s">
        <v>8842</v>
      </c>
      <c r="K1986" s="176" t="s">
        <v>14842</v>
      </c>
      <c r="L1986" s="25" t="s">
        <v>25</v>
      </c>
      <c r="M1986" s="169">
        <v>5</v>
      </c>
      <c r="N1986" s="170">
        <v>45748</v>
      </c>
      <c r="O1986" s="69" t="str">
        <f>IFERROR(VLOOKUP(IF($L1986="―",$K1986,$L1986),法人一覧!$D$4:$E$333,2,FALSE),"―")</f>
        <v>―</v>
      </c>
    </row>
    <row r="1987" spans="1:22" ht="30" customHeight="1" x14ac:dyDescent="0.15">
      <c r="A1987" s="39">
        <f>IF($B$1923="","",COUNTA($B$1923:B1987))</f>
        <v>65</v>
      </c>
      <c r="B1987" s="165">
        <f t="shared" si="198"/>
        <v>1987</v>
      </c>
      <c r="C1987" s="165" t="str">
        <f t="shared" si="199"/>
        <v>（７）　生活介護　（障害者総合支援法）</v>
      </c>
      <c r="D1987" s="131" t="str">
        <f t="shared" si="200"/>
        <v>障がい福祉課</v>
      </c>
      <c r="E1987" s="27" t="str">
        <f t="shared" si="201"/>
        <v>生活介護</v>
      </c>
      <c r="F1987" s="180" t="s">
        <v>8843</v>
      </c>
      <c r="G1987" s="166" t="s">
        <v>8844</v>
      </c>
      <c r="H1987" s="167" t="s">
        <v>8845</v>
      </c>
      <c r="I1987" s="166" t="s">
        <v>8846</v>
      </c>
      <c r="J1987" s="167" t="s">
        <v>8847</v>
      </c>
      <c r="K1987" s="176" t="s">
        <v>8838</v>
      </c>
      <c r="L1987" s="25" t="s">
        <v>25</v>
      </c>
      <c r="M1987" s="169">
        <v>30</v>
      </c>
      <c r="N1987" s="170">
        <v>43191</v>
      </c>
      <c r="O1987" s="69" t="str">
        <f>IFERROR(VLOOKUP(IF($L1987="―",$K1987,$L1987),法人一覧!$D$4:$E$333,2,FALSE),"―")</f>
        <v>6190005009616</v>
      </c>
    </row>
    <row r="1988" spans="1:22" s="78" customFormat="1" ht="30" customHeight="1" x14ac:dyDescent="0.15">
      <c r="A1988" s="39">
        <f>IF($B$1923="","",COUNTA($B$1923:B1988))</f>
        <v>66</v>
      </c>
      <c r="B1988" s="165">
        <f t="shared" si="198"/>
        <v>1988</v>
      </c>
      <c r="C1988" s="165" t="str">
        <f t="shared" si="199"/>
        <v>（７）　生活介護　（障害者総合支援法）</v>
      </c>
      <c r="D1988" s="131" t="str">
        <f t="shared" si="200"/>
        <v>障がい福祉課</v>
      </c>
      <c r="E1988" s="27" t="str">
        <f t="shared" si="201"/>
        <v>生活介護</v>
      </c>
      <c r="F1988" s="177" t="s">
        <v>8882</v>
      </c>
      <c r="G1988" s="167" t="s">
        <v>8883</v>
      </c>
      <c r="H1988" s="167" t="s">
        <v>8884</v>
      </c>
      <c r="I1988" s="175" t="s">
        <v>8885</v>
      </c>
      <c r="J1988" s="175" t="s">
        <v>8886</v>
      </c>
      <c r="K1988" s="173" t="s">
        <v>14848</v>
      </c>
      <c r="L1988" s="25" t="s">
        <v>25</v>
      </c>
      <c r="M1988" s="169">
        <v>20</v>
      </c>
      <c r="N1988" s="15">
        <v>38991</v>
      </c>
      <c r="O1988" s="69" t="str">
        <f>IFERROR(VLOOKUP(IF($L1988="―",$K1988,$L1988),法人一覧!$D$4:$E$333,2,FALSE),"―")</f>
        <v>2190005004083</v>
      </c>
      <c r="P1988" s="63"/>
      <c r="Q1988" s="63"/>
      <c r="R1988" s="63"/>
      <c r="S1988" s="63"/>
      <c r="T1988" s="63"/>
      <c r="U1988" s="63"/>
      <c r="V1988" s="63"/>
    </row>
    <row r="1989" spans="1:22" s="78" customFormat="1" ht="30" customHeight="1" x14ac:dyDescent="0.15">
      <c r="A1989" s="39">
        <f>IF($B$1923="","",COUNTA($B$1923:B1989))</f>
        <v>67</v>
      </c>
      <c r="B1989" s="165">
        <f t="shared" si="198"/>
        <v>1989</v>
      </c>
      <c r="C1989" s="165" t="str">
        <f t="shared" si="199"/>
        <v>（７）　生活介護　（障害者総合支援法）</v>
      </c>
      <c r="D1989" s="131" t="str">
        <f t="shared" si="200"/>
        <v>障がい福祉課</v>
      </c>
      <c r="E1989" s="27" t="str">
        <f t="shared" si="201"/>
        <v>生活介護</v>
      </c>
      <c r="F1989" s="177" t="s">
        <v>8887</v>
      </c>
      <c r="G1989" s="167" t="s">
        <v>8888</v>
      </c>
      <c r="H1989" s="167" t="s">
        <v>8889</v>
      </c>
      <c r="I1989" s="167" t="s">
        <v>8890</v>
      </c>
      <c r="J1989" s="167" t="s">
        <v>8891</v>
      </c>
      <c r="K1989" s="173" t="s">
        <v>8892</v>
      </c>
      <c r="L1989" s="25" t="s">
        <v>25</v>
      </c>
      <c r="M1989" s="169">
        <v>20</v>
      </c>
      <c r="N1989" s="170">
        <v>39630</v>
      </c>
      <c r="O1989" s="69" t="str">
        <f>IFERROR(VLOOKUP(IF($L1989="―",$K1989,$L1989),法人一覧!$D$4:$E$333,2,FALSE),"―")</f>
        <v>2190005004075</v>
      </c>
      <c r="P1989" s="63"/>
      <c r="Q1989" s="63"/>
      <c r="R1989" s="63"/>
      <c r="S1989" s="63"/>
      <c r="T1989" s="63"/>
      <c r="U1989" s="63"/>
      <c r="V1989" s="63"/>
    </row>
    <row r="1990" spans="1:22" s="78" customFormat="1" ht="30" customHeight="1" x14ac:dyDescent="0.15">
      <c r="A1990" s="39">
        <f>IF($B$1923="","",COUNTA($B$1923:B1990))</f>
        <v>68</v>
      </c>
      <c r="B1990" s="165">
        <f t="shared" si="198"/>
        <v>1990</v>
      </c>
      <c r="C1990" s="165" t="str">
        <f t="shared" si="199"/>
        <v>（７）　生活介護　（障害者総合支援法）</v>
      </c>
      <c r="D1990" s="131" t="str">
        <f t="shared" si="200"/>
        <v>障がい福祉課</v>
      </c>
      <c r="E1990" s="27" t="str">
        <f t="shared" si="201"/>
        <v>生活介護</v>
      </c>
      <c r="F1990" s="177" t="s">
        <v>8893</v>
      </c>
      <c r="G1990" s="167" t="s">
        <v>8894</v>
      </c>
      <c r="H1990" s="167" t="s">
        <v>8895</v>
      </c>
      <c r="I1990" s="167" t="s">
        <v>8896</v>
      </c>
      <c r="J1990" s="167" t="s">
        <v>8897</v>
      </c>
      <c r="K1990" s="173" t="s">
        <v>14849</v>
      </c>
      <c r="L1990" s="25" t="s">
        <v>25</v>
      </c>
      <c r="M1990" s="169">
        <v>20</v>
      </c>
      <c r="N1990" s="170">
        <v>39904</v>
      </c>
      <c r="O1990" s="69" t="str">
        <f>IFERROR(VLOOKUP(IF($L1990="―",$K1990,$L1990),法人一覧!$D$4:$E$333,2,FALSE),"―")</f>
        <v>7190005008856</v>
      </c>
      <c r="P1990" s="63"/>
      <c r="Q1990" s="63"/>
      <c r="R1990" s="63"/>
      <c r="S1990" s="63"/>
      <c r="T1990" s="63"/>
      <c r="U1990" s="63"/>
      <c r="V1990" s="63"/>
    </row>
    <row r="1991" spans="1:22" s="78" customFormat="1" ht="30" customHeight="1" x14ac:dyDescent="0.15">
      <c r="A1991" s="39">
        <f>IF($B$1923="","",COUNTA($B$1923:B1991))</f>
        <v>69</v>
      </c>
      <c r="B1991" s="165">
        <f t="shared" si="198"/>
        <v>1991</v>
      </c>
      <c r="C1991" s="165" t="str">
        <f t="shared" si="199"/>
        <v>（７）　生活介護　（障害者総合支援法）</v>
      </c>
      <c r="D1991" s="131" t="str">
        <f t="shared" si="200"/>
        <v>障がい福祉課</v>
      </c>
      <c r="E1991" s="27" t="str">
        <f t="shared" si="201"/>
        <v>生活介護</v>
      </c>
      <c r="F1991" s="177" t="s">
        <v>8898</v>
      </c>
      <c r="G1991" s="167" t="s">
        <v>2339</v>
      </c>
      <c r="H1991" s="167" t="s">
        <v>8899</v>
      </c>
      <c r="I1991" s="167" t="s">
        <v>8900</v>
      </c>
      <c r="J1991" s="167" t="s">
        <v>8901</v>
      </c>
      <c r="K1991" s="173" t="s">
        <v>8700</v>
      </c>
      <c r="L1991" s="25" t="s">
        <v>25</v>
      </c>
      <c r="M1991" s="169">
        <v>28</v>
      </c>
      <c r="N1991" s="170">
        <v>39904</v>
      </c>
      <c r="O1991" s="69" t="str">
        <f>IFERROR(VLOOKUP(IF($L1991="―",$K1991,$L1991),法人一覧!$D$4:$E$333,2,FALSE),"―")</f>
        <v>3190005008851</v>
      </c>
      <c r="P1991" s="63"/>
      <c r="Q1991" s="63"/>
      <c r="R1991" s="63"/>
      <c r="S1991" s="63"/>
      <c r="T1991" s="63"/>
      <c r="U1991" s="63"/>
      <c r="V1991" s="63"/>
    </row>
    <row r="1992" spans="1:22" ht="30" customHeight="1" x14ac:dyDescent="0.15">
      <c r="A1992" s="39">
        <f>IF($B$1923="","",COUNTA($B$1923:B1992))</f>
        <v>70</v>
      </c>
      <c r="B1992" s="172">
        <f t="shared" si="198"/>
        <v>1992</v>
      </c>
      <c r="C1992" s="172" t="str">
        <f t="shared" si="199"/>
        <v>（７）　生活介護　（障害者総合支援法）</v>
      </c>
      <c r="D1992" s="131" t="str">
        <f t="shared" si="200"/>
        <v>障がい福祉課</v>
      </c>
      <c r="E1992" s="27" t="str">
        <f t="shared" si="201"/>
        <v>生活介護</v>
      </c>
      <c r="F1992" s="177" t="s">
        <v>8902</v>
      </c>
      <c r="G1992" s="167" t="s">
        <v>2339</v>
      </c>
      <c r="H1992" s="167" t="s">
        <v>8903</v>
      </c>
      <c r="I1992" s="167" t="s">
        <v>8904</v>
      </c>
      <c r="J1992" s="167" t="s">
        <v>8905</v>
      </c>
      <c r="K1992" s="173" t="s">
        <v>8700</v>
      </c>
      <c r="L1992" s="25" t="s">
        <v>25</v>
      </c>
      <c r="M1992" s="169">
        <v>10</v>
      </c>
      <c r="N1992" s="170"/>
      <c r="O1992" s="69" t="str">
        <f>IFERROR(VLOOKUP(IF($L1992="―",$K1992,$L1992),法人一覧!$D$4:$E$333,2,FALSE),"―")</f>
        <v>3190005008851</v>
      </c>
    </row>
    <row r="1993" spans="1:22" ht="30" customHeight="1" x14ac:dyDescent="0.15">
      <c r="A1993" s="39">
        <f>IF($B$1923="","",COUNTA($B$1923:B1993))</f>
        <v>71</v>
      </c>
      <c r="B1993" s="165">
        <f t="shared" ref="B1993:B2056" si="206">IF(D1993="","",ROW())</f>
        <v>1993</v>
      </c>
      <c r="C1993" s="165" t="str">
        <f t="shared" ref="C1993:C2056" si="207">$F$1921</f>
        <v>（７）　生活介護　（障害者総合支援法）</v>
      </c>
      <c r="D1993" s="131" t="str">
        <f t="shared" ref="D1993:D2056" si="208">$O$1921</f>
        <v>障がい福祉課</v>
      </c>
      <c r="E1993" s="27" t="str">
        <f t="shared" ref="E1993:E2056" si="209">MID(category5_7,SEARCH("）",category5_7,1)+2,SEARCH("（",category5_7,SEARCH("）",category5_7,1)+2)-SEARCH("）",category5_7,1)-3)</f>
        <v>生活介護</v>
      </c>
      <c r="F1993" s="177" t="s">
        <v>8906</v>
      </c>
      <c r="G1993" s="167" t="s">
        <v>7447</v>
      </c>
      <c r="H1993" s="167" t="s">
        <v>8907</v>
      </c>
      <c r="I1993" s="167" t="s">
        <v>8908</v>
      </c>
      <c r="J1993" s="167" t="s">
        <v>8909</v>
      </c>
      <c r="K1993" s="173" t="s">
        <v>8910</v>
      </c>
      <c r="L1993" s="25" t="s">
        <v>25</v>
      </c>
      <c r="M1993" s="169">
        <v>10</v>
      </c>
      <c r="N1993" s="170">
        <v>40299</v>
      </c>
      <c r="O1993" s="69" t="str">
        <f>IFERROR(VLOOKUP(IF($L1993="―",$K1993,$L1993),法人一覧!$D$4:$E$333,2,FALSE),"―")</f>
        <v>―</v>
      </c>
    </row>
    <row r="1994" spans="1:22" ht="30" customHeight="1" x14ac:dyDescent="0.15">
      <c r="A1994" s="39">
        <f>IF($B$1923="","",COUNTA($B$1923:B1994))</f>
        <v>72</v>
      </c>
      <c r="B1994" s="165">
        <f t="shared" si="206"/>
        <v>1994</v>
      </c>
      <c r="C1994" s="165" t="str">
        <f t="shared" si="207"/>
        <v>（７）　生活介護　（障害者総合支援法）</v>
      </c>
      <c r="D1994" s="131" t="str">
        <f t="shared" si="208"/>
        <v>障がい福祉課</v>
      </c>
      <c r="E1994" s="27" t="str">
        <f t="shared" si="209"/>
        <v>生活介護</v>
      </c>
      <c r="F1994" s="177" t="s">
        <v>8911</v>
      </c>
      <c r="G1994" s="167" t="s">
        <v>8912</v>
      </c>
      <c r="H1994" s="167" t="s">
        <v>8913</v>
      </c>
      <c r="I1994" s="167" t="s">
        <v>8914</v>
      </c>
      <c r="J1994" s="167" t="s">
        <v>8915</v>
      </c>
      <c r="K1994" s="173" t="s">
        <v>14850</v>
      </c>
      <c r="L1994" s="25" t="s">
        <v>25</v>
      </c>
      <c r="M1994" s="169">
        <v>40</v>
      </c>
      <c r="N1994" s="170">
        <v>41000</v>
      </c>
      <c r="O1994" s="69" t="str">
        <f>IFERROR(VLOOKUP(IF($L1994="―",$K1994,$L1994),法人一覧!$D$4:$E$333,2,FALSE),"―")</f>
        <v>4190005004065</v>
      </c>
    </row>
    <row r="1995" spans="1:22" ht="30" customHeight="1" x14ac:dyDescent="0.15">
      <c r="A1995" s="39">
        <f>IF($B$1923="","",COUNTA($B$1923:B1995))</f>
        <v>73</v>
      </c>
      <c r="B1995" s="165">
        <f t="shared" si="206"/>
        <v>1995</v>
      </c>
      <c r="C1995" s="165" t="str">
        <f t="shared" si="207"/>
        <v>（７）　生活介護　（障害者総合支援法）</v>
      </c>
      <c r="D1995" s="131" t="str">
        <f t="shared" si="208"/>
        <v>障がい福祉課</v>
      </c>
      <c r="E1995" s="27" t="str">
        <f t="shared" si="209"/>
        <v>生活介護</v>
      </c>
      <c r="F1995" s="180" t="s">
        <v>8916</v>
      </c>
      <c r="G1995" s="167" t="s">
        <v>8917</v>
      </c>
      <c r="H1995" s="167" t="s">
        <v>8918</v>
      </c>
      <c r="I1995" s="167" t="s">
        <v>8919</v>
      </c>
      <c r="J1995" s="167" t="s">
        <v>8920</v>
      </c>
      <c r="K1995" s="176" t="s">
        <v>14829</v>
      </c>
      <c r="L1995" s="25" t="s">
        <v>25</v>
      </c>
      <c r="M1995" s="169">
        <v>30</v>
      </c>
      <c r="N1995" s="170">
        <v>41365</v>
      </c>
      <c r="O1995" s="69" t="str">
        <f>IFERROR(VLOOKUP(IF($L1995="―",$K1995,$L1995),法人一覧!$D$4:$E$333,2,FALSE),"―")</f>
        <v>4190005004429</v>
      </c>
    </row>
    <row r="1996" spans="1:22" ht="30" customHeight="1" x14ac:dyDescent="0.15">
      <c r="A1996" s="39">
        <f>IF($B$1923="","",COUNTA($B$1923:B1996))</f>
        <v>74</v>
      </c>
      <c r="B1996" s="165">
        <f t="shared" si="206"/>
        <v>1996</v>
      </c>
      <c r="C1996" s="165" t="str">
        <f t="shared" si="207"/>
        <v>（７）　生活介護　（障害者総合支援法）</v>
      </c>
      <c r="D1996" s="131" t="str">
        <f t="shared" si="208"/>
        <v>障がい福祉課</v>
      </c>
      <c r="E1996" s="27" t="str">
        <f t="shared" si="209"/>
        <v>生活介護</v>
      </c>
      <c r="F1996" s="13" t="s">
        <v>8921</v>
      </c>
      <c r="G1996" s="9" t="s">
        <v>8922</v>
      </c>
      <c r="H1996" s="167" t="s">
        <v>8923</v>
      </c>
      <c r="I1996" s="9" t="s">
        <v>8924</v>
      </c>
      <c r="J1996" s="9" t="s">
        <v>8925</v>
      </c>
      <c r="K1996" s="13" t="s">
        <v>8926</v>
      </c>
      <c r="L1996" s="25" t="s">
        <v>25</v>
      </c>
      <c r="M1996" s="169">
        <v>20</v>
      </c>
      <c r="N1996" s="170">
        <v>41913</v>
      </c>
      <c r="O1996" s="69" t="str">
        <f>IFERROR(VLOOKUP(IF($L1996="―",$K1996,$L1996),法人一覧!$D$4:$E$333,2,FALSE),"―")</f>
        <v>6190005004071</v>
      </c>
    </row>
    <row r="1997" spans="1:22" ht="30" customHeight="1" x14ac:dyDescent="0.15">
      <c r="A1997" s="39">
        <f>IF($B$1923="","",COUNTA($B$1923:B1997))</f>
        <v>75</v>
      </c>
      <c r="B1997" s="165">
        <f t="shared" si="206"/>
        <v>1997</v>
      </c>
      <c r="C1997" s="165" t="str">
        <f t="shared" si="207"/>
        <v>（７）　生活介護　（障害者総合支援法）</v>
      </c>
      <c r="D1997" s="131" t="str">
        <f t="shared" si="208"/>
        <v>障がい福祉課</v>
      </c>
      <c r="E1997" s="27" t="str">
        <f t="shared" si="209"/>
        <v>生活介護</v>
      </c>
      <c r="F1997" s="180" t="s">
        <v>8956</v>
      </c>
      <c r="G1997" s="166" t="s">
        <v>8957</v>
      </c>
      <c r="H1997" s="167" t="s">
        <v>8958</v>
      </c>
      <c r="I1997" s="171" t="s">
        <v>8959</v>
      </c>
      <c r="J1997" s="171" t="s">
        <v>8960</v>
      </c>
      <c r="K1997" s="176" t="s">
        <v>8961</v>
      </c>
      <c r="L1997" s="25" t="s">
        <v>25</v>
      </c>
      <c r="M1997" s="169">
        <v>10</v>
      </c>
      <c r="N1997" s="170">
        <v>43922</v>
      </c>
      <c r="O1997" s="69" t="str">
        <f>IFERROR(VLOOKUP(IF($L1997="―",$K1997,$L1997),法人一覧!$D$4:$E$333,2,FALSE),"―")</f>
        <v>―</v>
      </c>
    </row>
    <row r="1998" spans="1:22" s="78" customFormat="1" ht="30" customHeight="1" x14ac:dyDescent="0.15">
      <c r="A1998" s="39">
        <f>IF($B$1923="","",COUNTA($B$1923:B1998))</f>
        <v>76</v>
      </c>
      <c r="B1998" s="165">
        <f t="shared" si="206"/>
        <v>1998</v>
      </c>
      <c r="C1998" s="165" t="str">
        <f t="shared" si="207"/>
        <v>（７）　生活介護　（障害者総合支援法）</v>
      </c>
      <c r="D1998" s="131" t="str">
        <f t="shared" si="208"/>
        <v>障がい福祉課</v>
      </c>
      <c r="E1998" s="27" t="str">
        <f t="shared" si="209"/>
        <v>生活介護</v>
      </c>
      <c r="F1998" s="180" t="s">
        <v>8962</v>
      </c>
      <c r="G1998" s="166" t="s">
        <v>8963</v>
      </c>
      <c r="H1998" s="167" t="s">
        <v>8964</v>
      </c>
      <c r="I1998" s="171" t="s">
        <v>8965</v>
      </c>
      <c r="J1998" s="171" t="s">
        <v>8966</v>
      </c>
      <c r="K1998" s="176" t="s">
        <v>8967</v>
      </c>
      <c r="L1998" s="25" t="s">
        <v>25</v>
      </c>
      <c r="M1998" s="169">
        <v>15</v>
      </c>
      <c r="N1998" s="170">
        <v>43922</v>
      </c>
      <c r="O1998" s="69" t="str">
        <f>IFERROR(VLOOKUP(IF($L1998="―",$K1998,$L1998),法人一覧!$D$4:$E$333,2,FALSE),"―")</f>
        <v>―</v>
      </c>
      <c r="P1998" s="63"/>
      <c r="Q1998" s="63"/>
      <c r="R1998" s="63"/>
      <c r="S1998" s="63"/>
      <c r="T1998" s="63"/>
      <c r="U1998" s="63"/>
      <c r="V1998" s="63"/>
    </row>
    <row r="1999" spans="1:22" ht="30" customHeight="1" x14ac:dyDescent="0.15">
      <c r="A1999" s="39">
        <f>IF($B$1923="","",COUNTA($B$1923:B1999))</f>
        <v>77</v>
      </c>
      <c r="B1999" s="165">
        <f t="shared" si="206"/>
        <v>1999</v>
      </c>
      <c r="C1999" s="165" t="str">
        <f t="shared" si="207"/>
        <v>（７）　生活介護　（障害者総合支援法）</v>
      </c>
      <c r="D1999" s="131" t="str">
        <f t="shared" si="208"/>
        <v>障がい福祉課</v>
      </c>
      <c r="E1999" s="27" t="str">
        <f t="shared" si="209"/>
        <v>生活介護</v>
      </c>
      <c r="F1999" s="180" t="s">
        <v>8968</v>
      </c>
      <c r="G1999" s="166" t="s">
        <v>921</v>
      </c>
      <c r="H1999" s="167" t="s">
        <v>8969</v>
      </c>
      <c r="I1999" s="171" t="s">
        <v>3201</v>
      </c>
      <c r="J1999" s="171" t="s">
        <v>3202</v>
      </c>
      <c r="K1999" s="176" t="s">
        <v>14852</v>
      </c>
      <c r="L1999" s="25" t="s">
        <v>25</v>
      </c>
      <c r="M1999" s="169">
        <v>70</v>
      </c>
      <c r="N1999" s="170">
        <v>44378</v>
      </c>
      <c r="O1999" s="69" t="str">
        <f>IFERROR(VLOOKUP(IF($L1999="―",$K1999,$L1999),法人一覧!$D$4:$E$333,2,FALSE),"―")</f>
        <v>8190005004078</v>
      </c>
    </row>
    <row r="2000" spans="1:22" ht="30" customHeight="1" x14ac:dyDescent="0.15">
      <c r="A2000" s="39">
        <f>IF($B$1923="","",COUNTA($B$1923:B2000))</f>
        <v>78</v>
      </c>
      <c r="B2000" s="165">
        <f t="shared" si="206"/>
        <v>2000</v>
      </c>
      <c r="C2000" s="165" t="str">
        <f t="shared" si="207"/>
        <v>（７）　生活介護　（障害者総合支援法）</v>
      </c>
      <c r="D2000" s="131" t="str">
        <f t="shared" si="208"/>
        <v>障がい福祉課</v>
      </c>
      <c r="E2000" s="27" t="str">
        <f t="shared" si="209"/>
        <v>生活介護</v>
      </c>
      <c r="F2000" s="180" t="s">
        <v>8970</v>
      </c>
      <c r="G2000" s="166" t="s">
        <v>994</v>
      </c>
      <c r="H2000" s="167" t="s">
        <v>8971</v>
      </c>
      <c r="I2000" s="171" t="s">
        <v>8972</v>
      </c>
      <c r="J2000" s="171" t="s">
        <v>8973</v>
      </c>
      <c r="K2000" s="176" t="s">
        <v>8974</v>
      </c>
      <c r="L2000" s="25" t="s">
        <v>25</v>
      </c>
      <c r="M2000" s="169">
        <v>25</v>
      </c>
      <c r="N2000" s="170">
        <v>44378</v>
      </c>
      <c r="O2000" s="69" t="str">
        <f>IFERROR(VLOOKUP(IF($L2000="―",$K2000,$L2000),法人一覧!$D$4:$E$333,2,FALSE),"―")</f>
        <v>―</v>
      </c>
    </row>
    <row r="2001" spans="1:22" ht="30" customHeight="1" x14ac:dyDescent="0.15">
      <c r="A2001" s="39">
        <f>IF($B$1923="","",COUNTA($B$1923:B2001))</f>
        <v>79</v>
      </c>
      <c r="B2001" s="165">
        <f t="shared" si="206"/>
        <v>2001</v>
      </c>
      <c r="C2001" s="165" t="str">
        <f t="shared" ref="C2001:C2008" si="210">$F$1919</f>
        <v>済生会明和病院 なでしこ障害福祉サービス事業所</v>
      </c>
      <c r="D2001" s="131" t="str">
        <f t="shared" ref="D2001:D2008" si="211">$O$1919</f>
        <v>3010405001696</v>
      </c>
      <c r="E2001" s="27" t="str">
        <f t="shared" ref="E2001" si="212">MID(category5_7,SEARCH("）",category5_7,1)+2,SEARCH("（",category5_7,SEARCH("）",category5_7,1)+2)-SEARCH("）",category5_7,1)-3)</f>
        <v>生活介護</v>
      </c>
      <c r="F2001" s="180" t="s">
        <v>15103</v>
      </c>
      <c r="G2001" s="166" t="s">
        <v>8957</v>
      </c>
      <c r="H2001" s="167" t="s">
        <v>15104</v>
      </c>
      <c r="I2001" s="171" t="s">
        <v>8976</v>
      </c>
      <c r="J2001" s="171" t="s">
        <v>8977</v>
      </c>
      <c r="K2001" s="176" t="s">
        <v>8978</v>
      </c>
      <c r="L2001" s="25" t="s">
        <v>25</v>
      </c>
      <c r="M2001" s="169">
        <v>20</v>
      </c>
      <c r="N2001" s="170">
        <v>44652</v>
      </c>
      <c r="O2001" s="69" t="str">
        <f>IFERROR(VLOOKUP(IF($L2001="―",$K2001,$L2001),[4]法人一覧!$D$4:$E$326,2,FALSE),"―")</f>
        <v>―</v>
      </c>
      <c r="P2001" s="207"/>
    </row>
    <row r="2002" spans="1:22" ht="30" customHeight="1" x14ac:dyDescent="0.15">
      <c r="A2002" s="39">
        <f>IF($B$1923="","",COUNTA($B$1923:B2002))</f>
        <v>80</v>
      </c>
      <c r="B2002" s="165">
        <f t="shared" si="206"/>
        <v>2002</v>
      </c>
      <c r="C2002" s="165" t="str">
        <f t="shared" si="210"/>
        <v>済生会明和病院 なでしこ障害福祉サービス事業所</v>
      </c>
      <c r="D2002" s="131" t="str">
        <f t="shared" si="211"/>
        <v>3010405001696</v>
      </c>
      <c r="E2002" s="27" t="str">
        <f t="shared" ref="E2002:E2008" si="213">MID(category5_7,SEARCH("）",category5_7,1)+2,SEARCH("（",category5_7,SEARCH("）",category5_7,1)+2)-SEARCH("）",category5_7,1)-3)</f>
        <v>生活介護</v>
      </c>
      <c r="F2002" s="13" t="s">
        <v>8927</v>
      </c>
      <c r="G2002" s="9" t="s">
        <v>7792</v>
      </c>
      <c r="H2002" s="167" t="s">
        <v>8928</v>
      </c>
      <c r="I2002" s="9" t="s">
        <v>8929</v>
      </c>
      <c r="J2002" s="9" t="s">
        <v>8929</v>
      </c>
      <c r="K2002" s="13" t="s">
        <v>8930</v>
      </c>
      <c r="L2002" s="25" t="s">
        <v>25</v>
      </c>
      <c r="M2002" s="169">
        <v>14</v>
      </c>
      <c r="N2002" s="170">
        <v>44470</v>
      </c>
      <c r="O2002" s="69" t="str">
        <f>IFERROR(VLOOKUP(IF($L2002="―",$K2002,$L2002),[4]法人一覧!$D$4:$E$326,2,FALSE),"―")</f>
        <v>―</v>
      </c>
      <c r="P2002" s="207"/>
    </row>
    <row r="2003" spans="1:22" ht="30" customHeight="1" x14ac:dyDescent="0.15">
      <c r="A2003" s="39">
        <f>IF($B$1923="","",COUNTA($B$1923:B2003))</f>
        <v>81</v>
      </c>
      <c r="B2003" s="172">
        <f t="shared" si="206"/>
        <v>2003</v>
      </c>
      <c r="C2003" s="172" t="str">
        <f t="shared" si="210"/>
        <v>済生会明和病院 なでしこ障害福祉サービス事業所</v>
      </c>
      <c r="D2003" s="131" t="str">
        <f t="shared" si="211"/>
        <v>3010405001696</v>
      </c>
      <c r="E2003" s="27" t="str">
        <f t="shared" si="213"/>
        <v>生活介護</v>
      </c>
      <c r="F2003" s="13" t="s">
        <v>8927</v>
      </c>
      <c r="G2003" s="9" t="s">
        <v>8931</v>
      </c>
      <c r="H2003" s="167" t="s">
        <v>8932</v>
      </c>
      <c r="I2003" s="9" t="s">
        <v>8933</v>
      </c>
      <c r="J2003" s="9" t="s">
        <v>8934</v>
      </c>
      <c r="K2003" s="13" t="s">
        <v>8930</v>
      </c>
      <c r="L2003" s="25" t="s">
        <v>25</v>
      </c>
      <c r="M2003" s="169">
        <v>6</v>
      </c>
      <c r="N2003" s="170"/>
      <c r="O2003" s="69" t="str">
        <f>IFERROR(VLOOKUP(IF($L2003="―",$K2003,$L2003),[4]法人一覧!$D$4:$E$326,2,FALSE),"―")</f>
        <v>―</v>
      </c>
      <c r="P2003" s="207"/>
    </row>
    <row r="2004" spans="1:22" ht="30" customHeight="1" x14ac:dyDescent="0.15">
      <c r="A2004" s="39">
        <f>IF($B$1923="","",COUNTA($B$1923:B2004))</f>
        <v>82</v>
      </c>
      <c r="B2004" s="165">
        <f t="shared" si="206"/>
        <v>2004</v>
      </c>
      <c r="C2004" s="165" t="str">
        <f t="shared" si="210"/>
        <v>済生会明和病院 なでしこ障害福祉サービス事業所</v>
      </c>
      <c r="D2004" s="131" t="str">
        <f t="shared" si="211"/>
        <v>3010405001696</v>
      </c>
      <c r="E2004" s="27" t="str">
        <f t="shared" si="213"/>
        <v>生活介護</v>
      </c>
      <c r="F2004" s="25" t="s">
        <v>8935</v>
      </c>
      <c r="G2004" s="98" t="s">
        <v>7744</v>
      </c>
      <c r="H2004" s="25" t="s">
        <v>8936</v>
      </c>
      <c r="I2004" s="34" t="s">
        <v>8937</v>
      </c>
      <c r="J2004" s="34" t="s">
        <v>8938</v>
      </c>
      <c r="K2004" s="25" t="s">
        <v>8939</v>
      </c>
      <c r="L2004" s="25" t="s">
        <v>25</v>
      </c>
      <c r="M2004" s="169">
        <v>10</v>
      </c>
      <c r="N2004" s="170">
        <v>45108</v>
      </c>
      <c r="O2004" s="69" t="str">
        <f>IFERROR(VLOOKUP(IF($L2004="―",$K2004,$L2004),[4]法人一覧!$D$4:$E$326,2,FALSE),"―")</f>
        <v>―</v>
      </c>
      <c r="P2004" s="207"/>
    </row>
    <row r="2005" spans="1:22" ht="30" customHeight="1" x14ac:dyDescent="0.15">
      <c r="A2005" s="39">
        <f>IF($B$1923="","",COUNTA($B$1923:B2005))</f>
        <v>83</v>
      </c>
      <c r="B2005" s="165">
        <f>IF(D2005="","",ROW())</f>
        <v>2005</v>
      </c>
      <c r="C2005" s="165" t="str">
        <f>$F$1919</f>
        <v>済生会明和病院 なでしこ障害福祉サービス事業所</v>
      </c>
      <c r="D2005" s="131" t="str">
        <f>$O$1919</f>
        <v>3010405001696</v>
      </c>
      <c r="E2005" s="27" t="str">
        <f>MID(category5_7,SEARCH("）",category5_7,1)+2,SEARCH("（",category5_7,SEARCH("）",category5_7,1)+2)-SEARCH("）",category5_7,1)-3)</f>
        <v>生活介護</v>
      </c>
      <c r="F2005" s="25" t="s">
        <v>11419</v>
      </c>
      <c r="G2005" s="34" t="s">
        <v>11420</v>
      </c>
      <c r="H2005" s="27" t="s">
        <v>15105</v>
      </c>
      <c r="I2005" s="34" t="s">
        <v>11422</v>
      </c>
      <c r="J2005" s="34" t="s">
        <v>11422</v>
      </c>
      <c r="K2005" s="25" t="s">
        <v>15106</v>
      </c>
      <c r="L2005" s="25"/>
      <c r="M2005" s="97">
        <v>6</v>
      </c>
      <c r="N2005" s="93">
        <v>45809</v>
      </c>
      <c r="O2005" s="69" t="str">
        <f>IFERROR(VLOOKUP(IF($L2005="―",$K2005,$L2005),[4]法人一覧!$D$4:$E$326,2,FALSE),"―")</f>
        <v>―</v>
      </c>
      <c r="P2005" s="207" t="s">
        <v>15107</v>
      </c>
    </row>
    <row r="2006" spans="1:22" ht="30" customHeight="1" x14ac:dyDescent="0.15">
      <c r="A2006" s="39">
        <f>IF($B$1923="","",COUNTA($B$1923:B2006))</f>
        <v>84</v>
      </c>
      <c r="B2006" s="165">
        <f>IF(D2006="","",ROW())</f>
        <v>2006</v>
      </c>
      <c r="C2006" s="165" t="str">
        <f>$F$1919</f>
        <v>済生会明和病院 なでしこ障害福祉サービス事業所</v>
      </c>
      <c r="D2006" s="131" t="str">
        <f>$O$1919</f>
        <v>3010405001696</v>
      </c>
      <c r="E2006" s="27" t="str">
        <f>MID(category5_7,SEARCH("）",category5_7,1)+2,SEARCH("（",category5_7,SEARCH("）",category5_7,1)+2)-SEARCH("）",category5_7,1)-3)</f>
        <v>生活介護</v>
      </c>
      <c r="F2006" s="25" t="s">
        <v>15108</v>
      </c>
      <c r="G2006" s="34" t="s">
        <v>10598</v>
      </c>
      <c r="H2006" s="25" t="s">
        <v>15109</v>
      </c>
      <c r="I2006" s="34" t="s">
        <v>11393</v>
      </c>
      <c r="J2006" s="34" t="s">
        <v>10115</v>
      </c>
      <c r="K2006" s="25" t="s">
        <v>15110</v>
      </c>
      <c r="L2006" s="25"/>
      <c r="M2006" s="97">
        <v>20</v>
      </c>
      <c r="N2006" s="135">
        <v>45931</v>
      </c>
      <c r="O2006" s="69" t="str">
        <f>IFERROR(VLOOKUP(IF($L2006="―",$K2006,$L2006),[4]法人一覧!$D$4:$E$326,2,FALSE),"―")</f>
        <v>―</v>
      </c>
      <c r="P2006" s="207"/>
    </row>
    <row r="2007" spans="1:22" ht="30" customHeight="1" x14ac:dyDescent="0.15">
      <c r="A2007" s="39">
        <f>IF($B$1923="","",COUNTA($B$1923:B2007))</f>
        <v>85</v>
      </c>
      <c r="B2007" s="165">
        <f>IF(D2007="","",ROW())</f>
        <v>2007</v>
      </c>
      <c r="C2007" s="165" t="str">
        <f>$F$1919</f>
        <v>済生会明和病院 なでしこ障害福祉サービス事業所</v>
      </c>
      <c r="D2007" s="131" t="str">
        <f>$O$1919</f>
        <v>3010405001696</v>
      </c>
      <c r="E2007" s="27" t="str">
        <f>MID(category5_7,SEARCH("）",category5_7,1)+2,SEARCH("（",category5_7,SEARCH("）",category5_7,1)+2)-SEARCH("）",category5_7,1)-3)</f>
        <v>生活介護</v>
      </c>
      <c r="F2007" s="25" t="s">
        <v>15111</v>
      </c>
      <c r="G2007" s="98" t="s">
        <v>11449</v>
      </c>
      <c r="H2007" s="25" t="s">
        <v>15112</v>
      </c>
      <c r="I2007" s="98" t="s">
        <v>15113</v>
      </c>
      <c r="J2007" s="98" t="s">
        <v>10115</v>
      </c>
      <c r="K2007" s="25" t="s">
        <v>15114</v>
      </c>
      <c r="L2007" s="25"/>
      <c r="M2007" s="97">
        <v>18</v>
      </c>
      <c r="N2007" s="135">
        <v>46054</v>
      </c>
      <c r="O2007" s="69" t="str">
        <f>IFERROR(VLOOKUP(IF($L2007="―",$K2007,$L2007),[4]法人一覧!$D$4:$E$326,2,FALSE),"―")</f>
        <v>―</v>
      </c>
      <c r="P2007" s="207" t="s">
        <v>15115</v>
      </c>
    </row>
    <row r="2008" spans="1:22" ht="30" customHeight="1" x14ac:dyDescent="0.15">
      <c r="A2008" s="39">
        <f>IF($B$1923="","",COUNTA($B$1923:B2008))</f>
        <v>86</v>
      </c>
      <c r="B2008" s="165">
        <f t="shared" si="206"/>
        <v>2008</v>
      </c>
      <c r="C2008" s="165" t="str">
        <f t="shared" si="210"/>
        <v>済生会明和病院 なでしこ障害福祉サービス事業所</v>
      </c>
      <c r="D2008" s="131" t="str">
        <f t="shared" si="211"/>
        <v>3010405001696</v>
      </c>
      <c r="E2008" s="27" t="str">
        <f t="shared" si="213"/>
        <v>生活介護</v>
      </c>
      <c r="F2008" s="25" t="s">
        <v>8943</v>
      </c>
      <c r="G2008" s="34" t="s">
        <v>8754</v>
      </c>
      <c r="H2008" s="25" t="s">
        <v>8944</v>
      </c>
      <c r="I2008" s="34" t="s">
        <v>8945</v>
      </c>
      <c r="J2008" s="34" t="s">
        <v>8946</v>
      </c>
      <c r="K2008" s="25" t="s">
        <v>8947</v>
      </c>
      <c r="L2008" s="25" t="s">
        <v>25</v>
      </c>
      <c r="M2008" s="101">
        <v>10</v>
      </c>
      <c r="N2008" s="93">
        <v>45717</v>
      </c>
      <c r="O2008" s="69" t="str">
        <f>IFERROR(VLOOKUP(IF($L2008="―",$K2008,$L2008),[4]法人一覧!$D$4:$E$326,2,FALSE),"―")</f>
        <v>―</v>
      </c>
      <c r="P2008" s="207"/>
    </row>
    <row r="2009" spans="1:22" s="78" customFormat="1" ht="30" customHeight="1" x14ac:dyDescent="0.15">
      <c r="A2009" s="39">
        <f>IF($B$1923="","",COUNTA($B$1923:B2009))</f>
        <v>87</v>
      </c>
      <c r="B2009" s="165">
        <f>IF(D2009="","",ROW())</f>
        <v>2009</v>
      </c>
      <c r="C2009" s="165" t="str">
        <f>$F$1919</f>
        <v>済生会明和病院 なでしこ障害福祉サービス事業所</v>
      </c>
      <c r="D2009" s="131" t="str">
        <f>$O$1919</f>
        <v>3010405001696</v>
      </c>
      <c r="E2009" s="27" t="str">
        <f>MID(category5_7,SEARCH("）",category5_7,1)+2,SEARCH("（",category5_7,SEARCH("）",category5_7,1)+2)-SEARCH("）",category5_7,1)-3)</f>
        <v>生活介護</v>
      </c>
      <c r="F2009" s="177" t="s">
        <v>8948</v>
      </c>
      <c r="G2009" s="167" t="s">
        <v>6598</v>
      </c>
      <c r="H2009" s="167" t="s">
        <v>8949</v>
      </c>
      <c r="I2009" s="167" t="s">
        <v>8950</v>
      </c>
      <c r="J2009" s="167" t="s">
        <v>6601</v>
      </c>
      <c r="K2009" s="173" t="s">
        <v>6602</v>
      </c>
      <c r="L2009" s="25" t="s">
        <v>25</v>
      </c>
      <c r="M2009" s="169">
        <v>19</v>
      </c>
      <c r="N2009" s="170">
        <v>41000</v>
      </c>
      <c r="O2009" s="69" t="str">
        <f>IFERROR(VLOOKUP(IF($L2009="―",$K2009,$L2009),[4]法人一覧!$D$4:$E$326,2,FALSE),"―")</f>
        <v>―</v>
      </c>
      <c r="P2009" s="207"/>
      <c r="Q2009" s="63"/>
      <c r="R2009" s="63"/>
      <c r="S2009" s="63"/>
      <c r="T2009" s="63"/>
      <c r="U2009" s="63"/>
      <c r="V2009" s="63"/>
    </row>
    <row r="2010" spans="1:22" s="78" customFormat="1" ht="30" customHeight="1" x14ac:dyDescent="0.15">
      <c r="A2010" s="39">
        <f>IF($B$1923="","",COUNTA($B$1923:B2010))</f>
        <v>88</v>
      </c>
      <c r="B2010" s="165">
        <f>IF(D2010="","",ROW())</f>
        <v>2010</v>
      </c>
      <c r="C2010" s="165" t="str">
        <f>$F$1919</f>
        <v>済生会明和病院 なでしこ障害福祉サービス事業所</v>
      </c>
      <c r="D2010" s="131" t="str">
        <f>$O$1919</f>
        <v>3010405001696</v>
      </c>
      <c r="E2010" s="27" t="str">
        <f>MID(category5_7,SEARCH("）",category5_7,1)+2,SEARCH("（",category5_7,SEARCH("）",category5_7,1)+2)-SEARCH("）",category5_7,1)-3)</f>
        <v>生活介護</v>
      </c>
      <c r="F2010" s="180" t="s">
        <v>8951</v>
      </c>
      <c r="G2010" s="166" t="s">
        <v>8952</v>
      </c>
      <c r="H2010" s="167" t="s">
        <v>8953</v>
      </c>
      <c r="I2010" s="171" t="s">
        <v>8954</v>
      </c>
      <c r="J2010" s="166" t="s">
        <v>8955</v>
      </c>
      <c r="K2010" s="176" t="s">
        <v>14851</v>
      </c>
      <c r="L2010" s="25" t="s">
        <v>25</v>
      </c>
      <c r="M2010" s="169">
        <v>30</v>
      </c>
      <c r="N2010" s="170">
        <v>41000</v>
      </c>
      <c r="O2010" s="69" t="str">
        <f>IFERROR(VLOOKUP(IF($L2010="―",$K2010,$L2010),[4]法人一覧!$D$4:$E$326,2,FALSE),"―")</f>
        <v>3190005003200</v>
      </c>
      <c r="P2010" s="207"/>
      <c r="Q2010" s="63"/>
      <c r="R2010" s="63"/>
      <c r="S2010" s="63"/>
      <c r="T2010" s="63"/>
      <c r="U2010" s="63"/>
      <c r="V2010" s="63"/>
    </row>
    <row r="2011" spans="1:22" s="78" customFormat="1" ht="30" customHeight="1" x14ac:dyDescent="0.15">
      <c r="A2011" s="39">
        <f>IF($B$1923="","",COUNTA($B$1923:B2011))</f>
        <v>89</v>
      </c>
      <c r="B2011" s="165">
        <f>IF(D2011="","",ROW())</f>
        <v>2011</v>
      </c>
      <c r="C2011" s="165" t="str">
        <f>$F$1919</f>
        <v>済生会明和病院 なでしこ障害福祉サービス事業所</v>
      </c>
      <c r="D2011" s="131" t="str">
        <f>$O$1919</f>
        <v>3010405001696</v>
      </c>
      <c r="E2011" s="27" t="str">
        <f>MID(category5_7,SEARCH("）",category5_7,1)+2,SEARCH("（",category5_7,SEARCH("）",category5_7,1)+2)-SEARCH("）",category5_7,1)-3)</f>
        <v>生活介護</v>
      </c>
      <c r="F2011" s="25" t="s">
        <v>15116</v>
      </c>
      <c r="G2011" s="34" t="s">
        <v>11561</v>
      </c>
      <c r="H2011" s="27" t="s">
        <v>15117</v>
      </c>
      <c r="I2011" s="34" t="s">
        <v>15118</v>
      </c>
      <c r="J2011" s="34" t="s">
        <v>15119</v>
      </c>
      <c r="K2011" s="25" t="s">
        <v>15120</v>
      </c>
      <c r="L2011" s="27"/>
      <c r="M2011" s="69">
        <v>20</v>
      </c>
      <c r="N2011" s="93">
        <v>45809</v>
      </c>
      <c r="O2011" s="69" t="str">
        <f>IFERROR(VLOOKUP(IF($L2011="―",$K2011,$L2011),[4]法人一覧!$D$4:$E$326,2,FALSE),"―")</f>
        <v>―</v>
      </c>
      <c r="P2011" s="207"/>
      <c r="Q2011" s="63"/>
      <c r="R2011" s="63"/>
      <c r="S2011" s="63"/>
      <c r="T2011" s="63"/>
      <c r="U2011" s="63"/>
      <c r="V2011" s="63"/>
    </row>
    <row r="2012" spans="1:22" s="78" customFormat="1" ht="30" customHeight="1" x14ac:dyDescent="0.15">
      <c r="A2012" s="39">
        <f>IF($B$1923="","",COUNTA($B$1923:B2012))</f>
        <v>90</v>
      </c>
      <c r="B2012" s="165">
        <f>IF(D2012="","",ROW())</f>
        <v>2012</v>
      </c>
      <c r="C2012" s="165" t="str">
        <f>$F$1919</f>
        <v>済生会明和病院 なでしこ障害福祉サービス事業所</v>
      </c>
      <c r="D2012" s="131" t="str">
        <f>$O$1919</f>
        <v>3010405001696</v>
      </c>
      <c r="E2012" s="27" t="str">
        <f>MID(category5_7,SEARCH("）",category5_7,1)+2,SEARCH("（",category5_7,SEARCH("）",category5_7,1)+2)-SEARCH("）",category5_7,1)-3)</f>
        <v>生活介護</v>
      </c>
      <c r="F2012" s="98" t="s">
        <v>15121</v>
      </c>
      <c r="G2012" s="98" t="s">
        <v>15122</v>
      </c>
      <c r="H2012" s="98" t="s">
        <v>15123</v>
      </c>
      <c r="I2012" s="98" t="s">
        <v>15124</v>
      </c>
      <c r="J2012" s="98" t="s">
        <v>15125</v>
      </c>
      <c r="K2012" s="98" t="s">
        <v>15126</v>
      </c>
      <c r="L2012" s="98"/>
      <c r="M2012" s="69">
        <v>10</v>
      </c>
      <c r="N2012" s="135">
        <v>46113</v>
      </c>
      <c r="O2012" s="69" t="str">
        <f>IFERROR(VLOOKUP(IF($L2012="―",$K2012,$L2012),[4]法人一覧!$D$4:$E$326,2,FALSE),"―")</f>
        <v>―</v>
      </c>
      <c r="P2012" s="207"/>
      <c r="Q2012" s="63"/>
      <c r="R2012" s="63"/>
      <c r="S2012" s="63"/>
      <c r="T2012" s="63"/>
      <c r="U2012" s="63"/>
      <c r="V2012" s="63"/>
    </row>
    <row r="2013" spans="1:22" ht="30" customHeight="1" x14ac:dyDescent="0.15">
      <c r="A2013" s="39">
        <f>IF($B$1923="","",COUNTA($B$1923:B2013))</f>
        <v>91</v>
      </c>
      <c r="B2013" s="165">
        <f t="shared" si="206"/>
        <v>2013</v>
      </c>
      <c r="C2013" s="165" t="str">
        <f t="shared" si="207"/>
        <v>（７）　生活介護　（障害者総合支援法）</v>
      </c>
      <c r="D2013" s="131" t="str">
        <f t="shared" si="208"/>
        <v>障がい福祉課</v>
      </c>
      <c r="E2013" s="27" t="str">
        <f t="shared" si="209"/>
        <v>生活介護</v>
      </c>
      <c r="F2013" s="177" t="s">
        <v>8979</v>
      </c>
      <c r="G2013" s="167" t="s">
        <v>8980</v>
      </c>
      <c r="H2013" s="167" t="s">
        <v>8981</v>
      </c>
      <c r="I2013" s="167" t="s">
        <v>8982</v>
      </c>
      <c r="J2013" s="167" t="s">
        <v>8983</v>
      </c>
      <c r="K2013" s="173" t="s">
        <v>8984</v>
      </c>
      <c r="L2013" s="25" t="s">
        <v>25</v>
      </c>
      <c r="M2013" s="169">
        <v>30</v>
      </c>
      <c r="N2013" s="15">
        <v>38991</v>
      </c>
      <c r="O2013" s="69" t="str">
        <f>IFERROR(VLOOKUP(IF($L2013="―",$K2013,$L2013),法人一覧!$D$4:$E$333,2,FALSE),"―")</f>
        <v>7190005000136</v>
      </c>
    </row>
    <row r="2014" spans="1:22" ht="30" customHeight="1" x14ac:dyDescent="0.15">
      <c r="A2014" s="39">
        <f>IF($B$1923="","",COUNTA($B$1923:B2014))</f>
        <v>92</v>
      </c>
      <c r="B2014" s="165">
        <f t="shared" si="206"/>
        <v>2014</v>
      </c>
      <c r="C2014" s="165" t="str">
        <f t="shared" si="207"/>
        <v>（７）　生活介護　（障害者総合支援法）</v>
      </c>
      <c r="D2014" s="131" t="str">
        <f t="shared" si="208"/>
        <v>障がい福祉課</v>
      </c>
      <c r="E2014" s="27" t="str">
        <f t="shared" si="209"/>
        <v>生活介護</v>
      </c>
      <c r="F2014" s="177" t="s">
        <v>8985</v>
      </c>
      <c r="G2014" s="167" t="s">
        <v>8986</v>
      </c>
      <c r="H2014" s="167" t="s">
        <v>8987</v>
      </c>
      <c r="I2014" s="167" t="s">
        <v>8988</v>
      </c>
      <c r="J2014" s="167" t="s">
        <v>8989</v>
      </c>
      <c r="K2014" s="173" t="s">
        <v>14853</v>
      </c>
      <c r="L2014" s="25" t="s">
        <v>25</v>
      </c>
      <c r="M2014" s="169">
        <v>20</v>
      </c>
      <c r="N2014" s="15">
        <v>38991</v>
      </c>
      <c r="O2014" s="69" t="str">
        <f>IFERROR(VLOOKUP(IF($L2014="―",$K2014,$L2014),法人一覧!$D$4:$E$333,2,FALSE),"―")</f>
        <v>9190005000101</v>
      </c>
    </row>
    <row r="2015" spans="1:22" ht="30" customHeight="1" x14ac:dyDescent="0.15">
      <c r="A2015" s="39">
        <f>IF($B$1923="","",COUNTA($B$1923:B2015))</f>
        <v>93</v>
      </c>
      <c r="B2015" s="165">
        <f t="shared" si="206"/>
        <v>2015</v>
      </c>
      <c r="C2015" s="165" t="str">
        <f t="shared" si="207"/>
        <v>（７）　生活介護　（障害者総合支援法）</v>
      </c>
      <c r="D2015" s="131" t="str">
        <f t="shared" si="208"/>
        <v>障がい福祉課</v>
      </c>
      <c r="E2015" s="27" t="str">
        <f t="shared" si="209"/>
        <v>生活介護</v>
      </c>
      <c r="F2015" s="177" t="s">
        <v>8990</v>
      </c>
      <c r="G2015" s="167" t="s">
        <v>8991</v>
      </c>
      <c r="H2015" s="167" t="s">
        <v>8992</v>
      </c>
      <c r="I2015" s="167" t="s">
        <v>8993</v>
      </c>
      <c r="J2015" s="167" t="s">
        <v>8994</v>
      </c>
      <c r="K2015" s="173" t="s">
        <v>8995</v>
      </c>
      <c r="L2015" s="25" t="s">
        <v>25</v>
      </c>
      <c r="M2015" s="169">
        <v>20</v>
      </c>
      <c r="N2015" s="170">
        <v>39692</v>
      </c>
      <c r="O2015" s="69" t="str">
        <f>IFERROR(VLOOKUP(IF($L2015="―",$K2015,$L2015),法人一覧!$D$4:$E$333,2,FALSE),"―")</f>
        <v>3190005000131</v>
      </c>
    </row>
    <row r="2016" spans="1:22" ht="30" customHeight="1" x14ac:dyDescent="0.15">
      <c r="A2016" s="39">
        <f>IF($B$1923="","",COUNTA($B$1923:B2016))</f>
        <v>94</v>
      </c>
      <c r="B2016" s="165">
        <f t="shared" si="206"/>
        <v>2016</v>
      </c>
      <c r="C2016" s="165" t="str">
        <f t="shared" si="207"/>
        <v>（７）　生活介護　（障害者総合支援法）</v>
      </c>
      <c r="D2016" s="131" t="str">
        <f t="shared" si="208"/>
        <v>障がい福祉課</v>
      </c>
      <c r="E2016" s="27" t="str">
        <f t="shared" si="209"/>
        <v>生活介護</v>
      </c>
      <c r="F2016" s="177" t="s">
        <v>8996</v>
      </c>
      <c r="G2016" s="167" t="s">
        <v>11725</v>
      </c>
      <c r="H2016" s="167" t="s">
        <v>8998</v>
      </c>
      <c r="I2016" s="167" t="s">
        <v>8999</v>
      </c>
      <c r="J2016" s="167" t="s">
        <v>9000</v>
      </c>
      <c r="K2016" s="173" t="s">
        <v>9001</v>
      </c>
      <c r="L2016" s="25" t="s">
        <v>25</v>
      </c>
      <c r="M2016" s="169">
        <v>10</v>
      </c>
      <c r="N2016" s="170">
        <v>39814</v>
      </c>
      <c r="O2016" s="69" t="str">
        <f>IFERROR(VLOOKUP(IF($L2016="―",$K2016,$L2016),法人一覧!$D$4:$E$333,2,FALSE),"―")</f>
        <v>―</v>
      </c>
    </row>
    <row r="2017" spans="1:15" ht="30" customHeight="1" x14ac:dyDescent="0.15">
      <c r="A2017" s="39">
        <f>IF($B$1923="","",COUNTA($B$1923:B2017))</f>
        <v>95</v>
      </c>
      <c r="B2017" s="165">
        <f t="shared" si="206"/>
        <v>2017</v>
      </c>
      <c r="C2017" s="165" t="str">
        <f t="shared" si="207"/>
        <v>（７）　生活介護　（障害者総合支援法）</v>
      </c>
      <c r="D2017" s="131" t="str">
        <f t="shared" si="208"/>
        <v>障がい福祉課</v>
      </c>
      <c r="E2017" s="27" t="str">
        <f t="shared" si="209"/>
        <v>生活介護</v>
      </c>
      <c r="F2017" s="177" t="s">
        <v>9002</v>
      </c>
      <c r="G2017" s="167" t="s">
        <v>9003</v>
      </c>
      <c r="H2017" s="167" t="s">
        <v>8490</v>
      </c>
      <c r="I2017" s="167" t="s">
        <v>9004</v>
      </c>
      <c r="J2017" s="167" t="s">
        <v>9005</v>
      </c>
      <c r="K2017" s="173" t="s">
        <v>216</v>
      </c>
      <c r="L2017" s="25" t="s">
        <v>25</v>
      </c>
      <c r="M2017" s="169">
        <v>11</v>
      </c>
      <c r="N2017" s="170">
        <v>39904</v>
      </c>
      <c r="O2017" s="69" t="str">
        <f>IFERROR(VLOOKUP(IF($L2017="―",$K2017,$L2017),法人一覧!$D$4:$E$333,2,FALSE),"―")</f>
        <v>5190005000113</v>
      </c>
    </row>
    <row r="2018" spans="1:15" ht="30" customHeight="1" x14ac:dyDescent="0.15">
      <c r="A2018" s="39">
        <f>IF($B$1923="","",COUNTA($B$1923:B2018))</f>
        <v>96</v>
      </c>
      <c r="B2018" s="165">
        <f t="shared" si="206"/>
        <v>2018</v>
      </c>
      <c r="C2018" s="165" t="str">
        <f t="shared" si="207"/>
        <v>（７）　生活介護　（障害者総合支援法）</v>
      </c>
      <c r="D2018" s="131" t="str">
        <f t="shared" si="208"/>
        <v>障がい福祉課</v>
      </c>
      <c r="E2018" s="27" t="str">
        <f t="shared" si="209"/>
        <v>生活介護</v>
      </c>
      <c r="F2018" s="180" t="s">
        <v>9006</v>
      </c>
      <c r="G2018" s="167" t="s">
        <v>6803</v>
      </c>
      <c r="H2018" s="167" t="s">
        <v>9007</v>
      </c>
      <c r="I2018" s="167" t="s">
        <v>9008</v>
      </c>
      <c r="J2018" s="167" t="s">
        <v>9009</v>
      </c>
      <c r="K2018" s="176" t="s">
        <v>14854</v>
      </c>
      <c r="L2018" s="25" t="s">
        <v>25</v>
      </c>
      <c r="M2018" s="169">
        <v>30</v>
      </c>
      <c r="N2018" s="170">
        <v>40269</v>
      </c>
      <c r="O2018" s="69" t="str">
        <f>IFERROR(VLOOKUP(IF($L2018="―",$K2018,$L2018),法人一覧!$D$4:$E$333,2,FALSE),"―")</f>
        <v>4190005000122</v>
      </c>
    </row>
    <row r="2019" spans="1:15" ht="30" customHeight="1" x14ac:dyDescent="0.15">
      <c r="A2019" s="39">
        <f>IF($B$1923="","",COUNTA($B$1923:B2019))</f>
        <v>97</v>
      </c>
      <c r="B2019" s="172">
        <f t="shared" si="206"/>
        <v>2019</v>
      </c>
      <c r="C2019" s="172" t="str">
        <f t="shared" si="207"/>
        <v>（７）　生活介護　（障害者総合支援法）</v>
      </c>
      <c r="D2019" s="131" t="str">
        <f t="shared" si="208"/>
        <v>障がい福祉課</v>
      </c>
      <c r="E2019" s="27" t="str">
        <f t="shared" si="209"/>
        <v>生活介護</v>
      </c>
      <c r="F2019" s="180" t="s">
        <v>9010</v>
      </c>
      <c r="G2019" s="167" t="s">
        <v>9011</v>
      </c>
      <c r="H2019" s="167" t="s">
        <v>9012</v>
      </c>
      <c r="I2019" s="167" t="s">
        <v>9013</v>
      </c>
      <c r="J2019" s="167" t="s">
        <v>9013</v>
      </c>
      <c r="K2019" s="176" t="s">
        <v>14854</v>
      </c>
      <c r="L2019" s="25" t="s">
        <v>25</v>
      </c>
      <c r="M2019" s="169">
        <v>6</v>
      </c>
      <c r="N2019" s="170">
        <v>40269</v>
      </c>
      <c r="O2019" s="69" t="str">
        <f>IFERROR(VLOOKUP(IF($L2019="―",$K2019,$L2019),法人一覧!$D$4:$E$333,2,FALSE),"―")</f>
        <v>4190005000122</v>
      </c>
    </row>
    <row r="2020" spans="1:15" ht="30" customHeight="1" x14ac:dyDescent="0.15">
      <c r="A2020" s="39">
        <f>IF($B$1923="","",COUNTA($B$1923:B2020))</f>
        <v>98</v>
      </c>
      <c r="B2020" s="165">
        <f t="shared" si="206"/>
        <v>2020</v>
      </c>
      <c r="C2020" s="165" t="str">
        <f t="shared" si="207"/>
        <v>（７）　生活介護　（障害者総合支援法）</v>
      </c>
      <c r="D2020" s="131" t="str">
        <f t="shared" si="208"/>
        <v>障がい福祉課</v>
      </c>
      <c r="E2020" s="27" t="str">
        <f t="shared" si="209"/>
        <v>生活介護</v>
      </c>
      <c r="F2020" s="180" t="s">
        <v>9014</v>
      </c>
      <c r="G2020" s="166" t="s">
        <v>9015</v>
      </c>
      <c r="H2020" s="167" t="s">
        <v>9016</v>
      </c>
      <c r="I2020" s="167" t="s">
        <v>9017</v>
      </c>
      <c r="J2020" s="167" t="s">
        <v>9018</v>
      </c>
      <c r="K2020" s="176" t="s">
        <v>14854</v>
      </c>
      <c r="L2020" s="25" t="s">
        <v>25</v>
      </c>
      <c r="M2020" s="169">
        <v>30</v>
      </c>
      <c r="N2020" s="170">
        <v>40269</v>
      </c>
      <c r="O2020" s="69" t="str">
        <f>IFERROR(VLOOKUP(IF($L2020="―",$K2020,$L2020),法人一覧!$D$4:$E$333,2,FALSE),"―")</f>
        <v>4190005000122</v>
      </c>
    </row>
    <row r="2021" spans="1:15" ht="30" customHeight="1" x14ac:dyDescent="0.15">
      <c r="A2021" s="39">
        <f>IF($B$1923="","",COUNTA($B$1923:B2021))</f>
        <v>99</v>
      </c>
      <c r="B2021" s="165">
        <f t="shared" si="206"/>
        <v>2021</v>
      </c>
      <c r="C2021" s="165" t="str">
        <f t="shared" si="207"/>
        <v>（７）　生活介護　（障害者総合支援法）</v>
      </c>
      <c r="D2021" s="131" t="str">
        <f t="shared" si="208"/>
        <v>障がい福祉課</v>
      </c>
      <c r="E2021" s="27" t="str">
        <f t="shared" si="209"/>
        <v>生活介護</v>
      </c>
      <c r="F2021" s="180" t="s">
        <v>9019</v>
      </c>
      <c r="G2021" s="166" t="s">
        <v>9020</v>
      </c>
      <c r="H2021" s="167" t="s">
        <v>9021</v>
      </c>
      <c r="I2021" s="167" t="s">
        <v>9022</v>
      </c>
      <c r="J2021" s="167" t="s">
        <v>9023</v>
      </c>
      <c r="K2021" s="176" t="s">
        <v>14854</v>
      </c>
      <c r="L2021" s="25" t="s">
        <v>25</v>
      </c>
      <c r="M2021" s="169">
        <v>20</v>
      </c>
      <c r="N2021" s="170">
        <v>40269</v>
      </c>
      <c r="O2021" s="69" t="str">
        <f>IFERROR(VLOOKUP(IF($L2021="―",$K2021,$L2021),法人一覧!$D$4:$E$333,2,FALSE),"―")</f>
        <v>4190005000122</v>
      </c>
    </row>
    <row r="2022" spans="1:15" ht="30" customHeight="1" x14ac:dyDescent="0.15">
      <c r="A2022" s="39">
        <f>IF($B$1923="","",COUNTA($B$1923:B2022))</f>
        <v>100</v>
      </c>
      <c r="B2022" s="165">
        <f t="shared" si="206"/>
        <v>2022</v>
      </c>
      <c r="C2022" s="165" t="str">
        <f t="shared" si="207"/>
        <v>（７）　生活介護　（障害者総合支援法）</v>
      </c>
      <c r="D2022" s="131" t="str">
        <f t="shared" si="208"/>
        <v>障がい福祉課</v>
      </c>
      <c r="E2022" s="27" t="str">
        <f t="shared" si="209"/>
        <v>生活介護</v>
      </c>
      <c r="F2022" s="180" t="s">
        <v>9024</v>
      </c>
      <c r="G2022" s="166" t="s">
        <v>2483</v>
      </c>
      <c r="H2022" s="167" t="s">
        <v>9025</v>
      </c>
      <c r="I2022" s="167" t="s">
        <v>9026</v>
      </c>
      <c r="J2022" s="167" t="s">
        <v>9027</v>
      </c>
      <c r="K2022" s="176" t="s">
        <v>14854</v>
      </c>
      <c r="L2022" s="25" t="s">
        <v>25</v>
      </c>
      <c r="M2022" s="169">
        <v>20</v>
      </c>
      <c r="N2022" s="170">
        <v>40269</v>
      </c>
      <c r="O2022" s="69" t="str">
        <f>IFERROR(VLOOKUP(IF($L2022="―",$K2022,$L2022),法人一覧!$D$4:$E$333,2,FALSE),"―")</f>
        <v>4190005000122</v>
      </c>
    </row>
    <row r="2023" spans="1:15" ht="30" customHeight="1" x14ac:dyDescent="0.15">
      <c r="A2023" s="39">
        <f>IF($B$1923="","",COUNTA($B$1923:B2023))</f>
        <v>101</v>
      </c>
      <c r="B2023" s="165">
        <f t="shared" si="206"/>
        <v>2023</v>
      </c>
      <c r="C2023" s="165" t="str">
        <f t="shared" si="207"/>
        <v>（７）　生活介護　（障害者総合支援法）</v>
      </c>
      <c r="D2023" s="131" t="str">
        <f t="shared" si="208"/>
        <v>障がい福祉課</v>
      </c>
      <c r="E2023" s="27" t="str">
        <f t="shared" si="209"/>
        <v>生活介護</v>
      </c>
      <c r="F2023" s="180" t="s">
        <v>9028</v>
      </c>
      <c r="G2023" s="167" t="s">
        <v>2463</v>
      </c>
      <c r="H2023" s="167" t="s">
        <v>9029</v>
      </c>
      <c r="I2023" s="167" t="s">
        <v>9030</v>
      </c>
      <c r="J2023" s="167" t="s">
        <v>9031</v>
      </c>
      <c r="K2023" s="176" t="s">
        <v>14855</v>
      </c>
      <c r="L2023" s="25" t="s">
        <v>25</v>
      </c>
      <c r="M2023" s="169">
        <v>20</v>
      </c>
      <c r="N2023" s="170">
        <v>40848</v>
      </c>
      <c r="O2023" s="69" t="str">
        <f>IFERROR(VLOOKUP(IF($L2023="―",$K2023,$L2023),法人一覧!$D$4:$E$333,2,FALSE),"―")</f>
        <v>9190005001181</v>
      </c>
    </row>
    <row r="2024" spans="1:15" ht="30" customHeight="1" x14ac:dyDescent="0.15">
      <c r="A2024" s="39">
        <f>IF($B$1923="","",COUNTA($B$1923:B2024))</f>
        <v>102</v>
      </c>
      <c r="B2024" s="165">
        <f t="shared" si="206"/>
        <v>2024</v>
      </c>
      <c r="C2024" s="165" t="str">
        <f t="shared" si="207"/>
        <v>（７）　生活介護　（障害者総合支援法）</v>
      </c>
      <c r="D2024" s="131" t="str">
        <f t="shared" si="208"/>
        <v>障がい福祉課</v>
      </c>
      <c r="E2024" s="27" t="str">
        <f t="shared" si="209"/>
        <v>生活介護</v>
      </c>
      <c r="F2024" s="177" t="s">
        <v>9032</v>
      </c>
      <c r="G2024" s="167" t="s">
        <v>2463</v>
      </c>
      <c r="H2024" s="167" t="s">
        <v>9033</v>
      </c>
      <c r="I2024" s="167" t="s">
        <v>9034</v>
      </c>
      <c r="J2024" s="167" t="s">
        <v>9035</v>
      </c>
      <c r="K2024" s="176" t="s">
        <v>14856</v>
      </c>
      <c r="L2024" s="25" t="s">
        <v>25</v>
      </c>
      <c r="M2024" s="169">
        <v>20</v>
      </c>
      <c r="N2024" s="170">
        <v>40848</v>
      </c>
      <c r="O2024" s="69" t="str">
        <f>IFERROR(VLOOKUP(IF($L2024="―",$K2024,$L2024),法人一覧!$D$4:$E$333,2,FALSE),"―")</f>
        <v>9190005001181</v>
      </c>
    </row>
    <row r="2025" spans="1:15" ht="30" customHeight="1" x14ac:dyDescent="0.15">
      <c r="A2025" s="39">
        <f>IF($B$1923="","",COUNTA($B$1923:B2025))</f>
        <v>103</v>
      </c>
      <c r="B2025" s="165">
        <f t="shared" si="206"/>
        <v>2025</v>
      </c>
      <c r="C2025" s="165" t="str">
        <f t="shared" si="207"/>
        <v>（７）　生活介護　（障害者総合支援法）</v>
      </c>
      <c r="D2025" s="131" t="str">
        <f t="shared" si="208"/>
        <v>障がい福祉課</v>
      </c>
      <c r="E2025" s="27" t="str">
        <f t="shared" si="209"/>
        <v>生活介護</v>
      </c>
      <c r="F2025" s="177" t="s">
        <v>9036</v>
      </c>
      <c r="G2025" s="167" t="s">
        <v>9037</v>
      </c>
      <c r="H2025" s="167" t="s">
        <v>9038</v>
      </c>
      <c r="I2025" s="167" t="s">
        <v>9039</v>
      </c>
      <c r="J2025" s="167" t="s">
        <v>9040</v>
      </c>
      <c r="K2025" s="173" t="s">
        <v>9041</v>
      </c>
      <c r="L2025" s="25" t="s">
        <v>25</v>
      </c>
      <c r="M2025" s="169">
        <v>20</v>
      </c>
      <c r="N2025" s="170">
        <v>40969</v>
      </c>
      <c r="O2025" s="69" t="str">
        <f>IFERROR(VLOOKUP(IF($L2025="―",$K2025,$L2025),法人一覧!$D$4:$E$333,2,FALSE),"―")</f>
        <v>―</v>
      </c>
    </row>
    <row r="2026" spans="1:15" ht="30" customHeight="1" x14ac:dyDescent="0.15">
      <c r="A2026" s="39">
        <f>IF($B$1923="","",COUNTA($B$1923:B2026))</f>
        <v>104</v>
      </c>
      <c r="B2026" s="165">
        <f t="shared" si="206"/>
        <v>2026</v>
      </c>
      <c r="C2026" s="165" t="str">
        <f t="shared" si="207"/>
        <v>（７）　生活介護　（障害者総合支援法）</v>
      </c>
      <c r="D2026" s="131" t="str">
        <f t="shared" si="208"/>
        <v>障がい福祉課</v>
      </c>
      <c r="E2026" s="27" t="str">
        <f t="shared" si="209"/>
        <v>生活介護</v>
      </c>
      <c r="F2026" s="177" t="s">
        <v>9042</v>
      </c>
      <c r="G2026" s="167" t="s">
        <v>9043</v>
      </c>
      <c r="H2026" s="167" t="s">
        <v>9044</v>
      </c>
      <c r="I2026" s="167" t="s">
        <v>9045</v>
      </c>
      <c r="J2026" s="167" t="s">
        <v>9046</v>
      </c>
      <c r="K2026" s="173" t="s">
        <v>14857</v>
      </c>
      <c r="L2026" s="25" t="s">
        <v>25</v>
      </c>
      <c r="M2026" s="169">
        <v>30</v>
      </c>
      <c r="N2026" s="170">
        <v>41000</v>
      </c>
      <c r="O2026" s="69" t="str">
        <f>IFERROR(VLOOKUP(IF($L2026="―",$K2026,$L2026),法人一覧!$D$4:$E$333,2,FALSE),"―")</f>
        <v>6190005003065</v>
      </c>
    </row>
    <row r="2027" spans="1:15" ht="30" customHeight="1" x14ac:dyDescent="0.15">
      <c r="A2027" s="39">
        <f>IF($B$1923="","",COUNTA($B$1923:B2027))</f>
        <v>105</v>
      </c>
      <c r="B2027" s="165">
        <f t="shared" si="206"/>
        <v>2027</v>
      </c>
      <c r="C2027" s="165" t="str">
        <f t="shared" si="207"/>
        <v>（７）　生活介護　（障害者総合支援法）</v>
      </c>
      <c r="D2027" s="131" t="str">
        <f t="shared" si="208"/>
        <v>障がい福祉課</v>
      </c>
      <c r="E2027" s="27" t="str">
        <f t="shared" si="209"/>
        <v>生活介護</v>
      </c>
      <c r="F2027" s="180" t="s">
        <v>9047</v>
      </c>
      <c r="G2027" s="166" t="s">
        <v>9048</v>
      </c>
      <c r="H2027" s="167" t="s">
        <v>9049</v>
      </c>
      <c r="I2027" s="171" t="s">
        <v>9050</v>
      </c>
      <c r="J2027" s="166" t="s">
        <v>9051</v>
      </c>
      <c r="K2027" s="176" t="s">
        <v>14858</v>
      </c>
      <c r="L2027" s="25" t="s">
        <v>25</v>
      </c>
      <c r="M2027" s="169">
        <v>25</v>
      </c>
      <c r="N2027" s="170">
        <v>41000</v>
      </c>
      <c r="O2027" s="69" t="str">
        <f>IFERROR(VLOOKUP(IF($L2027="―",$K2027,$L2027),法人一覧!$D$4:$E$333,2,FALSE),"―")</f>
        <v>8190005000127</v>
      </c>
    </row>
    <row r="2028" spans="1:15" ht="30" customHeight="1" x14ac:dyDescent="0.15">
      <c r="A2028" s="39">
        <f>IF($B$1923="","",COUNTA($B$1923:B2028))</f>
        <v>106</v>
      </c>
      <c r="B2028" s="165">
        <f t="shared" si="206"/>
        <v>2028</v>
      </c>
      <c r="C2028" s="165" t="str">
        <f t="shared" si="207"/>
        <v>（７）　生活介護　（障害者総合支援法）</v>
      </c>
      <c r="D2028" s="131" t="str">
        <f t="shared" si="208"/>
        <v>障がい福祉課</v>
      </c>
      <c r="E2028" s="27" t="str">
        <f t="shared" si="209"/>
        <v>生活介護</v>
      </c>
      <c r="F2028" s="177" t="s">
        <v>237</v>
      </c>
      <c r="G2028" s="167" t="s">
        <v>9052</v>
      </c>
      <c r="H2028" s="167" t="s">
        <v>239</v>
      </c>
      <c r="I2028" s="167" t="s">
        <v>9053</v>
      </c>
      <c r="J2028" s="167" t="s">
        <v>9054</v>
      </c>
      <c r="K2028" s="173" t="s">
        <v>237</v>
      </c>
      <c r="L2028" s="25" t="s">
        <v>25</v>
      </c>
      <c r="M2028" s="169">
        <v>5</v>
      </c>
      <c r="N2028" s="170">
        <v>41000</v>
      </c>
      <c r="O2028" s="69" t="str">
        <f>IFERROR(VLOOKUP(IF($L2028="―",$K2028,$L2028),法人一覧!$D$4:$E$333,2,FALSE),"―")</f>
        <v>―</v>
      </c>
    </row>
    <row r="2029" spans="1:15" ht="30" customHeight="1" x14ac:dyDescent="0.15">
      <c r="A2029" s="39">
        <f>IF($B$1923="","",COUNTA($B$1923:B2029))</f>
        <v>107</v>
      </c>
      <c r="B2029" s="165">
        <f t="shared" si="206"/>
        <v>2029</v>
      </c>
      <c r="C2029" s="165" t="str">
        <f t="shared" si="207"/>
        <v>（７）　生活介護　（障害者総合支援法）</v>
      </c>
      <c r="D2029" s="131" t="str">
        <f t="shared" si="208"/>
        <v>障がい福祉課</v>
      </c>
      <c r="E2029" s="27" t="str">
        <f t="shared" si="209"/>
        <v>生活介護</v>
      </c>
      <c r="F2029" s="177" t="s">
        <v>9055</v>
      </c>
      <c r="G2029" s="167" t="s">
        <v>8991</v>
      </c>
      <c r="H2029" s="167" t="s">
        <v>9056</v>
      </c>
      <c r="I2029" s="167" t="s">
        <v>245</v>
      </c>
      <c r="J2029" s="167" t="s">
        <v>9057</v>
      </c>
      <c r="K2029" s="173" t="s">
        <v>247</v>
      </c>
      <c r="L2029" s="25" t="s">
        <v>25</v>
      </c>
      <c r="M2029" s="169">
        <v>5</v>
      </c>
      <c r="N2029" s="170">
        <v>41000</v>
      </c>
      <c r="O2029" s="69" t="str">
        <f>IFERROR(VLOOKUP(IF($L2029="―",$K2029,$L2029),法人一覧!$D$4:$E$333,2,FALSE),"―")</f>
        <v>―</v>
      </c>
    </row>
    <row r="2030" spans="1:15" ht="30" customHeight="1" x14ac:dyDescent="0.15">
      <c r="A2030" s="39">
        <f>IF($B$1923="","",COUNTA($B$1923:B2030))</f>
        <v>108</v>
      </c>
      <c r="B2030" s="165">
        <f t="shared" si="206"/>
        <v>2030</v>
      </c>
      <c r="C2030" s="165" t="str">
        <f t="shared" si="207"/>
        <v>（７）　生活介護　（障害者総合支援法）</v>
      </c>
      <c r="D2030" s="131" t="str">
        <f t="shared" si="208"/>
        <v>障がい福祉課</v>
      </c>
      <c r="E2030" s="27" t="str">
        <f t="shared" si="209"/>
        <v>生活介護</v>
      </c>
      <c r="F2030" s="10" t="s">
        <v>9058</v>
      </c>
      <c r="G2030" s="9" t="s">
        <v>9059</v>
      </c>
      <c r="H2030" s="167" t="s">
        <v>9060</v>
      </c>
      <c r="I2030" s="9" t="s">
        <v>9061</v>
      </c>
      <c r="J2030" s="9" t="s">
        <v>9061</v>
      </c>
      <c r="K2030" s="10" t="s">
        <v>9062</v>
      </c>
      <c r="L2030" s="25" t="s">
        <v>25</v>
      </c>
      <c r="M2030" s="169">
        <v>12</v>
      </c>
      <c r="N2030" s="170">
        <v>42186</v>
      </c>
      <c r="O2030" s="69" t="str">
        <f>IFERROR(VLOOKUP(IF($L2030="―",$K2030,$L2030),法人一覧!$D$4:$E$333,2,FALSE),"―")</f>
        <v>―</v>
      </c>
    </row>
    <row r="2031" spans="1:15" ht="30" customHeight="1" x14ac:dyDescent="0.15">
      <c r="A2031" s="39">
        <f>IF($B$1923="","",COUNTA($B$1923:B2031))</f>
        <v>109</v>
      </c>
      <c r="B2031" s="165">
        <f t="shared" si="206"/>
        <v>2031</v>
      </c>
      <c r="C2031" s="165" t="str">
        <f t="shared" si="207"/>
        <v>（７）　生活介護　（障害者総合支援法）</v>
      </c>
      <c r="D2031" s="131" t="str">
        <f t="shared" si="208"/>
        <v>障がい福祉課</v>
      </c>
      <c r="E2031" s="27" t="str">
        <f t="shared" si="209"/>
        <v>生活介護</v>
      </c>
      <c r="F2031" s="10" t="s">
        <v>9063</v>
      </c>
      <c r="G2031" s="9" t="s">
        <v>9003</v>
      </c>
      <c r="H2031" s="167" t="s">
        <v>9064</v>
      </c>
      <c r="I2031" s="9" t="s">
        <v>9004</v>
      </c>
      <c r="J2031" s="9" t="s">
        <v>9005</v>
      </c>
      <c r="K2031" s="10" t="s">
        <v>216</v>
      </c>
      <c r="L2031" s="25" t="s">
        <v>25</v>
      </c>
      <c r="M2031" s="169">
        <v>20</v>
      </c>
      <c r="N2031" s="170">
        <v>42461</v>
      </c>
      <c r="O2031" s="69" t="str">
        <f>IFERROR(VLOOKUP(IF($L2031="―",$K2031,$L2031),法人一覧!$D$4:$E$333,2,FALSE),"―")</f>
        <v>5190005000113</v>
      </c>
    </row>
    <row r="2032" spans="1:15" ht="30" customHeight="1" x14ac:dyDescent="0.15">
      <c r="A2032" s="39">
        <f>IF($B$1923="","",COUNTA($B$1923:B2032))</f>
        <v>110</v>
      </c>
      <c r="B2032" s="165">
        <f t="shared" si="206"/>
        <v>2032</v>
      </c>
      <c r="C2032" s="165" t="str">
        <f t="shared" si="207"/>
        <v>（７）　生活介護　（障害者総合支援法）</v>
      </c>
      <c r="D2032" s="131" t="str">
        <f t="shared" si="208"/>
        <v>障がい福祉課</v>
      </c>
      <c r="E2032" s="27" t="str">
        <f t="shared" si="209"/>
        <v>生活介護</v>
      </c>
      <c r="F2032" s="10" t="s">
        <v>9065</v>
      </c>
      <c r="G2032" s="9" t="s">
        <v>6809</v>
      </c>
      <c r="H2032" s="167" t="s">
        <v>9066</v>
      </c>
      <c r="I2032" s="9" t="s">
        <v>9067</v>
      </c>
      <c r="J2032" s="9" t="s">
        <v>9068</v>
      </c>
      <c r="K2032" s="10" t="s">
        <v>14859</v>
      </c>
      <c r="L2032" s="25" t="s">
        <v>25</v>
      </c>
      <c r="M2032" s="169">
        <v>20</v>
      </c>
      <c r="N2032" s="170">
        <v>42644</v>
      </c>
      <c r="O2032" s="69" t="str">
        <f>IFERROR(VLOOKUP(IF($L2032="―",$K2032,$L2032),法人一覧!$D$4:$E$333,2,FALSE),"―")</f>
        <v>5190005009889</v>
      </c>
    </row>
    <row r="2033" spans="1:16" ht="30" customHeight="1" x14ac:dyDescent="0.15">
      <c r="A2033" s="39">
        <f>IF($B$1923="","",COUNTA($B$1923:B2033))</f>
        <v>111</v>
      </c>
      <c r="B2033" s="172">
        <f t="shared" si="206"/>
        <v>2033</v>
      </c>
      <c r="C2033" s="172" t="str">
        <f t="shared" si="207"/>
        <v>（７）　生活介護　（障害者総合支援法）</v>
      </c>
      <c r="D2033" s="131" t="str">
        <f t="shared" si="208"/>
        <v>障がい福祉課</v>
      </c>
      <c r="E2033" s="27" t="str">
        <f t="shared" si="209"/>
        <v>生活介護</v>
      </c>
      <c r="F2033" s="10" t="s">
        <v>9069</v>
      </c>
      <c r="G2033" s="9" t="s">
        <v>6803</v>
      </c>
      <c r="H2033" s="167" t="s">
        <v>9070</v>
      </c>
      <c r="I2033" s="9" t="s">
        <v>9071</v>
      </c>
      <c r="J2033" s="9" t="s">
        <v>9072</v>
      </c>
      <c r="K2033" s="10" t="s">
        <v>14859</v>
      </c>
      <c r="L2033" s="25" t="s">
        <v>25</v>
      </c>
      <c r="M2033" s="169">
        <v>20</v>
      </c>
      <c r="N2033" s="170">
        <v>45413</v>
      </c>
      <c r="O2033" s="69" t="str">
        <f>IFERROR(VLOOKUP(IF($L2033="―",$K2033,$L2033),法人一覧!$D$4:$E$333,2,FALSE),"―")</f>
        <v>5190005009889</v>
      </c>
    </row>
    <row r="2034" spans="1:16" ht="30" customHeight="1" x14ac:dyDescent="0.15">
      <c r="A2034" s="39">
        <f>IF($B$1923="","",COUNTA($B$1923:B2034))</f>
        <v>112</v>
      </c>
      <c r="B2034" s="165">
        <f t="shared" si="206"/>
        <v>2034</v>
      </c>
      <c r="C2034" s="165" t="str">
        <f t="shared" si="207"/>
        <v>（７）　生活介護　（障害者総合支援法）</v>
      </c>
      <c r="D2034" s="131" t="str">
        <f t="shared" si="208"/>
        <v>障がい福祉課</v>
      </c>
      <c r="E2034" s="27" t="str">
        <f t="shared" si="209"/>
        <v>生活介護</v>
      </c>
      <c r="F2034" s="10" t="s">
        <v>9073</v>
      </c>
      <c r="G2034" s="9" t="s">
        <v>9074</v>
      </c>
      <c r="H2034" s="167" t="s">
        <v>9075</v>
      </c>
      <c r="I2034" s="9" t="s">
        <v>9076</v>
      </c>
      <c r="J2034" s="9" t="s">
        <v>9077</v>
      </c>
      <c r="K2034" s="10" t="s">
        <v>9078</v>
      </c>
      <c r="L2034" s="25" t="s">
        <v>25</v>
      </c>
      <c r="M2034" s="169">
        <v>10</v>
      </c>
      <c r="N2034" s="170">
        <v>42675</v>
      </c>
      <c r="O2034" s="69" t="str">
        <f>IFERROR(VLOOKUP(IF($L2034="―",$K2034,$L2034),法人一覧!$D$4:$E$333,2,FALSE),"―")</f>
        <v>9190005009844</v>
      </c>
    </row>
    <row r="2035" spans="1:16" ht="30" customHeight="1" x14ac:dyDescent="0.15">
      <c r="A2035" s="39">
        <f>IF($B$1923="","",COUNTA($B$1923:B2035))</f>
        <v>113</v>
      </c>
      <c r="B2035" s="165">
        <f t="shared" si="206"/>
        <v>2035</v>
      </c>
      <c r="C2035" s="165" t="str">
        <f t="shared" si="207"/>
        <v>（７）　生活介護　（障害者総合支援法）</v>
      </c>
      <c r="D2035" s="131" t="str">
        <f t="shared" si="208"/>
        <v>障がい福祉課</v>
      </c>
      <c r="E2035" s="27" t="str">
        <f t="shared" si="209"/>
        <v>生活介護</v>
      </c>
      <c r="F2035" s="10" t="s">
        <v>9079</v>
      </c>
      <c r="G2035" s="9" t="s">
        <v>2452</v>
      </c>
      <c r="H2035" s="167" t="s">
        <v>9080</v>
      </c>
      <c r="I2035" s="9" t="s">
        <v>9081</v>
      </c>
      <c r="J2035" s="9" t="s">
        <v>9082</v>
      </c>
      <c r="K2035" s="10" t="s">
        <v>9083</v>
      </c>
      <c r="L2035" s="25" t="s">
        <v>25</v>
      </c>
      <c r="M2035" s="169">
        <v>6</v>
      </c>
      <c r="N2035" s="170">
        <v>42826</v>
      </c>
      <c r="O2035" s="69" t="str">
        <f>IFERROR(VLOOKUP(IF($L2035="―",$K2035,$L2035),法人一覧!$D$4:$E$333,2,FALSE),"―")</f>
        <v>―</v>
      </c>
    </row>
    <row r="2036" spans="1:16" ht="30" customHeight="1" x14ac:dyDescent="0.15">
      <c r="A2036" s="39">
        <f>IF($B$1923="","",COUNTA($B$1923:B2036))</f>
        <v>114</v>
      </c>
      <c r="B2036" s="165">
        <f t="shared" si="206"/>
        <v>2036</v>
      </c>
      <c r="C2036" s="165" t="str">
        <f t="shared" si="207"/>
        <v>（７）　生活介護　（障害者総合支援法）</v>
      </c>
      <c r="D2036" s="131" t="str">
        <f t="shared" si="208"/>
        <v>障がい福祉課</v>
      </c>
      <c r="E2036" s="27" t="str">
        <f t="shared" si="209"/>
        <v>生活介護</v>
      </c>
      <c r="F2036" s="10" t="s">
        <v>9084</v>
      </c>
      <c r="G2036" s="9" t="s">
        <v>9085</v>
      </c>
      <c r="H2036" s="167" t="s">
        <v>9086</v>
      </c>
      <c r="I2036" s="9" t="s">
        <v>9087</v>
      </c>
      <c r="J2036" s="9" t="s">
        <v>9087</v>
      </c>
      <c r="K2036" s="10" t="s">
        <v>14860</v>
      </c>
      <c r="L2036" s="25" t="s">
        <v>25</v>
      </c>
      <c r="M2036" s="169">
        <v>10</v>
      </c>
      <c r="N2036" s="170">
        <v>42826</v>
      </c>
      <c r="O2036" s="69" t="str">
        <f>IFERROR(VLOOKUP(IF($L2036="―",$K2036,$L2036),法人一覧!$D$4:$E$333,2,FALSE),"―")</f>
        <v>―</v>
      </c>
    </row>
    <row r="2037" spans="1:16" ht="30" customHeight="1" x14ac:dyDescent="0.15">
      <c r="A2037" s="39">
        <f>IF($B$1923="","",COUNTA($B$1923:B2037))</f>
        <v>115</v>
      </c>
      <c r="B2037" s="165">
        <f t="shared" si="206"/>
        <v>2037</v>
      </c>
      <c r="C2037" s="165" t="str">
        <f t="shared" si="207"/>
        <v>（７）　生活介護　（障害者総合支援法）</v>
      </c>
      <c r="D2037" s="131" t="str">
        <f t="shared" si="208"/>
        <v>障がい福祉課</v>
      </c>
      <c r="E2037" s="27" t="str">
        <f t="shared" si="209"/>
        <v>生活介護</v>
      </c>
      <c r="F2037" s="10" t="s">
        <v>9088</v>
      </c>
      <c r="G2037" s="9" t="s">
        <v>9089</v>
      </c>
      <c r="H2037" s="167" t="s">
        <v>9090</v>
      </c>
      <c r="I2037" s="9" t="s">
        <v>9091</v>
      </c>
      <c r="J2037" s="9" t="s">
        <v>9092</v>
      </c>
      <c r="K2037" s="10" t="s">
        <v>14861</v>
      </c>
      <c r="L2037" s="25" t="s">
        <v>25</v>
      </c>
      <c r="M2037" s="169">
        <v>18</v>
      </c>
      <c r="N2037" s="170">
        <v>43586</v>
      </c>
      <c r="O2037" s="69" t="str">
        <f>IFERROR(VLOOKUP(IF($L2037="―",$K2037,$L2037),法人一覧!$D$4:$E$333,2,FALSE),"―")</f>
        <v>―</v>
      </c>
    </row>
    <row r="2038" spans="1:16" ht="30" customHeight="1" x14ac:dyDescent="0.15">
      <c r="A2038" s="39">
        <f>IF($B$1923="","",COUNTA($B$1923:B2038))</f>
        <v>116</v>
      </c>
      <c r="B2038" s="165">
        <f t="shared" si="206"/>
        <v>2038</v>
      </c>
      <c r="C2038" s="165" t="str">
        <f t="shared" si="207"/>
        <v>（７）　生活介護　（障害者総合支援法）</v>
      </c>
      <c r="D2038" s="131" t="str">
        <f t="shared" si="208"/>
        <v>障がい福祉課</v>
      </c>
      <c r="E2038" s="27" t="str">
        <f t="shared" si="209"/>
        <v>生活介護</v>
      </c>
      <c r="F2038" s="10" t="s">
        <v>9093</v>
      </c>
      <c r="G2038" s="9" t="s">
        <v>6707</v>
      </c>
      <c r="H2038" s="167" t="s">
        <v>9094</v>
      </c>
      <c r="I2038" s="9" t="s">
        <v>9095</v>
      </c>
      <c r="J2038" s="9" t="s">
        <v>9096</v>
      </c>
      <c r="K2038" s="10" t="s">
        <v>9097</v>
      </c>
      <c r="L2038" s="25" t="s">
        <v>25</v>
      </c>
      <c r="M2038" s="169">
        <v>7</v>
      </c>
      <c r="N2038" s="170">
        <v>43983</v>
      </c>
      <c r="O2038" s="69" t="str">
        <f>IFERROR(VLOOKUP(IF($L2038="―",$K2038,$L2038),法人一覧!$D$4:$E$333,2,FALSE),"―")</f>
        <v>―</v>
      </c>
    </row>
    <row r="2039" spans="1:16" ht="30" customHeight="1" x14ac:dyDescent="0.15">
      <c r="A2039" s="39">
        <f>IF($B$1923="","",COUNTA($B$1923:B2039))</f>
        <v>117</v>
      </c>
      <c r="B2039" s="165">
        <f t="shared" si="206"/>
        <v>2039</v>
      </c>
      <c r="C2039" s="165" t="str">
        <f t="shared" si="207"/>
        <v>（７）　生活介護　（障害者総合支援法）</v>
      </c>
      <c r="D2039" s="131" t="str">
        <f t="shared" si="208"/>
        <v>障がい福祉課</v>
      </c>
      <c r="E2039" s="27" t="str">
        <f t="shared" si="209"/>
        <v>生活介護</v>
      </c>
      <c r="F2039" s="10" t="s">
        <v>9098</v>
      </c>
      <c r="G2039" s="9" t="s">
        <v>4804</v>
      </c>
      <c r="H2039" s="167" t="s">
        <v>9099</v>
      </c>
      <c r="I2039" s="9" t="s">
        <v>9100</v>
      </c>
      <c r="J2039" s="9" t="s">
        <v>9100</v>
      </c>
      <c r="K2039" s="10" t="s">
        <v>9101</v>
      </c>
      <c r="L2039" s="25" t="s">
        <v>25</v>
      </c>
      <c r="M2039" s="169">
        <v>5</v>
      </c>
      <c r="N2039" s="170">
        <v>44593</v>
      </c>
      <c r="O2039" s="69" t="str">
        <f>IFERROR(VLOOKUP(IF($L2039="―",$K2039,$L2039),法人一覧!$D$4:$E$333,2,FALSE),"―")</f>
        <v>―</v>
      </c>
    </row>
    <row r="2040" spans="1:16" ht="30" customHeight="1" x14ac:dyDescent="0.15">
      <c r="A2040" s="39">
        <f>IF($B$1923="","",COUNTA($B$1923:B2040))</f>
        <v>118</v>
      </c>
      <c r="B2040" s="165">
        <f t="shared" si="206"/>
        <v>2040</v>
      </c>
      <c r="C2040" s="165" t="str">
        <f t="shared" si="207"/>
        <v>（７）　生活介護　（障害者総合支援法）</v>
      </c>
      <c r="D2040" s="131" t="str">
        <f t="shared" si="208"/>
        <v>障がい福祉課</v>
      </c>
      <c r="E2040" s="27" t="str">
        <f t="shared" si="209"/>
        <v>生活介護</v>
      </c>
      <c r="F2040" s="10" t="s">
        <v>9102</v>
      </c>
      <c r="G2040" s="9" t="s">
        <v>2407</v>
      </c>
      <c r="H2040" s="167" t="s">
        <v>9103</v>
      </c>
      <c r="I2040" s="9" t="s">
        <v>9104</v>
      </c>
      <c r="J2040" s="9" t="s">
        <v>9105</v>
      </c>
      <c r="K2040" s="10" t="s">
        <v>9106</v>
      </c>
      <c r="L2040" s="25" t="s">
        <v>25</v>
      </c>
      <c r="M2040" s="169">
        <v>20</v>
      </c>
      <c r="N2040" s="170">
        <v>44621</v>
      </c>
      <c r="O2040" s="69" t="str">
        <f>IFERROR(VLOOKUP(IF($L2040="―",$K2040,$L2040),法人一覧!$D$4:$E$333,2,FALSE),"―")</f>
        <v>―</v>
      </c>
    </row>
    <row r="2041" spans="1:16" ht="30" customHeight="1" x14ac:dyDescent="0.15">
      <c r="A2041" s="39">
        <f>IF($B$1923="","",COUNTA($B$1923:B2041))</f>
        <v>119</v>
      </c>
      <c r="B2041" s="165">
        <f t="shared" si="206"/>
        <v>2041</v>
      </c>
      <c r="C2041" s="165" t="str">
        <f t="shared" si="207"/>
        <v>（７）　生活介護　（障害者総合支援法）</v>
      </c>
      <c r="D2041" s="131" t="str">
        <f t="shared" si="208"/>
        <v>障がい福祉課</v>
      </c>
      <c r="E2041" s="27" t="str">
        <f t="shared" si="209"/>
        <v>生活介護</v>
      </c>
      <c r="F2041" s="10" t="s">
        <v>9107</v>
      </c>
      <c r="G2041" s="9" t="s">
        <v>1251</v>
      </c>
      <c r="H2041" s="167" t="s">
        <v>9108</v>
      </c>
      <c r="I2041" s="9" t="s">
        <v>9109</v>
      </c>
      <c r="J2041" s="9" t="s">
        <v>9110</v>
      </c>
      <c r="K2041" s="10" t="s">
        <v>9111</v>
      </c>
      <c r="L2041" s="25" t="s">
        <v>25</v>
      </c>
      <c r="M2041" s="169">
        <v>5</v>
      </c>
      <c r="N2041" s="170">
        <v>44621</v>
      </c>
      <c r="O2041" s="69" t="str">
        <f>IFERROR(VLOOKUP(IF($L2041="―",$K2041,$L2041),法人一覧!$D$4:$E$333,2,FALSE),"―")</f>
        <v>―</v>
      </c>
    </row>
    <row r="2042" spans="1:16" ht="30" customHeight="1" x14ac:dyDescent="0.15">
      <c r="A2042" s="39">
        <f>IF($B$1923="","",COUNTA($B$1923:B2042))</f>
        <v>120</v>
      </c>
      <c r="B2042" s="165">
        <f t="shared" si="206"/>
        <v>2042</v>
      </c>
      <c r="C2042" s="165" t="str">
        <f t="shared" si="207"/>
        <v>（７）　生活介護　（障害者総合支援法）</v>
      </c>
      <c r="D2042" s="131" t="str">
        <f t="shared" si="208"/>
        <v>障がい福祉課</v>
      </c>
      <c r="E2042" s="27" t="str">
        <f t="shared" si="209"/>
        <v>生活介護</v>
      </c>
      <c r="F2042" s="10" t="s">
        <v>9112</v>
      </c>
      <c r="G2042" s="9" t="s">
        <v>9113</v>
      </c>
      <c r="H2042" s="167" t="s">
        <v>9114</v>
      </c>
      <c r="I2042" s="9" t="s">
        <v>9115</v>
      </c>
      <c r="J2042" s="9" t="s">
        <v>9116</v>
      </c>
      <c r="K2042" s="10" t="s">
        <v>14862</v>
      </c>
      <c r="L2042" s="25" t="s">
        <v>25</v>
      </c>
      <c r="M2042" s="169">
        <v>20</v>
      </c>
      <c r="N2042" s="170">
        <v>44652</v>
      </c>
      <c r="O2042" s="69" t="str">
        <f>IFERROR(VLOOKUP(IF($L2042="―",$K2042,$L2042),法人一覧!$D$4:$E$333,2,FALSE),"―")</f>
        <v>5190005009889</v>
      </c>
    </row>
    <row r="2043" spans="1:16" ht="30" customHeight="1" x14ac:dyDescent="0.15">
      <c r="A2043" s="39">
        <f>IF($B$1923="","",COUNTA($B$1923:B2043))</f>
        <v>121</v>
      </c>
      <c r="B2043" s="165">
        <f t="shared" si="206"/>
        <v>2043</v>
      </c>
      <c r="C2043" s="165" t="str">
        <f t="shared" si="207"/>
        <v>（７）　生活介護　（障害者総合支援法）</v>
      </c>
      <c r="D2043" s="131" t="str">
        <f t="shared" si="208"/>
        <v>障がい福祉課</v>
      </c>
      <c r="E2043" s="27" t="str">
        <f t="shared" si="209"/>
        <v>生活介護</v>
      </c>
      <c r="F2043" s="13" t="s">
        <v>9117</v>
      </c>
      <c r="G2043" s="9" t="s">
        <v>8475</v>
      </c>
      <c r="H2043" s="167" t="s">
        <v>9118</v>
      </c>
      <c r="I2043" s="9" t="s">
        <v>6817</v>
      </c>
      <c r="J2043" s="9" t="s">
        <v>6818</v>
      </c>
      <c r="K2043" s="13" t="s">
        <v>14863</v>
      </c>
      <c r="L2043" s="25" t="s">
        <v>25</v>
      </c>
      <c r="M2043" s="169">
        <v>15</v>
      </c>
      <c r="N2043" s="170">
        <v>44743</v>
      </c>
      <c r="O2043" s="69" t="str">
        <f>IFERROR(VLOOKUP(IF($L2043="―",$K2043,$L2043),法人一覧!$D$4:$E$333,2,FALSE),"―")</f>
        <v>4190005011516</v>
      </c>
    </row>
    <row r="2044" spans="1:16" ht="30" customHeight="1" x14ac:dyDescent="0.15">
      <c r="A2044" s="39">
        <f>IF($B$1923="","",COUNTA($B$1923:B2044))</f>
        <v>122</v>
      </c>
      <c r="B2044" s="165">
        <f t="shared" si="206"/>
        <v>2044</v>
      </c>
      <c r="C2044" s="165" t="str">
        <f t="shared" si="207"/>
        <v>（７）　生活介護　（障害者総合支援法）</v>
      </c>
      <c r="D2044" s="131" t="str">
        <f t="shared" si="208"/>
        <v>障がい福祉課</v>
      </c>
      <c r="E2044" s="27" t="str">
        <f t="shared" si="209"/>
        <v>生活介護</v>
      </c>
      <c r="F2044" s="179" t="s">
        <v>9119</v>
      </c>
      <c r="G2044" s="178" t="s">
        <v>2494</v>
      </c>
      <c r="H2044" s="178" t="s">
        <v>9120</v>
      </c>
      <c r="I2044" s="178" t="s">
        <v>9121</v>
      </c>
      <c r="J2044" s="178" t="s">
        <v>9122</v>
      </c>
      <c r="K2044" s="179" t="s">
        <v>9123</v>
      </c>
      <c r="L2044" s="25" t="s">
        <v>25</v>
      </c>
      <c r="M2044" s="169">
        <v>6</v>
      </c>
      <c r="N2044" s="170">
        <v>44927</v>
      </c>
      <c r="O2044" s="69" t="str">
        <f>IFERROR(VLOOKUP(IF($L2044="―",$K2044,$L2044),法人一覧!$D$4:$E$333,2,FALSE),"―")</f>
        <v>―</v>
      </c>
    </row>
    <row r="2045" spans="1:16" ht="30" customHeight="1" x14ac:dyDescent="0.15">
      <c r="A2045" s="39">
        <f>IF($B$1923="","",COUNTA($B$1923:B2045))</f>
        <v>123</v>
      </c>
      <c r="B2045" s="165">
        <f t="shared" si="206"/>
        <v>2045</v>
      </c>
      <c r="C2045" s="165" t="str">
        <f t="shared" si="207"/>
        <v>（７）　生活介護　（障害者総合支援法）</v>
      </c>
      <c r="D2045" s="131" t="str">
        <f t="shared" si="208"/>
        <v>障がい福祉課</v>
      </c>
      <c r="E2045" s="27" t="str">
        <f t="shared" si="209"/>
        <v>生活介護</v>
      </c>
      <c r="F2045" s="25" t="s">
        <v>9124</v>
      </c>
      <c r="G2045" s="34" t="s">
        <v>5740</v>
      </c>
      <c r="H2045" s="27" t="s">
        <v>9125</v>
      </c>
      <c r="I2045" s="34" t="s">
        <v>9126</v>
      </c>
      <c r="J2045" s="34" t="s">
        <v>9127</v>
      </c>
      <c r="K2045" s="25" t="s">
        <v>9128</v>
      </c>
      <c r="L2045" s="25" t="s">
        <v>25</v>
      </c>
      <c r="M2045" s="169">
        <v>10</v>
      </c>
      <c r="N2045" s="170">
        <v>45047</v>
      </c>
      <c r="O2045" s="69" t="str">
        <f>IFERROR(VLOOKUP(IF($L2045="―",$K2045,$L2045),法人一覧!$D$4:$E$333,2,FALSE),"―")</f>
        <v>―</v>
      </c>
    </row>
    <row r="2046" spans="1:16" ht="30" customHeight="1" x14ac:dyDescent="0.15">
      <c r="A2046" s="39">
        <f>IF($B$1923="","",COUNTA($B$1923:B2046))</f>
        <v>124</v>
      </c>
      <c r="B2046" s="165">
        <f t="shared" si="206"/>
        <v>2046</v>
      </c>
      <c r="C2046" s="165" t="str">
        <f t="shared" si="207"/>
        <v>（７）　生活介護　（障害者総合支援法）</v>
      </c>
      <c r="D2046" s="131" t="str">
        <f t="shared" si="208"/>
        <v>障がい福祉課</v>
      </c>
      <c r="E2046" s="27" t="str">
        <f t="shared" si="209"/>
        <v>生活介護</v>
      </c>
      <c r="F2046" s="25" t="s">
        <v>9129</v>
      </c>
      <c r="G2046" s="98" t="s">
        <v>4759</v>
      </c>
      <c r="H2046" s="25" t="s">
        <v>9130</v>
      </c>
      <c r="I2046" s="34" t="s">
        <v>4761</v>
      </c>
      <c r="J2046" s="34" t="s">
        <v>4762</v>
      </c>
      <c r="K2046" s="25" t="s">
        <v>14864</v>
      </c>
      <c r="L2046" s="25" t="s">
        <v>25</v>
      </c>
      <c r="M2046" s="169">
        <v>6</v>
      </c>
      <c r="N2046" s="170">
        <v>45108</v>
      </c>
      <c r="O2046" s="69" t="str">
        <f>IFERROR(VLOOKUP(IF($L2046="―",$K2046,$L2046),法人一覧!$D$4:$E$333,2,FALSE),"―")</f>
        <v>6190005011811</v>
      </c>
    </row>
    <row r="2047" spans="1:16" ht="30" customHeight="1" x14ac:dyDescent="0.15">
      <c r="A2047" s="39">
        <f>IF($B$1923="","",COUNTA($B$1923:B2047))</f>
        <v>125</v>
      </c>
      <c r="B2047" s="165">
        <f>IF(D2047="","",ROW())</f>
        <v>2047</v>
      </c>
      <c r="C2047" s="165" t="str">
        <f>$F$1919</f>
        <v>済生会明和病院 なでしこ障害福祉サービス事業所</v>
      </c>
      <c r="D2047" s="131" t="str">
        <f>$O$1919</f>
        <v>3010405001696</v>
      </c>
      <c r="E2047" s="27" t="str">
        <f>MID(category5_7,SEARCH("）",category5_7,1)+2,SEARCH("（",category5_7,SEARCH("）",category5_7,1)+2)-SEARCH("）",category5_7,1)-3)</f>
        <v>生活介護</v>
      </c>
      <c r="F2047" s="25" t="s">
        <v>8940</v>
      </c>
      <c r="G2047" s="98" t="s">
        <v>8941</v>
      </c>
      <c r="H2047" s="25" t="s">
        <v>8942</v>
      </c>
      <c r="I2047" s="34" t="s">
        <v>8937</v>
      </c>
      <c r="J2047" s="34" t="s">
        <v>8938</v>
      </c>
      <c r="K2047" s="25" t="s">
        <v>8939</v>
      </c>
      <c r="L2047" s="25" t="s">
        <v>25</v>
      </c>
      <c r="M2047" s="169">
        <v>10</v>
      </c>
      <c r="N2047" s="170">
        <v>45108</v>
      </c>
      <c r="O2047" s="69" t="str">
        <f>IFERROR(VLOOKUP(IF($L2047="―",$K2047,$L2047),[4]法人一覧!$D$4:$E$326,2,FALSE),"―")</f>
        <v>―</v>
      </c>
      <c r="P2047" s="207"/>
    </row>
    <row r="2048" spans="1:16" ht="30" customHeight="1" x14ac:dyDescent="0.15">
      <c r="A2048" s="39">
        <f>IF($B$1923="","",COUNTA($B$1923:B2048))</f>
        <v>126</v>
      </c>
      <c r="B2048" s="165">
        <f t="shared" si="206"/>
        <v>2048</v>
      </c>
      <c r="C2048" s="165" t="str">
        <f t="shared" si="207"/>
        <v>（７）　生活介護　（障害者総合支援法）</v>
      </c>
      <c r="D2048" s="131" t="str">
        <f t="shared" si="208"/>
        <v>障がい福祉課</v>
      </c>
      <c r="E2048" s="27" t="str">
        <f t="shared" si="209"/>
        <v>生活介護</v>
      </c>
      <c r="F2048" s="98" t="s">
        <v>9131</v>
      </c>
      <c r="G2048" s="34" t="s">
        <v>1279</v>
      </c>
      <c r="H2048" s="98" t="s">
        <v>9132</v>
      </c>
      <c r="I2048" s="98" t="s">
        <v>9133</v>
      </c>
      <c r="J2048" s="98" t="s">
        <v>9134</v>
      </c>
      <c r="K2048" s="98" t="s">
        <v>9135</v>
      </c>
      <c r="L2048" s="25" t="s">
        <v>25</v>
      </c>
      <c r="M2048" s="169">
        <v>15</v>
      </c>
      <c r="N2048" s="170">
        <v>45383</v>
      </c>
      <c r="O2048" s="69" t="str">
        <f>IFERROR(VLOOKUP(IF($L2048="―",$K2048,$L2048),法人一覧!$D$4:$E$333,2,FALSE),"―")</f>
        <v>―</v>
      </c>
    </row>
    <row r="2049" spans="1:16" ht="30" customHeight="1" x14ac:dyDescent="0.15">
      <c r="A2049" s="39">
        <f>IF($B$1923="","",COUNTA($B$1923:B2049))</f>
        <v>127</v>
      </c>
      <c r="B2049" s="165">
        <f t="shared" si="206"/>
        <v>2049</v>
      </c>
      <c r="C2049" s="165" t="str">
        <f t="shared" si="207"/>
        <v>（７）　生活介護　（障害者総合支援法）</v>
      </c>
      <c r="D2049" s="131" t="str">
        <f t="shared" si="208"/>
        <v>障がい福祉課</v>
      </c>
      <c r="E2049" s="27" t="str">
        <f t="shared" si="209"/>
        <v>生活介護</v>
      </c>
      <c r="F2049" s="25" t="s">
        <v>9136</v>
      </c>
      <c r="G2049" s="34" t="s">
        <v>131</v>
      </c>
      <c r="H2049" s="27" t="s">
        <v>9137</v>
      </c>
      <c r="I2049" s="34" t="s">
        <v>9138</v>
      </c>
      <c r="J2049" s="34" t="s">
        <v>9139</v>
      </c>
      <c r="K2049" s="25" t="s">
        <v>14865</v>
      </c>
      <c r="L2049" s="25" t="s">
        <v>25</v>
      </c>
      <c r="M2049" s="101">
        <v>20</v>
      </c>
      <c r="N2049" s="37">
        <v>45413</v>
      </c>
      <c r="O2049" s="69" t="str">
        <f>IFERROR(VLOOKUP(IF($L2049="―",$K2049,$L2049),法人一覧!$D$4:$E$333,2,FALSE),"―")</f>
        <v>5190005009889</v>
      </c>
    </row>
    <row r="2050" spans="1:16" ht="30" customHeight="1" x14ac:dyDescent="0.15">
      <c r="A2050" s="39">
        <f>IF($B$1923="","",COUNTA($B$1923:B2050))</f>
        <v>128</v>
      </c>
      <c r="B2050" s="165">
        <f t="shared" si="206"/>
        <v>2050</v>
      </c>
      <c r="C2050" s="165" t="str">
        <f t="shared" si="207"/>
        <v>（７）　生活介護　（障害者総合支援法）</v>
      </c>
      <c r="D2050" s="131" t="str">
        <f t="shared" si="208"/>
        <v>障がい福祉課</v>
      </c>
      <c r="E2050" s="27" t="str">
        <f t="shared" si="209"/>
        <v>生活介護</v>
      </c>
      <c r="F2050" s="25" t="s">
        <v>9140</v>
      </c>
      <c r="G2050" s="34" t="s">
        <v>7421</v>
      </c>
      <c r="H2050" s="27" t="s">
        <v>15127</v>
      </c>
      <c r="I2050" s="34" t="s">
        <v>9141</v>
      </c>
      <c r="J2050" s="34" t="s">
        <v>9142</v>
      </c>
      <c r="K2050" s="25" t="s">
        <v>9143</v>
      </c>
      <c r="L2050" s="25" t="s">
        <v>25</v>
      </c>
      <c r="M2050" s="101">
        <v>6</v>
      </c>
      <c r="N2050" s="37">
        <v>45474</v>
      </c>
      <c r="O2050" s="69" t="str">
        <f>IFERROR(VLOOKUP(IF($L2050="―",$K2050,$L2050),法人一覧!$D$4:$E$333,2,FALSE),"―")</f>
        <v>―</v>
      </c>
    </row>
    <row r="2051" spans="1:16" ht="30" customHeight="1" x14ac:dyDescent="0.15">
      <c r="A2051" s="39">
        <f>IF($B$1923="","",COUNTA($B$1923:B2051))</f>
        <v>129</v>
      </c>
      <c r="B2051" s="165">
        <f t="shared" si="206"/>
        <v>2051</v>
      </c>
      <c r="C2051" s="165" t="str">
        <f t="shared" si="207"/>
        <v>（７）　生活介護　（障害者総合支援法）</v>
      </c>
      <c r="D2051" s="131" t="str">
        <f t="shared" si="208"/>
        <v>障がい福祉課</v>
      </c>
      <c r="E2051" s="27" t="str">
        <f t="shared" si="209"/>
        <v>生活介護</v>
      </c>
      <c r="F2051" s="25" t="s">
        <v>9144</v>
      </c>
      <c r="G2051" s="98" t="s">
        <v>6815</v>
      </c>
      <c r="H2051" s="25" t="s">
        <v>9145</v>
      </c>
      <c r="I2051" s="98" t="s">
        <v>6817</v>
      </c>
      <c r="J2051" s="98" t="s">
        <v>6818</v>
      </c>
      <c r="K2051" s="25" t="s">
        <v>14866</v>
      </c>
      <c r="L2051" s="25" t="s">
        <v>25</v>
      </c>
      <c r="M2051" s="101">
        <v>5</v>
      </c>
      <c r="N2051" s="37">
        <v>45658</v>
      </c>
      <c r="O2051" s="69" t="str">
        <f>IFERROR(VLOOKUP(IF($L2051="―",$K2051,$L2051),法人一覧!$D$4:$E$333,2,FALSE),"―")</f>
        <v>4190005011516</v>
      </c>
    </row>
    <row r="2052" spans="1:16" ht="30" customHeight="1" x14ac:dyDescent="0.15">
      <c r="A2052" s="39">
        <f>IF($B$1923="","",COUNTA($B$1923:B2052))</f>
        <v>130</v>
      </c>
      <c r="B2052" s="165">
        <f t="shared" si="206"/>
        <v>2052</v>
      </c>
      <c r="C2052" s="165" t="str">
        <f t="shared" si="207"/>
        <v>（７）　生活介護　（障害者総合支援法）</v>
      </c>
      <c r="D2052" s="131" t="str">
        <f t="shared" si="208"/>
        <v>障がい福祉課</v>
      </c>
      <c r="E2052" s="27" t="str">
        <f t="shared" si="209"/>
        <v>生活介護</v>
      </c>
      <c r="F2052" s="25" t="s">
        <v>9146</v>
      </c>
      <c r="G2052" s="98">
        <v>5140817</v>
      </c>
      <c r="H2052" s="25" t="s">
        <v>9147</v>
      </c>
      <c r="I2052" s="98" t="s">
        <v>9148</v>
      </c>
      <c r="J2052" s="98" t="s">
        <v>3293</v>
      </c>
      <c r="K2052" s="25" t="s">
        <v>1641</v>
      </c>
      <c r="L2052" s="25" t="s">
        <v>25</v>
      </c>
      <c r="M2052" s="101">
        <v>40</v>
      </c>
      <c r="N2052" s="37">
        <v>45748</v>
      </c>
      <c r="O2052" s="69" t="str">
        <f>IFERROR(VLOOKUP(IF($L2052="―",$K2052,$L2052),法人一覧!$D$4:$E$333,2,FALSE),"―")</f>
        <v>6190005000129</v>
      </c>
    </row>
    <row r="2053" spans="1:16" ht="30" customHeight="1" x14ac:dyDescent="0.15">
      <c r="A2053" s="39">
        <f>IF($B$1923="","",COUNTA($B$1923:B2053))</f>
        <v>131</v>
      </c>
      <c r="B2053" s="165">
        <f>IF(D2053="","",ROW())</f>
        <v>2053</v>
      </c>
      <c r="C2053" s="165" t="str">
        <f>$F$1919</f>
        <v>済生会明和病院 なでしこ障害福祉サービス事業所</v>
      </c>
      <c r="D2053" s="131" t="str">
        <f>$O$1919</f>
        <v>3010405001696</v>
      </c>
      <c r="E2053" s="27" t="str">
        <f>MID(category5_7,SEARCH("）",category5_7,1)+2,SEARCH("（",category5_7,SEARCH("）",category5_7,1)+2)-SEARCH("）",category5_7,1)-3)</f>
        <v>生活介護</v>
      </c>
      <c r="F2053" s="25" t="s">
        <v>15128</v>
      </c>
      <c r="G2053" s="98" t="s">
        <v>15129</v>
      </c>
      <c r="H2053" s="25" t="s">
        <v>15130</v>
      </c>
      <c r="I2053" s="98" t="s">
        <v>15131</v>
      </c>
      <c r="J2053" s="98" t="s">
        <v>10115</v>
      </c>
      <c r="K2053" s="25" t="s">
        <v>15132</v>
      </c>
      <c r="L2053" s="25"/>
      <c r="M2053" s="97">
        <v>18</v>
      </c>
      <c r="N2053" s="135">
        <v>46023</v>
      </c>
      <c r="O2053" s="69" t="str">
        <f>IFERROR(VLOOKUP(IF($L2053="―",$K2053,$L2053),[4]法人一覧!$D$4:$E$326,2,FALSE),"―")</f>
        <v>―</v>
      </c>
      <c r="P2053" s="207"/>
    </row>
    <row r="2054" spans="1:16" ht="30" customHeight="1" x14ac:dyDescent="0.15">
      <c r="A2054" s="39">
        <f>IF($B$1923="","",COUNTA($B$1923:B2054))</f>
        <v>132</v>
      </c>
      <c r="B2054" s="165">
        <f>IF(D2054="","",ROW())</f>
        <v>2054</v>
      </c>
      <c r="C2054" s="165" t="str">
        <f>$F$1919</f>
        <v>済生会明和病院 なでしこ障害福祉サービス事業所</v>
      </c>
      <c r="D2054" s="131" t="str">
        <f>$O$1919</f>
        <v>3010405001696</v>
      </c>
      <c r="E2054" s="27" t="str">
        <f>MID(category5_7,SEARCH("）",category5_7,1)+2,SEARCH("（",category5_7,SEARCH("）",category5_7,1)+2)-SEARCH("）",category5_7,1)-3)</f>
        <v>生活介護</v>
      </c>
      <c r="F2054" s="208" t="s">
        <v>15133</v>
      </c>
      <c r="G2054" s="89" t="s">
        <v>9020</v>
      </c>
      <c r="H2054" s="209" t="s">
        <v>15134</v>
      </c>
      <c r="I2054" s="277" t="s">
        <v>15135</v>
      </c>
      <c r="J2054" s="277" t="s">
        <v>10115</v>
      </c>
      <c r="K2054" s="25" t="s">
        <v>15136</v>
      </c>
      <c r="L2054" s="25"/>
      <c r="M2054" s="97">
        <v>15</v>
      </c>
      <c r="N2054" s="135">
        <v>46082</v>
      </c>
      <c r="O2054" s="69" t="str">
        <f>IFERROR(VLOOKUP(IF($L2054="―",$K2054,$L2054),[4]法人一覧!$D$4:$E$326,2,FALSE),"―")</f>
        <v>―</v>
      </c>
      <c r="P2054" s="207"/>
    </row>
    <row r="2055" spans="1:16" ht="30" customHeight="1" x14ac:dyDescent="0.15">
      <c r="A2055" s="39">
        <f>IF($B$1923="","",COUNTA($B$1923:B2055))</f>
        <v>133</v>
      </c>
      <c r="B2055" s="165">
        <f t="shared" si="206"/>
        <v>2055</v>
      </c>
      <c r="C2055" s="165" t="str">
        <f t="shared" si="207"/>
        <v>（７）　生活介護　（障害者総合支援法）</v>
      </c>
      <c r="D2055" s="131" t="str">
        <f t="shared" si="208"/>
        <v>障がい福祉課</v>
      </c>
      <c r="E2055" s="27" t="str">
        <f t="shared" si="209"/>
        <v>生活介護</v>
      </c>
      <c r="F2055" s="177" t="s">
        <v>9149</v>
      </c>
      <c r="G2055" s="167" t="s">
        <v>9150</v>
      </c>
      <c r="H2055" s="167" t="s">
        <v>9151</v>
      </c>
      <c r="I2055" s="167" t="s">
        <v>9152</v>
      </c>
      <c r="J2055" s="167" t="s">
        <v>9153</v>
      </c>
      <c r="K2055" s="173" t="s">
        <v>14867</v>
      </c>
      <c r="L2055" s="25" t="s">
        <v>25</v>
      </c>
      <c r="M2055" s="169">
        <v>20</v>
      </c>
      <c r="N2055" s="15">
        <v>38991</v>
      </c>
      <c r="O2055" s="69" t="str">
        <f>IFERROR(VLOOKUP(IF($L2055="―",$K2055,$L2055),法人一覧!$D$4:$E$333,2,FALSE),"―")</f>
        <v>7190005007486</v>
      </c>
    </row>
    <row r="2056" spans="1:16" ht="30" customHeight="1" x14ac:dyDescent="0.15">
      <c r="A2056" s="39">
        <f>IF($B$1923="","",COUNTA($B$1923:B2056))</f>
        <v>134</v>
      </c>
      <c r="B2056" s="165">
        <f t="shared" si="206"/>
        <v>2056</v>
      </c>
      <c r="C2056" s="165" t="str">
        <f t="shared" si="207"/>
        <v>（７）　生活介護　（障害者総合支援法）</v>
      </c>
      <c r="D2056" s="131" t="str">
        <f t="shared" si="208"/>
        <v>障がい福祉課</v>
      </c>
      <c r="E2056" s="27" t="str">
        <f t="shared" si="209"/>
        <v>生活介護</v>
      </c>
      <c r="F2056" s="177" t="s">
        <v>9154</v>
      </c>
      <c r="G2056" s="166" t="s">
        <v>9155</v>
      </c>
      <c r="H2056" s="167" t="s">
        <v>9156</v>
      </c>
      <c r="I2056" s="167" t="s">
        <v>9157</v>
      </c>
      <c r="J2056" s="167" t="s">
        <v>9158</v>
      </c>
      <c r="K2056" s="173" t="s">
        <v>14868</v>
      </c>
      <c r="L2056" s="25" t="s">
        <v>25</v>
      </c>
      <c r="M2056" s="169">
        <v>20</v>
      </c>
      <c r="N2056" s="170">
        <v>39173</v>
      </c>
      <c r="O2056" s="69" t="str">
        <f>IFERROR(VLOOKUP(IF($L2056="―",$K2056,$L2056),法人一覧!$D$4:$E$333,2,FALSE),"―")</f>
        <v>5190005006647</v>
      </c>
    </row>
    <row r="2057" spans="1:16" ht="30" customHeight="1" x14ac:dyDescent="0.15">
      <c r="A2057" s="39">
        <f>IF($B$1923="","",COUNTA($B$1923:B2057))</f>
        <v>135</v>
      </c>
      <c r="B2057" s="165">
        <f t="shared" ref="B2057:B2118" si="214">IF(D2057="","",ROW())</f>
        <v>2057</v>
      </c>
      <c r="C2057" s="165" t="str">
        <f t="shared" ref="C2057:C2118" si="215">$F$1921</f>
        <v>（７）　生活介護　（障害者総合支援法）</v>
      </c>
      <c r="D2057" s="131" t="str">
        <f t="shared" ref="D2057:D2118" si="216">$O$1921</f>
        <v>障がい福祉課</v>
      </c>
      <c r="E2057" s="27" t="str">
        <f t="shared" ref="E2057:E2118" si="217">MID(category5_7,SEARCH("）",category5_7,1)+2,SEARCH("（",category5_7,SEARCH("）",category5_7,1)+2)-SEARCH("）",category5_7,1)-3)</f>
        <v>生活介護</v>
      </c>
      <c r="F2057" s="177" t="s">
        <v>9159</v>
      </c>
      <c r="G2057" s="167" t="s">
        <v>9160</v>
      </c>
      <c r="H2057" s="167" t="s">
        <v>9161</v>
      </c>
      <c r="I2057" s="167" t="s">
        <v>9162</v>
      </c>
      <c r="J2057" s="167" t="s">
        <v>9162</v>
      </c>
      <c r="K2057" s="173" t="s">
        <v>9163</v>
      </c>
      <c r="L2057" s="25" t="s">
        <v>25</v>
      </c>
      <c r="M2057" s="169">
        <v>20</v>
      </c>
      <c r="N2057" s="170">
        <v>39904</v>
      </c>
      <c r="O2057" s="69" t="str">
        <f>IFERROR(VLOOKUP(IF($L2057="―",$K2057,$L2057),法人一覧!$D$4:$E$333,2,FALSE),"―")</f>
        <v>―</v>
      </c>
    </row>
    <row r="2058" spans="1:16" ht="30" customHeight="1" x14ac:dyDescent="0.15">
      <c r="A2058" s="39">
        <f>IF($B$1923="","",COUNTA($B$1923:B2058))</f>
        <v>136</v>
      </c>
      <c r="B2058" s="165">
        <f t="shared" si="214"/>
        <v>2058</v>
      </c>
      <c r="C2058" s="165" t="str">
        <f t="shared" si="215"/>
        <v>（７）　生活介護　（障害者総合支援法）</v>
      </c>
      <c r="D2058" s="131" t="str">
        <f t="shared" si="216"/>
        <v>障がい福祉課</v>
      </c>
      <c r="E2058" s="27" t="str">
        <f t="shared" si="217"/>
        <v>生活介護</v>
      </c>
      <c r="F2058" s="177" t="s">
        <v>9164</v>
      </c>
      <c r="G2058" s="167" t="s">
        <v>9165</v>
      </c>
      <c r="H2058" s="167" t="s">
        <v>9166</v>
      </c>
      <c r="I2058" s="167" t="s">
        <v>9167</v>
      </c>
      <c r="J2058" s="167" t="s">
        <v>9167</v>
      </c>
      <c r="K2058" s="173" t="s">
        <v>9168</v>
      </c>
      <c r="L2058" s="25" t="s">
        <v>25</v>
      </c>
      <c r="M2058" s="169">
        <v>20</v>
      </c>
      <c r="N2058" s="170">
        <v>39904</v>
      </c>
      <c r="O2058" s="69" t="str">
        <f>IFERROR(VLOOKUP(IF($L2058="―",$K2058,$L2058),法人一覧!$D$4:$E$333,2,FALSE),"―")</f>
        <v>―</v>
      </c>
    </row>
    <row r="2059" spans="1:16" ht="30" customHeight="1" x14ac:dyDescent="0.15">
      <c r="A2059" s="39">
        <f>IF($B$1923="","",COUNTA($B$1923:B2059))</f>
        <v>137</v>
      </c>
      <c r="B2059" s="165">
        <f t="shared" si="214"/>
        <v>2059</v>
      </c>
      <c r="C2059" s="165" t="str">
        <f t="shared" si="215"/>
        <v>（７）　生活介護　（障害者総合支援法）</v>
      </c>
      <c r="D2059" s="131" t="str">
        <f t="shared" si="216"/>
        <v>障がい福祉課</v>
      </c>
      <c r="E2059" s="27" t="str">
        <f t="shared" si="217"/>
        <v>生活介護</v>
      </c>
      <c r="F2059" s="180" t="s">
        <v>9169</v>
      </c>
      <c r="G2059" s="167" t="s">
        <v>9165</v>
      </c>
      <c r="H2059" s="167" t="s">
        <v>9170</v>
      </c>
      <c r="I2059" s="167" t="s">
        <v>9171</v>
      </c>
      <c r="J2059" s="167" t="s">
        <v>9172</v>
      </c>
      <c r="K2059" s="176" t="s">
        <v>14868</v>
      </c>
      <c r="L2059" s="25" t="s">
        <v>25</v>
      </c>
      <c r="M2059" s="169">
        <v>40</v>
      </c>
      <c r="N2059" s="170">
        <v>40269</v>
      </c>
      <c r="O2059" s="69" t="str">
        <f>IFERROR(VLOOKUP(IF($L2059="―",$K2059,$L2059),法人一覧!$D$4:$E$333,2,FALSE),"―")</f>
        <v>5190005006647</v>
      </c>
    </row>
    <row r="2060" spans="1:16" ht="30" customHeight="1" x14ac:dyDescent="0.15">
      <c r="A2060" s="39">
        <f>IF($B$1923="","",COUNTA($B$1923:B2060))</f>
        <v>138</v>
      </c>
      <c r="B2060" s="165">
        <f t="shared" si="214"/>
        <v>2060</v>
      </c>
      <c r="C2060" s="165" t="str">
        <f t="shared" si="215"/>
        <v>（７）　生活介護　（障害者総合支援法）</v>
      </c>
      <c r="D2060" s="131" t="str">
        <f t="shared" si="216"/>
        <v>障がい福祉課</v>
      </c>
      <c r="E2060" s="27" t="str">
        <f t="shared" si="217"/>
        <v>生活介護</v>
      </c>
      <c r="F2060" s="173" t="s">
        <v>9173</v>
      </c>
      <c r="G2060" s="167" t="s">
        <v>9174</v>
      </c>
      <c r="H2060" s="167" t="s">
        <v>9175</v>
      </c>
      <c r="I2060" s="167" t="s">
        <v>9176</v>
      </c>
      <c r="J2060" s="167" t="s">
        <v>9177</v>
      </c>
      <c r="K2060" s="173" t="s">
        <v>14869</v>
      </c>
      <c r="L2060" s="25" t="s">
        <v>25</v>
      </c>
      <c r="M2060" s="169">
        <v>10</v>
      </c>
      <c r="N2060" s="170">
        <v>41153</v>
      </c>
      <c r="O2060" s="69" t="str">
        <f>IFERROR(VLOOKUP(IF($L2060="―",$K2060,$L2060),法人一覧!$D$4:$E$333,2,FALSE),"―")</f>
        <v>3190005001179</v>
      </c>
    </row>
    <row r="2061" spans="1:16" ht="30" customHeight="1" x14ac:dyDescent="0.15">
      <c r="A2061" s="39">
        <f>IF($B$1923="","",COUNTA($B$1923:B2061))</f>
        <v>139</v>
      </c>
      <c r="B2061" s="165">
        <f t="shared" si="214"/>
        <v>2061</v>
      </c>
      <c r="C2061" s="165" t="str">
        <f t="shared" si="215"/>
        <v>（７）　生活介護　（障害者総合支援法）</v>
      </c>
      <c r="D2061" s="131" t="str">
        <f t="shared" si="216"/>
        <v>障がい福祉課</v>
      </c>
      <c r="E2061" s="27" t="str">
        <f t="shared" si="217"/>
        <v>生活介護</v>
      </c>
      <c r="F2061" s="177" t="s">
        <v>9178</v>
      </c>
      <c r="G2061" s="167" t="s">
        <v>9179</v>
      </c>
      <c r="H2061" s="167" t="s">
        <v>9180</v>
      </c>
      <c r="I2061" s="167" t="s">
        <v>9181</v>
      </c>
      <c r="J2061" s="167" t="s">
        <v>9182</v>
      </c>
      <c r="K2061" s="173" t="s">
        <v>9183</v>
      </c>
      <c r="L2061" s="25" t="s">
        <v>25</v>
      </c>
      <c r="M2061" s="169">
        <v>20</v>
      </c>
      <c r="N2061" s="170">
        <v>41306</v>
      </c>
      <c r="O2061" s="69" t="str">
        <f>IFERROR(VLOOKUP(IF($L2061="―",$K2061,$L2061),法人一覧!$D$4:$E$333,2,FALSE),"―")</f>
        <v>―</v>
      </c>
    </row>
    <row r="2062" spans="1:16" ht="30" customHeight="1" x14ac:dyDescent="0.15">
      <c r="A2062" s="39">
        <f>IF($B$1923="","",COUNTA($B$1923:B2062))</f>
        <v>140</v>
      </c>
      <c r="B2062" s="165">
        <f t="shared" si="214"/>
        <v>2062</v>
      </c>
      <c r="C2062" s="165" t="str">
        <f t="shared" si="215"/>
        <v>（７）　生活介護　（障害者総合支援法）</v>
      </c>
      <c r="D2062" s="131" t="str">
        <f t="shared" si="216"/>
        <v>障がい福祉課</v>
      </c>
      <c r="E2062" s="27" t="str">
        <f t="shared" si="217"/>
        <v>生活介護</v>
      </c>
      <c r="F2062" s="177" t="s">
        <v>9184</v>
      </c>
      <c r="G2062" s="167" t="s">
        <v>6923</v>
      </c>
      <c r="H2062" s="167" t="s">
        <v>9185</v>
      </c>
      <c r="I2062" s="167" t="s">
        <v>9186</v>
      </c>
      <c r="J2062" s="167" t="s">
        <v>9186</v>
      </c>
      <c r="K2062" s="173" t="s">
        <v>9187</v>
      </c>
      <c r="L2062" s="25" t="s">
        <v>25</v>
      </c>
      <c r="M2062" s="169">
        <v>20</v>
      </c>
      <c r="N2062" s="170">
        <v>41579</v>
      </c>
      <c r="O2062" s="69" t="str">
        <f>IFERROR(VLOOKUP(IF($L2062="―",$K2062,$L2062),法人一覧!$D$4:$E$333,2,FALSE),"―")</f>
        <v>―</v>
      </c>
    </row>
    <row r="2063" spans="1:16" ht="30" customHeight="1" x14ac:dyDescent="0.15">
      <c r="A2063" s="39">
        <f>IF($B$1923="","",COUNTA($B$1923:B2063))</f>
        <v>141</v>
      </c>
      <c r="B2063" s="165">
        <f t="shared" si="214"/>
        <v>2063</v>
      </c>
      <c r="C2063" s="165" t="str">
        <f t="shared" si="215"/>
        <v>（７）　生活介護　（障害者総合支援法）</v>
      </c>
      <c r="D2063" s="131" t="str">
        <f t="shared" si="216"/>
        <v>障がい福祉課</v>
      </c>
      <c r="E2063" s="27" t="str">
        <f t="shared" si="217"/>
        <v>生活介護</v>
      </c>
      <c r="F2063" s="177" t="s">
        <v>9188</v>
      </c>
      <c r="G2063" s="167" t="s">
        <v>9189</v>
      </c>
      <c r="H2063" s="167" t="s">
        <v>9190</v>
      </c>
      <c r="I2063" s="167" t="s">
        <v>9191</v>
      </c>
      <c r="J2063" s="167" t="s">
        <v>9191</v>
      </c>
      <c r="K2063" s="173" t="s">
        <v>9192</v>
      </c>
      <c r="L2063" s="25" t="s">
        <v>25</v>
      </c>
      <c r="M2063" s="169">
        <v>20</v>
      </c>
      <c r="N2063" s="170">
        <v>41699</v>
      </c>
      <c r="O2063" s="69" t="str">
        <f>IFERROR(VLOOKUP(IF($L2063="―",$K2063,$L2063),法人一覧!$D$4:$E$333,2,FALSE),"―")</f>
        <v>―</v>
      </c>
    </row>
    <row r="2064" spans="1:16" ht="30" customHeight="1" x14ac:dyDescent="0.15">
      <c r="A2064" s="39">
        <f>IF($B$1923="","",COUNTA($B$1923:B2064))</f>
        <v>142</v>
      </c>
      <c r="B2064" s="165">
        <f t="shared" si="214"/>
        <v>2064</v>
      </c>
      <c r="C2064" s="165" t="str">
        <f t="shared" si="215"/>
        <v>（７）　生活介護　（障害者総合支援法）</v>
      </c>
      <c r="D2064" s="131" t="str">
        <f t="shared" si="216"/>
        <v>障がい福祉課</v>
      </c>
      <c r="E2064" s="27" t="str">
        <f t="shared" si="217"/>
        <v>生活介護</v>
      </c>
      <c r="F2064" s="177" t="s">
        <v>9193</v>
      </c>
      <c r="G2064" s="167" t="s">
        <v>9194</v>
      </c>
      <c r="H2064" s="167" t="s">
        <v>9195</v>
      </c>
      <c r="I2064" s="167" t="s">
        <v>9196</v>
      </c>
      <c r="J2064" s="167" t="s">
        <v>9197</v>
      </c>
      <c r="K2064" s="173" t="s">
        <v>9198</v>
      </c>
      <c r="L2064" s="25" t="s">
        <v>25</v>
      </c>
      <c r="M2064" s="169">
        <v>20</v>
      </c>
      <c r="N2064" s="170">
        <v>41730</v>
      </c>
      <c r="O2064" s="69" t="str">
        <f>IFERROR(VLOOKUP(IF($L2064="―",$K2064,$L2064),法人一覧!$D$4:$E$333,2,FALSE),"―")</f>
        <v>―</v>
      </c>
    </row>
    <row r="2065" spans="1:15" ht="30" customHeight="1" x14ac:dyDescent="0.15">
      <c r="A2065" s="39">
        <f>IF($B$1923="","",COUNTA($B$1923:B2065))</f>
        <v>143</v>
      </c>
      <c r="B2065" s="165">
        <f t="shared" si="214"/>
        <v>2065</v>
      </c>
      <c r="C2065" s="165" t="str">
        <f t="shared" si="215"/>
        <v>（７）　生活介護　（障害者総合支援法）</v>
      </c>
      <c r="D2065" s="131" t="str">
        <f t="shared" si="216"/>
        <v>障がい福祉課</v>
      </c>
      <c r="E2065" s="27" t="str">
        <f t="shared" si="217"/>
        <v>生活介護</v>
      </c>
      <c r="F2065" s="177" t="s">
        <v>9199</v>
      </c>
      <c r="G2065" s="167" t="s">
        <v>9200</v>
      </c>
      <c r="H2065" s="167" t="s">
        <v>9201</v>
      </c>
      <c r="I2065" s="167" t="s">
        <v>9202</v>
      </c>
      <c r="J2065" s="167" t="s">
        <v>9203</v>
      </c>
      <c r="K2065" s="176" t="s">
        <v>14868</v>
      </c>
      <c r="L2065" s="25" t="s">
        <v>25</v>
      </c>
      <c r="M2065" s="169">
        <v>8</v>
      </c>
      <c r="N2065" s="170">
        <v>41730</v>
      </c>
      <c r="O2065" s="69" t="str">
        <f>IFERROR(VLOOKUP(IF($L2065="―",$K2065,$L2065),法人一覧!$D$4:$E$333,2,FALSE),"―")</f>
        <v>5190005006647</v>
      </c>
    </row>
    <row r="2066" spans="1:15" ht="30" customHeight="1" x14ac:dyDescent="0.15">
      <c r="A2066" s="39">
        <f>IF($B$1923="","",COUNTA($B$1923:B2066))</f>
        <v>144</v>
      </c>
      <c r="B2066" s="165">
        <f t="shared" si="214"/>
        <v>2066</v>
      </c>
      <c r="C2066" s="165" t="str">
        <f t="shared" si="215"/>
        <v>（７）　生活介護　（障害者総合支援法）</v>
      </c>
      <c r="D2066" s="131" t="str">
        <f t="shared" si="216"/>
        <v>障がい福祉課</v>
      </c>
      <c r="E2066" s="27" t="str">
        <f t="shared" si="217"/>
        <v>生活介護</v>
      </c>
      <c r="F2066" s="173" t="s">
        <v>9204</v>
      </c>
      <c r="G2066" s="167" t="s">
        <v>9205</v>
      </c>
      <c r="H2066" s="167" t="s">
        <v>9206</v>
      </c>
      <c r="I2066" s="167" t="s">
        <v>9207</v>
      </c>
      <c r="J2066" s="167" t="s">
        <v>9208</v>
      </c>
      <c r="K2066" s="173" t="s">
        <v>9209</v>
      </c>
      <c r="L2066" s="25" t="s">
        <v>25</v>
      </c>
      <c r="M2066" s="169">
        <v>20</v>
      </c>
      <c r="N2066" s="16">
        <v>43983</v>
      </c>
      <c r="O2066" s="69" t="str">
        <f>IFERROR(VLOOKUP(IF($L2066="―",$K2066,$L2066),法人一覧!$D$4:$E$333,2,FALSE),"―")</f>
        <v>5190005009807</v>
      </c>
    </row>
    <row r="2067" spans="1:15" ht="30" customHeight="1" x14ac:dyDescent="0.15">
      <c r="A2067" s="39">
        <f>IF($B$1923="","",COUNTA($B$1923:B2067))</f>
        <v>145</v>
      </c>
      <c r="B2067" s="165">
        <f t="shared" si="214"/>
        <v>2067</v>
      </c>
      <c r="C2067" s="165" t="str">
        <f t="shared" si="215"/>
        <v>（７）　生活介護　（障害者総合支援法）</v>
      </c>
      <c r="D2067" s="131" t="str">
        <f t="shared" si="216"/>
        <v>障がい福祉課</v>
      </c>
      <c r="E2067" s="27" t="str">
        <f t="shared" si="217"/>
        <v>生活介護</v>
      </c>
      <c r="F2067" s="13" t="s">
        <v>9210</v>
      </c>
      <c r="G2067" s="9" t="s">
        <v>9211</v>
      </c>
      <c r="H2067" s="167" t="s">
        <v>9212</v>
      </c>
      <c r="I2067" s="9" t="s">
        <v>9213</v>
      </c>
      <c r="J2067" s="9" t="s">
        <v>9214</v>
      </c>
      <c r="K2067" s="13" t="s">
        <v>9215</v>
      </c>
      <c r="L2067" s="25" t="s">
        <v>25</v>
      </c>
      <c r="M2067" s="169">
        <v>40</v>
      </c>
      <c r="N2067" s="170">
        <v>41944</v>
      </c>
      <c r="O2067" s="69" t="str">
        <f>IFERROR(VLOOKUP(IF($L2067="―",$K2067,$L2067),法人一覧!$D$4:$E$333,2,FALSE),"―")</f>
        <v>―</v>
      </c>
    </row>
    <row r="2068" spans="1:15" ht="30" customHeight="1" x14ac:dyDescent="0.15">
      <c r="A2068" s="39">
        <f>IF($B$1923="","",COUNTA($B$1923:B2068))</f>
        <v>146</v>
      </c>
      <c r="B2068" s="165">
        <f t="shared" si="214"/>
        <v>2068</v>
      </c>
      <c r="C2068" s="165" t="str">
        <f t="shared" si="215"/>
        <v>（７）　生活介護　（障害者総合支援法）</v>
      </c>
      <c r="D2068" s="131" t="str">
        <f t="shared" si="216"/>
        <v>障がい福祉課</v>
      </c>
      <c r="E2068" s="27" t="str">
        <f t="shared" si="217"/>
        <v>生活介護</v>
      </c>
      <c r="F2068" s="13" t="s">
        <v>9216</v>
      </c>
      <c r="G2068" s="9" t="s">
        <v>9217</v>
      </c>
      <c r="H2068" s="167" t="s">
        <v>9218</v>
      </c>
      <c r="I2068" s="9" t="s">
        <v>9219</v>
      </c>
      <c r="J2068" s="9" t="s">
        <v>9220</v>
      </c>
      <c r="K2068" s="13" t="s">
        <v>14870</v>
      </c>
      <c r="L2068" s="25" t="s">
        <v>25</v>
      </c>
      <c r="M2068" s="169">
        <v>15</v>
      </c>
      <c r="N2068" s="170">
        <v>42095</v>
      </c>
      <c r="O2068" s="69" t="str">
        <f>IFERROR(VLOOKUP(IF($L2068="―",$K2068,$L2068),法人一覧!$D$4:$E$333,2,FALSE),"―")</f>
        <v>7190005007486</v>
      </c>
    </row>
    <row r="2069" spans="1:15" ht="30" customHeight="1" x14ac:dyDescent="0.15">
      <c r="A2069" s="39">
        <f>IF($B$1923="","",COUNTA($B$1923:B2069))</f>
        <v>147</v>
      </c>
      <c r="B2069" s="165">
        <f t="shared" si="214"/>
        <v>2069</v>
      </c>
      <c r="C2069" s="165" t="str">
        <f t="shared" si="215"/>
        <v>（７）　生活介護　（障害者総合支援法）</v>
      </c>
      <c r="D2069" s="131" t="str">
        <f t="shared" si="216"/>
        <v>障がい福祉課</v>
      </c>
      <c r="E2069" s="27" t="str">
        <f t="shared" si="217"/>
        <v>生活介護</v>
      </c>
      <c r="F2069" s="13" t="s">
        <v>9221</v>
      </c>
      <c r="G2069" s="9" t="s">
        <v>9222</v>
      </c>
      <c r="H2069" s="167" t="s">
        <v>9223</v>
      </c>
      <c r="I2069" s="9" t="s">
        <v>9224</v>
      </c>
      <c r="J2069" s="9" t="s">
        <v>9225</v>
      </c>
      <c r="K2069" s="13" t="s">
        <v>14870</v>
      </c>
      <c r="L2069" s="25" t="s">
        <v>25</v>
      </c>
      <c r="M2069" s="169">
        <v>20</v>
      </c>
      <c r="N2069" s="170">
        <v>42826</v>
      </c>
      <c r="O2069" s="69" t="str">
        <f>IFERROR(VLOOKUP(IF($L2069="―",$K2069,$L2069),法人一覧!$D$4:$E$333,2,FALSE),"―")</f>
        <v>7190005007486</v>
      </c>
    </row>
    <row r="2070" spans="1:15" ht="30" customHeight="1" x14ac:dyDescent="0.15">
      <c r="A2070" s="39">
        <f>IF($B$1923="","",COUNTA($B$1923:B2070))</f>
        <v>148</v>
      </c>
      <c r="B2070" s="165">
        <f t="shared" si="214"/>
        <v>2070</v>
      </c>
      <c r="C2070" s="165" t="str">
        <f t="shared" si="215"/>
        <v>（７）　生活介護　（障害者総合支援法）</v>
      </c>
      <c r="D2070" s="131" t="str">
        <f t="shared" si="216"/>
        <v>障がい福祉課</v>
      </c>
      <c r="E2070" s="27" t="str">
        <f t="shared" si="217"/>
        <v>生活介護</v>
      </c>
      <c r="F2070" s="13" t="s">
        <v>9226</v>
      </c>
      <c r="G2070" s="9" t="s">
        <v>1386</v>
      </c>
      <c r="H2070" s="167" t="s">
        <v>9227</v>
      </c>
      <c r="I2070" s="9" t="s">
        <v>9228</v>
      </c>
      <c r="J2070" s="9" t="s">
        <v>9229</v>
      </c>
      <c r="K2070" s="13" t="s">
        <v>9230</v>
      </c>
      <c r="L2070" s="25" t="s">
        <v>25</v>
      </c>
      <c r="M2070" s="169">
        <v>10</v>
      </c>
      <c r="N2070" s="170">
        <v>42856</v>
      </c>
      <c r="O2070" s="69" t="str">
        <f>IFERROR(VLOOKUP(IF($L2070="―",$K2070,$L2070),法人一覧!$D$4:$E$333,2,FALSE),"―")</f>
        <v>―</v>
      </c>
    </row>
    <row r="2071" spans="1:15" ht="30" customHeight="1" x14ac:dyDescent="0.15">
      <c r="A2071" s="39">
        <f>IF($B$1923="","",COUNTA($B$1923:B2071))</f>
        <v>149</v>
      </c>
      <c r="B2071" s="165">
        <f t="shared" si="214"/>
        <v>2071</v>
      </c>
      <c r="C2071" s="165" t="str">
        <f t="shared" si="215"/>
        <v>（７）　生活介護　（障害者総合支援法）</v>
      </c>
      <c r="D2071" s="131" t="str">
        <f t="shared" si="216"/>
        <v>障がい福祉課</v>
      </c>
      <c r="E2071" s="27" t="str">
        <f t="shared" si="217"/>
        <v>生活介護</v>
      </c>
      <c r="F2071" s="13" t="s">
        <v>9231</v>
      </c>
      <c r="G2071" s="9" t="s">
        <v>9232</v>
      </c>
      <c r="H2071" s="167" t="s">
        <v>9233</v>
      </c>
      <c r="I2071" s="9" t="s">
        <v>9234</v>
      </c>
      <c r="J2071" s="9" t="s">
        <v>9235</v>
      </c>
      <c r="K2071" s="13" t="s">
        <v>9236</v>
      </c>
      <c r="L2071" s="25" t="s">
        <v>25</v>
      </c>
      <c r="M2071" s="169">
        <v>20</v>
      </c>
      <c r="N2071" s="170">
        <v>42887</v>
      </c>
      <c r="O2071" s="69" t="str">
        <f>IFERROR(VLOOKUP(IF($L2071="―",$K2071,$L2071),法人一覧!$D$4:$E$333,2,FALSE),"―")</f>
        <v>―</v>
      </c>
    </row>
    <row r="2072" spans="1:15" ht="30" customHeight="1" x14ac:dyDescent="0.15">
      <c r="A2072" s="39">
        <f>IF($B$1923="","",COUNTA($B$1923:B2072))</f>
        <v>150</v>
      </c>
      <c r="B2072" s="165">
        <f t="shared" si="214"/>
        <v>2072</v>
      </c>
      <c r="C2072" s="165" t="str">
        <f t="shared" si="215"/>
        <v>（７）　生活介護　（障害者総合支援法）</v>
      </c>
      <c r="D2072" s="131" t="str">
        <f t="shared" si="216"/>
        <v>障がい福祉課</v>
      </c>
      <c r="E2072" s="27" t="str">
        <f t="shared" si="217"/>
        <v>生活介護</v>
      </c>
      <c r="F2072" s="13" t="s">
        <v>9237</v>
      </c>
      <c r="G2072" s="9" t="s">
        <v>2532</v>
      </c>
      <c r="H2072" s="167" t="s">
        <v>9238</v>
      </c>
      <c r="I2072" s="9" t="s">
        <v>9239</v>
      </c>
      <c r="J2072" s="9" t="s">
        <v>9240</v>
      </c>
      <c r="K2072" s="13" t="s">
        <v>14871</v>
      </c>
      <c r="L2072" s="25" t="s">
        <v>25</v>
      </c>
      <c r="M2072" s="169">
        <v>20</v>
      </c>
      <c r="N2072" s="170">
        <v>43191</v>
      </c>
      <c r="O2072" s="69" t="str">
        <f>IFERROR(VLOOKUP(IF($L2072="―",$K2072,$L2072),法人一覧!$D$4:$E$333,2,FALSE),"―")</f>
        <v>1190005007211</v>
      </c>
    </row>
    <row r="2073" spans="1:15" ht="30" customHeight="1" x14ac:dyDescent="0.15">
      <c r="A2073" s="39">
        <f>IF($B$1923="","",COUNTA($B$1923:B2073))</f>
        <v>151</v>
      </c>
      <c r="B2073" s="165">
        <f t="shared" si="214"/>
        <v>2073</v>
      </c>
      <c r="C2073" s="165" t="str">
        <f t="shared" si="215"/>
        <v>（７）　生活介護　（障害者総合支援法）</v>
      </c>
      <c r="D2073" s="131" t="str">
        <f t="shared" si="216"/>
        <v>障がい福祉課</v>
      </c>
      <c r="E2073" s="27" t="str">
        <f t="shared" si="217"/>
        <v>生活介護</v>
      </c>
      <c r="F2073" s="13" t="s">
        <v>9241</v>
      </c>
      <c r="G2073" s="9" t="s">
        <v>9242</v>
      </c>
      <c r="H2073" s="167" t="s">
        <v>9243</v>
      </c>
      <c r="I2073" s="9" t="s">
        <v>9244</v>
      </c>
      <c r="J2073" s="9" t="s">
        <v>9245</v>
      </c>
      <c r="K2073" s="13" t="s">
        <v>9246</v>
      </c>
      <c r="L2073" s="25" t="s">
        <v>25</v>
      </c>
      <c r="M2073" s="169">
        <v>17</v>
      </c>
      <c r="N2073" s="170">
        <v>43586</v>
      </c>
      <c r="O2073" s="69" t="str">
        <f>IFERROR(VLOOKUP(IF($L2073="―",$K2073,$L2073),法人一覧!$D$4:$E$333,2,FALSE),"―")</f>
        <v>―</v>
      </c>
    </row>
    <row r="2074" spans="1:15" ht="30" customHeight="1" x14ac:dyDescent="0.15">
      <c r="A2074" s="39">
        <f>IF($B$1923="","",COUNTA($B$1923:B2074))</f>
        <v>152</v>
      </c>
      <c r="B2074" s="165">
        <f t="shared" si="214"/>
        <v>2074</v>
      </c>
      <c r="C2074" s="165" t="str">
        <f t="shared" si="215"/>
        <v>（７）　生活介護　（障害者総合支援法）</v>
      </c>
      <c r="D2074" s="131" t="str">
        <f t="shared" si="216"/>
        <v>障がい福祉課</v>
      </c>
      <c r="E2074" s="27" t="str">
        <f t="shared" si="217"/>
        <v>生活介護</v>
      </c>
      <c r="F2074" s="13" t="s">
        <v>9247</v>
      </c>
      <c r="G2074" s="9" t="s">
        <v>9248</v>
      </c>
      <c r="H2074" s="167" t="s">
        <v>9249</v>
      </c>
      <c r="I2074" s="9" t="s">
        <v>9250</v>
      </c>
      <c r="J2074" s="9" t="s">
        <v>9251</v>
      </c>
      <c r="K2074" s="13" t="s">
        <v>9252</v>
      </c>
      <c r="L2074" s="25" t="s">
        <v>25</v>
      </c>
      <c r="M2074" s="169">
        <v>5</v>
      </c>
      <c r="N2074" s="170">
        <v>43709</v>
      </c>
      <c r="O2074" s="69" t="str">
        <f>IFERROR(VLOOKUP(IF($L2074="―",$K2074,$L2074),法人一覧!$D$4:$E$333,2,FALSE),"―")</f>
        <v>―</v>
      </c>
    </row>
    <row r="2075" spans="1:15" ht="30" customHeight="1" x14ac:dyDescent="0.15">
      <c r="A2075" s="39">
        <f>IF($B$1923="","",COUNTA($B$1923:B2075))</f>
        <v>153</v>
      </c>
      <c r="B2075" s="165">
        <f t="shared" si="214"/>
        <v>2075</v>
      </c>
      <c r="C2075" s="165" t="str">
        <f t="shared" si="215"/>
        <v>（７）　生活介護　（障害者総合支援法）</v>
      </c>
      <c r="D2075" s="131" t="str">
        <f t="shared" si="216"/>
        <v>障がい福祉課</v>
      </c>
      <c r="E2075" s="27" t="str">
        <f t="shared" si="217"/>
        <v>生活介護</v>
      </c>
      <c r="F2075" s="13" t="s">
        <v>9253</v>
      </c>
      <c r="G2075" s="9" t="s">
        <v>9205</v>
      </c>
      <c r="H2075" s="167" t="s">
        <v>9254</v>
      </c>
      <c r="I2075" s="9" t="s">
        <v>9255</v>
      </c>
      <c r="J2075" s="9" t="s">
        <v>9256</v>
      </c>
      <c r="K2075" s="13" t="s">
        <v>9257</v>
      </c>
      <c r="L2075" s="25" t="s">
        <v>25</v>
      </c>
      <c r="M2075" s="169">
        <v>20</v>
      </c>
      <c r="N2075" s="170">
        <v>44197</v>
      </c>
      <c r="O2075" s="69" t="str">
        <f>IFERROR(VLOOKUP(IF($L2075="―",$K2075,$L2075),法人一覧!$D$4:$E$333,2,FALSE),"―")</f>
        <v>―</v>
      </c>
    </row>
    <row r="2076" spans="1:15" ht="30" customHeight="1" x14ac:dyDescent="0.15">
      <c r="A2076" s="39">
        <f>IF($B$1923="","",COUNTA($B$1923:B2076))</f>
        <v>154</v>
      </c>
      <c r="B2076" s="165">
        <f t="shared" si="214"/>
        <v>2076</v>
      </c>
      <c r="C2076" s="165" t="str">
        <f t="shared" si="215"/>
        <v>（７）　生活介護　（障害者総合支援法）</v>
      </c>
      <c r="D2076" s="131" t="str">
        <f t="shared" si="216"/>
        <v>障がい福祉課</v>
      </c>
      <c r="E2076" s="27" t="str">
        <f t="shared" si="217"/>
        <v>生活介護</v>
      </c>
      <c r="F2076" s="179" t="s">
        <v>9258</v>
      </c>
      <c r="G2076" s="178" t="s">
        <v>9259</v>
      </c>
      <c r="H2076" s="178" t="s">
        <v>9260</v>
      </c>
      <c r="I2076" s="178" t="s">
        <v>9261</v>
      </c>
      <c r="J2076" s="178"/>
      <c r="K2076" s="179" t="s">
        <v>9262</v>
      </c>
      <c r="L2076" s="25" t="s">
        <v>25</v>
      </c>
      <c r="M2076" s="169">
        <v>20</v>
      </c>
      <c r="N2076" s="170">
        <v>44896</v>
      </c>
      <c r="O2076" s="69" t="str">
        <f>IFERROR(VLOOKUP(IF($L2076="―",$K2076,$L2076),法人一覧!$D$4:$E$333,2,FALSE),"―")</f>
        <v>―</v>
      </c>
    </row>
    <row r="2077" spans="1:15" ht="30" customHeight="1" x14ac:dyDescent="0.15">
      <c r="A2077" s="39">
        <f>IF($B$1923="","",COUNTA($B$1923:B2077))</f>
        <v>155</v>
      </c>
      <c r="B2077" s="165">
        <f t="shared" si="214"/>
        <v>2077</v>
      </c>
      <c r="C2077" s="165" t="str">
        <f t="shared" si="215"/>
        <v>（７）　生活介護　（障害者総合支援法）</v>
      </c>
      <c r="D2077" s="131" t="str">
        <f t="shared" si="216"/>
        <v>障がい福祉課</v>
      </c>
      <c r="E2077" s="27" t="str">
        <f t="shared" si="217"/>
        <v>生活介護</v>
      </c>
      <c r="F2077" s="25" t="s">
        <v>9263</v>
      </c>
      <c r="G2077" s="34" t="s">
        <v>9264</v>
      </c>
      <c r="H2077" s="25" t="s">
        <v>9265</v>
      </c>
      <c r="I2077" s="34" t="s">
        <v>6919</v>
      </c>
      <c r="J2077" s="34" t="s">
        <v>6920</v>
      </c>
      <c r="K2077" s="25" t="s">
        <v>9266</v>
      </c>
      <c r="L2077" s="25" t="s">
        <v>25</v>
      </c>
      <c r="M2077" s="101">
        <v>5</v>
      </c>
      <c r="N2077" s="37">
        <v>45444</v>
      </c>
      <c r="O2077" s="69" t="str">
        <f>IFERROR(VLOOKUP(IF($L2077="―",$K2077,$L2077),法人一覧!$D$4:$E$333,2,FALSE),"―")</f>
        <v>―</v>
      </c>
    </row>
    <row r="2078" spans="1:15" ht="30" customHeight="1" x14ac:dyDescent="0.15">
      <c r="A2078" s="39">
        <f>IF($B$1923="","",COUNTA($B$1923:B2078))</f>
        <v>156</v>
      </c>
      <c r="B2078" s="165">
        <f t="shared" si="214"/>
        <v>2078</v>
      </c>
      <c r="C2078" s="165" t="str">
        <f t="shared" si="215"/>
        <v>（７）　生活介護　（障害者総合支援法）</v>
      </c>
      <c r="D2078" s="131" t="str">
        <f t="shared" si="216"/>
        <v>障がい福祉課</v>
      </c>
      <c r="E2078" s="27" t="str">
        <f t="shared" si="217"/>
        <v>生活介護</v>
      </c>
      <c r="F2078" s="180" t="s">
        <v>9267</v>
      </c>
      <c r="G2078" s="167" t="s">
        <v>9268</v>
      </c>
      <c r="H2078" s="167" t="s">
        <v>9269</v>
      </c>
      <c r="I2078" s="167" t="s">
        <v>9270</v>
      </c>
      <c r="J2078" s="167" t="s">
        <v>9270</v>
      </c>
      <c r="K2078" s="176" t="s">
        <v>9271</v>
      </c>
      <c r="L2078" s="25" t="s">
        <v>25</v>
      </c>
      <c r="M2078" s="169">
        <v>25</v>
      </c>
      <c r="N2078" s="170">
        <v>40725</v>
      </c>
      <c r="O2078" s="69" t="str">
        <f>IFERROR(VLOOKUP(IF($L2078="―",$K2078,$L2078),法人一覧!$D$4:$E$333,2,FALSE),"―")</f>
        <v>―</v>
      </c>
    </row>
    <row r="2079" spans="1:15" ht="30" customHeight="1" x14ac:dyDescent="0.15">
      <c r="A2079" s="39">
        <f>IF($B$1923="","",COUNTA($B$1923:B2079))</f>
        <v>157</v>
      </c>
      <c r="B2079" s="165">
        <f t="shared" si="214"/>
        <v>2079</v>
      </c>
      <c r="C2079" s="165" t="str">
        <f t="shared" si="215"/>
        <v>（７）　生活介護　（障害者総合支援法）</v>
      </c>
      <c r="D2079" s="131" t="str">
        <f t="shared" si="216"/>
        <v>障がい福祉課</v>
      </c>
      <c r="E2079" s="27" t="str">
        <f t="shared" si="217"/>
        <v>生活介護</v>
      </c>
      <c r="F2079" s="180" t="s">
        <v>9272</v>
      </c>
      <c r="G2079" s="166" t="s">
        <v>9273</v>
      </c>
      <c r="H2079" s="167" t="s">
        <v>9274</v>
      </c>
      <c r="I2079" s="167" t="s">
        <v>9275</v>
      </c>
      <c r="J2079" s="167" t="s">
        <v>9276</v>
      </c>
      <c r="K2079" s="176" t="s">
        <v>14872</v>
      </c>
      <c r="L2079" s="25" t="s">
        <v>25</v>
      </c>
      <c r="M2079" s="169">
        <v>35</v>
      </c>
      <c r="N2079" s="170">
        <v>40909</v>
      </c>
      <c r="O2079" s="69" t="str">
        <f>IFERROR(VLOOKUP(IF($L2079="―",$K2079,$L2079),法人一覧!$D$4:$E$333,2,FALSE),"―")</f>
        <v>5190005006639</v>
      </c>
    </row>
    <row r="2080" spans="1:15" ht="30" customHeight="1" x14ac:dyDescent="0.15">
      <c r="A2080" s="39">
        <f>IF($B$1923="","",COUNTA($B$1923:B2080))</f>
        <v>158</v>
      </c>
      <c r="B2080" s="165">
        <f t="shared" si="214"/>
        <v>2080</v>
      </c>
      <c r="C2080" s="165" t="str">
        <f t="shared" si="215"/>
        <v>（７）　生活介護　（障害者総合支援法）</v>
      </c>
      <c r="D2080" s="131" t="str">
        <f t="shared" si="216"/>
        <v>障がい福祉課</v>
      </c>
      <c r="E2080" s="27" t="str">
        <f t="shared" si="217"/>
        <v>生活介護</v>
      </c>
      <c r="F2080" s="177" t="s">
        <v>8598</v>
      </c>
      <c r="G2080" s="167" t="s">
        <v>9277</v>
      </c>
      <c r="H2080" s="167" t="s">
        <v>250</v>
      </c>
      <c r="I2080" s="167" t="s">
        <v>9278</v>
      </c>
      <c r="J2080" s="167" t="s">
        <v>9278</v>
      </c>
      <c r="K2080" s="173" t="s">
        <v>46</v>
      </c>
      <c r="L2080" s="25" t="s">
        <v>25</v>
      </c>
      <c r="M2080" s="169">
        <v>5</v>
      </c>
      <c r="N2080" s="170">
        <v>41000</v>
      </c>
      <c r="O2080" s="69" t="str">
        <f>IFERROR(VLOOKUP(IF($L2080="―",$K2080,$L2080),法人一覧!$D$4:$E$333,2,FALSE),"―")</f>
        <v>3010405001696</v>
      </c>
    </row>
    <row r="2081" spans="1:16" ht="30" customHeight="1" x14ac:dyDescent="0.15">
      <c r="A2081" s="39">
        <f>IF($B$1923="","",COUNTA($B$1923:B2081))</f>
        <v>159</v>
      </c>
      <c r="B2081" s="165">
        <f t="shared" si="214"/>
        <v>2081</v>
      </c>
      <c r="C2081" s="165" t="str">
        <f t="shared" si="215"/>
        <v>（７）　生活介護　（障害者総合支援法）</v>
      </c>
      <c r="D2081" s="131" t="str">
        <f t="shared" si="216"/>
        <v>障がい福祉課</v>
      </c>
      <c r="E2081" s="27" t="str">
        <f t="shared" si="217"/>
        <v>生活介護</v>
      </c>
      <c r="F2081" s="25" t="s">
        <v>9279</v>
      </c>
      <c r="G2081" s="98" t="s">
        <v>5078</v>
      </c>
      <c r="H2081" s="25" t="s">
        <v>9280</v>
      </c>
      <c r="I2081" s="98" t="s">
        <v>16097</v>
      </c>
      <c r="J2081" s="98" t="s">
        <v>16125</v>
      </c>
      <c r="K2081" s="25" t="s">
        <v>9281</v>
      </c>
      <c r="L2081" s="25" t="s">
        <v>25</v>
      </c>
      <c r="M2081" s="169">
        <v>6</v>
      </c>
      <c r="N2081" s="170">
        <v>45078</v>
      </c>
      <c r="O2081" s="69" t="str">
        <f>IFERROR(VLOOKUP(IF($L2081="―",$K2081,$L2081),法人一覧!$D$4:$E$333,2,FALSE),"―")</f>
        <v>―</v>
      </c>
    </row>
    <row r="2082" spans="1:16" ht="30" customHeight="1" x14ac:dyDescent="0.15">
      <c r="A2082" s="39">
        <f>IF($B$1923="","",COUNTA($B$1923:B2082))</f>
        <v>160</v>
      </c>
      <c r="B2082" s="165">
        <f>IF(D2082="","",ROW())</f>
        <v>2082</v>
      </c>
      <c r="C2082" s="165" t="str">
        <f>$F$1919</f>
        <v>済生会明和病院 なでしこ障害福祉サービス事業所</v>
      </c>
      <c r="D2082" s="131" t="str">
        <f>$O$1919</f>
        <v>3010405001696</v>
      </c>
      <c r="E2082" s="27" t="str">
        <f>MID(category5_7,SEARCH("）",category5_7,1)+2,SEARCH("（",category5_7,SEARCH("）",category5_7,1)+2)-SEARCH("）",category5_7,1)-3)</f>
        <v>生活介護</v>
      </c>
      <c r="F2082" s="177" t="s">
        <v>9390</v>
      </c>
      <c r="G2082" s="167" t="s">
        <v>9391</v>
      </c>
      <c r="H2082" s="167" t="s">
        <v>9392</v>
      </c>
      <c r="I2082" s="167" t="s">
        <v>9393</v>
      </c>
      <c r="J2082" s="167" t="s">
        <v>9394</v>
      </c>
      <c r="K2082" s="173" t="s">
        <v>9395</v>
      </c>
      <c r="L2082" s="25" t="s">
        <v>25</v>
      </c>
      <c r="M2082" s="169">
        <v>20</v>
      </c>
      <c r="N2082" s="15">
        <v>43556</v>
      </c>
      <c r="O2082" s="69" t="str">
        <f>IFERROR(VLOOKUP(IF($L2082="―",$K2082,$L2082),[4]法人一覧!$D$4:$E$326,2,FALSE),"―")</f>
        <v>―</v>
      </c>
      <c r="P2082" s="207"/>
    </row>
    <row r="2083" spans="1:16" ht="30" customHeight="1" x14ac:dyDescent="0.15">
      <c r="A2083" s="39">
        <f>IF($B$1923="","",COUNTA($B$1923:B2083))</f>
        <v>161</v>
      </c>
      <c r="B2083" s="165">
        <f>IF(D2083="","",ROW())</f>
        <v>2083</v>
      </c>
      <c r="C2083" s="165" t="str">
        <f>$F$1919</f>
        <v>済生会明和病院 なでしこ障害福祉サービス事業所</v>
      </c>
      <c r="D2083" s="131" t="str">
        <f>$O$1919</f>
        <v>3010405001696</v>
      </c>
      <c r="E2083" s="27" t="str">
        <f>MID(category5_7,SEARCH("）",category5_7,1)+2,SEARCH("（",category5_7,SEARCH("）",category5_7,1)+2)-SEARCH("）",category5_7,1)-3)</f>
        <v>生活介護</v>
      </c>
      <c r="F2083" s="177" t="s">
        <v>9396</v>
      </c>
      <c r="G2083" s="167" t="s">
        <v>9397</v>
      </c>
      <c r="H2083" s="167" t="s">
        <v>9398</v>
      </c>
      <c r="I2083" s="167" t="s">
        <v>9399</v>
      </c>
      <c r="J2083" s="167" t="s">
        <v>9399</v>
      </c>
      <c r="K2083" s="173" t="s">
        <v>14879</v>
      </c>
      <c r="L2083" s="25" t="s">
        <v>25</v>
      </c>
      <c r="M2083" s="169">
        <v>20</v>
      </c>
      <c r="N2083" s="170">
        <v>40940</v>
      </c>
      <c r="O2083" s="69" t="str">
        <f>IFERROR(VLOOKUP(IF($L2083="―",$K2083,$L2083),[4]法人一覧!$D$4:$E$326,2,FALSE),"―")</f>
        <v>9190005005026</v>
      </c>
      <c r="P2083" s="207"/>
    </row>
    <row r="2084" spans="1:16" ht="30" customHeight="1" x14ac:dyDescent="0.15">
      <c r="A2084" s="39">
        <f>IF($B$1923="","",COUNTA($B$1923:B2084))</f>
        <v>162</v>
      </c>
      <c r="B2084" s="165">
        <f>IF(D2084="","",ROW())</f>
        <v>2084</v>
      </c>
      <c r="C2084" s="165" t="str">
        <f>$F$1919</f>
        <v>済生会明和病院 なでしこ障害福祉サービス事業所</v>
      </c>
      <c r="D2084" s="131" t="str">
        <f>$O$1919</f>
        <v>3010405001696</v>
      </c>
      <c r="E2084" s="27" t="str">
        <f>MID(category5_7,SEARCH("）",category5_7,1)+2,SEARCH("（",category5_7,SEARCH("）",category5_7,1)+2)-SEARCH("）",category5_7,1)-3)</f>
        <v>生活介護</v>
      </c>
      <c r="F2084" s="177" t="s">
        <v>9400</v>
      </c>
      <c r="G2084" s="167" t="s">
        <v>9401</v>
      </c>
      <c r="H2084" s="167" t="s">
        <v>9402</v>
      </c>
      <c r="I2084" s="167" t="s">
        <v>9403</v>
      </c>
      <c r="J2084" s="167" t="s">
        <v>9404</v>
      </c>
      <c r="K2084" s="173" t="s">
        <v>13552</v>
      </c>
      <c r="L2084" s="25" t="s">
        <v>25</v>
      </c>
      <c r="M2084" s="169">
        <v>7</v>
      </c>
      <c r="N2084" s="170">
        <v>42461</v>
      </c>
      <c r="O2084" s="69" t="str">
        <f>IFERROR(VLOOKUP(IF($L2084="―",$K2084,$L2084),[4]法人一覧!$D$4:$E$326,2,FALSE),"―")</f>
        <v>2190005004075</v>
      </c>
      <c r="P2084" s="207"/>
    </row>
    <row r="2085" spans="1:16" ht="30" customHeight="1" x14ac:dyDescent="0.15">
      <c r="A2085" s="39">
        <f>IF($B$1923="","",COUNTA($B$1923:B2085))</f>
        <v>163</v>
      </c>
      <c r="B2085" s="165">
        <f>IF(D2085="","",ROW())</f>
        <v>2085</v>
      </c>
      <c r="C2085" s="165" t="str">
        <f>$F$1919</f>
        <v>済生会明和病院 なでしこ障害福祉サービス事業所</v>
      </c>
      <c r="D2085" s="131" t="str">
        <f>$O$1919</f>
        <v>3010405001696</v>
      </c>
      <c r="E2085" s="27" t="str">
        <f>MID(category5_7,SEARCH("）",category5_7,1)+2,SEARCH("（",category5_7,SEARCH("）",category5_7,1)+2)-SEARCH("）",category5_7,1)-3)</f>
        <v>生活介護</v>
      </c>
      <c r="F2085" s="177" t="s">
        <v>9405</v>
      </c>
      <c r="G2085" s="167" t="s">
        <v>9406</v>
      </c>
      <c r="H2085" s="167" t="s">
        <v>9407</v>
      </c>
      <c r="I2085" s="167" t="s">
        <v>9408</v>
      </c>
      <c r="J2085" s="167" t="s">
        <v>9409</v>
      </c>
      <c r="K2085" s="173" t="s">
        <v>9410</v>
      </c>
      <c r="L2085" s="25" t="s">
        <v>25</v>
      </c>
      <c r="M2085" s="169">
        <v>7</v>
      </c>
      <c r="N2085" s="15">
        <v>43922</v>
      </c>
      <c r="O2085" s="69" t="str">
        <f>IFERROR(VLOOKUP(IF($L2085="―",$K2085,$L2085),[4]法人一覧!$D$4:$E$326,2,FALSE),"―")</f>
        <v>―</v>
      </c>
      <c r="P2085" s="207"/>
    </row>
    <row r="2086" spans="1:16" ht="30" customHeight="1" x14ac:dyDescent="0.15">
      <c r="A2086" s="39">
        <f>IF($B$1923="","",COUNTA($B$1923:B2086))</f>
        <v>164</v>
      </c>
      <c r="B2086" s="165">
        <f t="shared" si="214"/>
        <v>2086</v>
      </c>
      <c r="C2086" s="165" t="str">
        <f t="shared" si="215"/>
        <v>（７）　生活介護　（障害者総合支援法）</v>
      </c>
      <c r="D2086" s="131" t="str">
        <f t="shared" si="216"/>
        <v>障がい福祉課</v>
      </c>
      <c r="E2086" s="27" t="str">
        <f t="shared" si="217"/>
        <v>生活介護</v>
      </c>
      <c r="F2086" s="177" t="s">
        <v>9282</v>
      </c>
      <c r="G2086" s="167" t="s">
        <v>9283</v>
      </c>
      <c r="H2086" s="167" t="s">
        <v>9284</v>
      </c>
      <c r="I2086" s="167" t="s">
        <v>9285</v>
      </c>
      <c r="J2086" s="167" t="s">
        <v>9285</v>
      </c>
      <c r="K2086" s="173" t="s">
        <v>14873</v>
      </c>
      <c r="L2086" s="25" t="s">
        <v>25</v>
      </c>
      <c r="M2086" s="169">
        <v>20</v>
      </c>
      <c r="N2086" s="15">
        <v>38991</v>
      </c>
      <c r="O2086" s="69" t="str">
        <f>IFERROR(VLOOKUP(IF($L2086="―",$K2086,$L2086),法人一覧!$D$4:$E$333,2,FALSE),"―")</f>
        <v>1190005005347</v>
      </c>
    </row>
    <row r="2087" spans="1:16" ht="30" customHeight="1" x14ac:dyDescent="0.15">
      <c r="A2087" s="39">
        <f>IF($B$1923="","",COUNTA($B$1923:B2087))</f>
        <v>165</v>
      </c>
      <c r="B2087" s="165">
        <f t="shared" si="214"/>
        <v>2087</v>
      </c>
      <c r="C2087" s="165" t="str">
        <f t="shared" si="215"/>
        <v>（７）　生活介護　（障害者総合支援法）</v>
      </c>
      <c r="D2087" s="131" t="str">
        <f t="shared" si="216"/>
        <v>障がい福祉課</v>
      </c>
      <c r="E2087" s="27" t="str">
        <f t="shared" si="217"/>
        <v>生活介護</v>
      </c>
      <c r="F2087" s="177" t="s">
        <v>9286</v>
      </c>
      <c r="G2087" s="167" t="s">
        <v>9287</v>
      </c>
      <c r="H2087" s="167" t="s">
        <v>9288</v>
      </c>
      <c r="I2087" s="167" t="s">
        <v>9289</v>
      </c>
      <c r="J2087" s="167" t="s">
        <v>9289</v>
      </c>
      <c r="K2087" s="173" t="s">
        <v>9290</v>
      </c>
      <c r="L2087" s="25" t="s">
        <v>25</v>
      </c>
      <c r="M2087" s="169">
        <v>10</v>
      </c>
      <c r="N2087" s="170">
        <v>39904</v>
      </c>
      <c r="O2087" s="69" t="str">
        <f>IFERROR(VLOOKUP(IF($L2087="―",$K2087,$L2087),法人一覧!$D$4:$E$333,2,FALSE),"―")</f>
        <v>―</v>
      </c>
    </row>
    <row r="2088" spans="1:16" ht="30" customHeight="1" x14ac:dyDescent="0.15">
      <c r="A2088" s="39">
        <f>IF($B$1923="","",COUNTA($B$1923:B2088))</f>
        <v>166</v>
      </c>
      <c r="B2088" s="165">
        <f t="shared" si="214"/>
        <v>2088</v>
      </c>
      <c r="C2088" s="165" t="str">
        <f t="shared" si="215"/>
        <v>（７）　生活介護　（障害者総合支援法）</v>
      </c>
      <c r="D2088" s="131" t="str">
        <f t="shared" si="216"/>
        <v>障がい福祉課</v>
      </c>
      <c r="E2088" s="27" t="str">
        <f t="shared" si="217"/>
        <v>生活介護</v>
      </c>
      <c r="F2088" s="180" t="s">
        <v>9291</v>
      </c>
      <c r="G2088" s="167" t="s">
        <v>9292</v>
      </c>
      <c r="H2088" s="167" t="s">
        <v>9293</v>
      </c>
      <c r="I2088" s="167" t="s">
        <v>9294</v>
      </c>
      <c r="J2088" s="167" t="s">
        <v>9294</v>
      </c>
      <c r="K2088" s="176" t="s">
        <v>9291</v>
      </c>
      <c r="L2088" s="25" t="s">
        <v>25</v>
      </c>
      <c r="M2088" s="169">
        <v>20</v>
      </c>
      <c r="N2088" s="170">
        <v>40695</v>
      </c>
      <c r="O2088" s="69" t="str">
        <f>IFERROR(VLOOKUP(IF($L2088="―",$K2088,$L2088),法人一覧!$D$4:$E$333,2,FALSE),"―")</f>
        <v>―</v>
      </c>
    </row>
    <row r="2089" spans="1:16" ht="30" customHeight="1" x14ac:dyDescent="0.15">
      <c r="A2089" s="39">
        <f>IF($B$1923="","",COUNTA($B$1923:B2089))</f>
        <v>167</v>
      </c>
      <c r="B2089" s="165">
        <f t="shared" si="214"/>
        <v>2089</v>
      </c>
      <c r="C2089" s="165" t="str">
        <f t="shared" si="215"/>
        <v>（７）　生活介護　（障害者総合支援法）</v>
      </c>
      <c r="D2089" s="131" t="str">
        <f t="shared" si="216"/>
        <v>障がい福祉課</v>
      </c>
      <c r="E2089" s="27" t="str">
        <f t="shared" si="217"/>
        <v>生活介護</v>
      </c>
      <c r="F2089" s="177" t="s">
        <v>9295</v>
      </c>
      <c r="G2089" s="167" t="s">
        <v>9296</v>
      </c>
      <c r="H2089" s="167" t="s">
        <v>9297</v>
      </c>
      <c r="I2089" s="167" t="s">
        <v>9298</v>
      </c>
      <c r="J2089" s="167" t="s">
        <v>9299</v>
      </c>
      <c r="K2089" s="173" t="s">
        <v>14874</v>
      </c>
      <c r="L2089" s="25" t="s">
        <v>25</v>
      </c>
      <c r="M2089" s="169">
        <v>30</v>
      </c>
      <c r="N2089" s="170">
        <v>40969</v>
      </c>
      <c r="O2089" s="69" t="str">
        <f>IFERROR(VLOOKUP(IF($L2089="―",$K2089,$L2089),法人一覧!$D$4:$E$333,2,FALSE),"―")</f>
        <v>7190005005036</v>
      </c>
    </row>
    <row r="2090" spans="1:16" ht="30" customHeight="1" x14ac:dyDescent="0.15">
      <c r="A2090" s="39">
        <f>IF($B$1923="","",COUNTA($B$1923:B2090))</f>
        <v>168</v>
      </c>
      <c r="B2090" s="165">
        <f t="shared" si="214"/>
        <v>2090</v>
      </c>
      <c r="C2090" s="165" t="str">
        <f t="shared" si="215"/>
        <v>（７）　生活介護　（障害者総合支援法）</v>
      </c>
      <c r="D2090" s="131" t="str">
        <f t="shared" si="216"/>
        <v>障がい福祉課</v>
      </c>
      <c r="E2090" s="27" t="str">
        <f t="shared" si="217"/>
        <v>生活介護</v>
      </c>
      <c r="F2090" s="177" t="s">
        <v>9300</v>
      </c>
      <c r="G2090" s="167" t="s">
        <v>9301</v>
      </c>
      <c r="H2090" s="167" t="s">
        <v>9302</v>
      </c>
      <c r="I2090" s="167" t="s">
        <v>9303</v>
      </c>
      <c r="J2090" s="167" t="s">
        <v>9303</v>
      </c>
      <c r="K2090" s="173" t="s">
        <v>14875</v>
      </c>
      <c r="L2090" s="25" t="s">
        <v>25</v>
      </c>
      <c r="M2090" s="169">
        <v>6</v>
      </c>
      <c r="N2090" s="170">
        <v>41000</v>
      </c>
      <c r="O2090" s="69" t="str">
        <f>IFERROR(VLOOKUP(IF($L2090="―",$K2090,$L2090),法人一覧!$D$4:$E$333,2,FALSE),"―")</f>
        <v>6190005005111</v>
      </c>
    </row>
    <row r="2091" spans="1:16" ht="30" customHeight="1" x14ac:dyDescent="0.15">
      <c r="A2091" s="39">
        <f>IF($B$1923="","",COUNTA($B$1923:B2091))</f>
        <v>169</v>
      </c>
      <c r="B2091" s="172">
        <f t="shared" si="214"/>
        <v>2091</v>
      </c>
      <c r="C2091" s="172" t="str">
        <f t="shared" si="215"/>
        <v>（７）　生活介護　（障害者総合支援法）</v>
      </c>
      <c r="D2091" s="131" t="str">
        <f t="shared" si="216"/>
        <v>障がい福祉課</v>
      </c>
      <c r="E2091" s="27" t="str">
        <f t="shared" si="217"/>
        <v>生活介護</v>
      </c>
      <c r="F2091" s="177" t="s">
        <v>9304</v>
      </c>
      <c r="G2091" s="167" t="s">
        <v>9301</v>
      </c>
      <c r="H2091" s="167" t="s">
        <v>9302</v>
      </c>
      <c r="I2091" s="167" t="s">
        <v>9303</v>
      </c>
      <c r="J2091" s="167" t="s">
        <v>9303</v>
      </c>
      <c r="K2091" s="173" t="s">
        <v>14875</v>
      </c>
      <c r="L2091" s="25" t="s">
        <v>25</v>
      </c>
      <c r="M2091" s="169">
        <v>10</v>
      </c>
      <c r="N2091" s="170"/>
      <c r="O2091" s="69" t="str">
        <f>IFERROR(VLOOKUP(IF($L2091="―",$K2091,$L2091),法人一覧!$D$4:$E$333,2,FALSE),"―")</f>
        <v>6190005005111</v>
      </c>
    </row>
    <row r="2092" spans="1:16" ht="30" customHeight="1" x14ac:dyDescent="0.15">
      <c r="A2092" s="39">
        <f>IF($B$1923="","",COUNTA($B$1923:B2092))</f>
        <v>170</v>
      </c>
      <c r="B2092" s="165">
        <f t="shared" si="214"/>
        <v>2092</v>
      </c>
      <c r="C2092" s="165" t="str">
        <f t="shared" si="215"/>
        <v>（７）　生活介護　（障害者総合支援法）</v>
      </c>
      <c r="D2092" s="131" t="str">
        <f t="shared" si="216"/>
        <v>障がい福祉課</v>
      </c>
      <c r="E2092" s="27" t="str">
        <f t="shared" si="217"/>
        <v>生活介護</v>
      </c>
      <c r="F2092" s="180" t="s">
        <v>9305</v>
      </c>
      <c r="G2092" s="166" t="s">
        <v>9306</v>
      </c>
      <c r="H2092" s="167" t="s">
        <v>9307</v>
      </c>
      <c r="I2092" s="171" t="s">
        <v>9308</v>
      </c>
      <c r="J2092" s="166" t="s">
        <v>9309</v>
      </c>
      <c r="K2092" s="173" t="s">
        <v>14875</v>
      </c>
      <c r="L2092" s="25" t="s">
        <v>25</v>
      </c>
      <c r="M2092" s="169">
        <v>35</v>
      </c>
      <c r="N2092" s="170">
        <v>41000</v>
      </c>
      <c r="O2092" s="69" t="str">
        <f>IFERROR(VLOOKUP(IF($L2092="―",$K2092,$L2092),法人一覧!$D$4:$E$333,2,FALSE),"―")</f>
        <v>6190005005111</v>
      </c>
    </row>
    <row r="2093" spans="1:16" ht="30" customHeight="1" x14ac:dyDescent="0.15">
      <c r="A2093" s="39">
        <f>IF($B$1923="","",COUNTA($B$1923:B2093))</f>
        <v>171</v>
      </c>
      <c r="B2093" s="165">
        <f t="shared" si="214"/>
        <v>2093</v>
      </c>
      <c r="C2093" s="165" t="str">
        <f t="shared" si="215"/>
        <v>（７）　生活介護　（障害者総合支援法）</v>
      </c>
      <c r="D2093" s="131" t="str">
        <f t="shared" si="216"/>
        <v>障がい福祉課</v>
      </c>
      <c r="E2093" s="27" t="str">
        <f t="shared" si="217"/>
        <v>生活介護</v>
      </c>
      <c r="F2093" s="180" t="s">
        <v>9310</v>
      </c>
      <c r="G2093" s="166" t="s">
        <v>9311</v>
      </c>
      <c r="H2093" s="167" t="s">
        <v>9312</v>
      </c>
      <c r="I2093" s="171" t="s">
        <v>9313</v>
      </c>
      <c r="J2093" s="171" t="s">
        <v>9313</v>
      </c>
      <c r="K2093" s="173" t="s">
        <v>9314</v>
      </c>
      <c r="L2093" s="25" t="s">
        <v>25</v>
      </c>
      <c r="M2093" s="169">
        <v>20</v>
      </c>
      <c r="N2093" s="170">
        <v>42461</v>
      </c>
      <c r="O2093" s="69" t="str">
        <f>IFERROR(VLOOKUP(IF($L2093="―",$K2093,$L2093),法人一覧!$D$4:$E$333,2,FALSE),"―")</f>
        <v>―</v>
      </c>
    </row>
    <row r="2094" spans="1:16" ht="30" customHeight="1" x14ac:dyDescent="0.15">
      <c r="A2094" s="39">
        <f>IF($B$1923="","",COUNTA($B$1923:B2094))</f>
        <v>172</v>
      </c>
      <c r="B2094" s="165">
        <f t="shared" si="214"/>
        <v>2094</v>
      </c>
      <c r="C2094" s="165" t="str">
        <f t="shared" si="215"/>
        <v>（７）　生活介護　（障害者総合支援法）</v>
      </c>
      <c r="D2094" s="131" t="str">
        <f t="shared" si="216"/>
        <v>障がい福祉課</v>
      </c>
      <c r="E2094" s="27" t="str">
        <f t="shared" si="217"/>
        <v>生活介護</v>
      </c>
      <c r="F2094" s="13" t="s">
        <v>9315</v>
      </c>
      <c r="G2094" s="9" t="s">
        <v>9311</v>
      </c>
      <c r="H2094" s="167" t="s">
        <v>9316</v>
      </c>
      <c r="I2094" s="9" t="s">
        <v>9317</v>
      </c>
      <c r="J2094" s="9" t="s">
        <v>9318</v>
      </c>
      <c r="K2094" s="10" t="s">
        <v>8700</v>
      </c>
      <c r="L2094" s="25" t="s">
        <v>25</v>
      </c>
      <c r="M2094" s="169">
        <v>20</v>
      </c>
      <c r="N2094" s="170">
        <v>42461</v>
      </c>
      <c r="O2094" s="69" t="str">
        <f>IFERROR(VLOOKUP(IF($L2094="―",$K2094,$L2094),法人一覧!$D$4:$E$333,2,FALSE),"―")</f>
        <v>3190005008851</v>
      </c>
    </row>
    <row r="2095" spans="1:16" ht="30" customHeight="1" x14ac:dyDescent="0.15">
      <c r="A2095" s="39">
        <f>IF($B$1923="","",COUNTA($B$1923:B2095))</f>
        <v>173</v>
      </c>
      <c r="B2095" s="165">
        <f t="shared" si="214"/>
        <v>2095</v>
      </c>
      <c r="C2095" s="165" t="str">
        <f t="shared" si="215"/>
        <v>（７）　生活介護　（障害者総合支援法）</v>
      </c>
      <c r="D2095" s="131" t="str">
        <f t="shared" si="216"/>
        <v>障がい福祉課</v>
      </c>
      <c r="E2095" s="27" t="str">
        <f t="shared" si="217"/>
        <v>生活介護</v>
      </c>
      <c r="F2095" s="13" t="s">
        <v>9319</v>
      </c>
      <c r="G2095" s="9" t="s">
        <v>9320</v>
      </c>
      <c r="H2095" s="167" t="s">
        <v>9321</v>
      </c>
      <c r="I2095" s="9" t="s">
        <v>16144</v>
      </c>
      <c r="J2095" s="9" t="s">
        <v>16145</v>
      </c>
      <c r="K2095" s="10" t="s">
        <v>8461</v>
      </c>
      <c r="L2095" s="25" t="s">
        <v>25</v>
      </c>
      <c r="M2095" s="169">
        <v>20</v>
      </c>
      <c r="N2095" s="170">
        <v>43040</v>
      </c>
      <c r="O2095" s="69" t="str">
        <f>IFERROR(VLOOKUP(IF($L2095="―",$K2095,$L2095),法人一覧!$D$4:$E$333,2,FALSE),"―")</f>
        <v>2190005004075</v>
      </c>
    </row>
    <row r="2096" spans="1:16" ht="30" customHeight="1" x14ac:dyDescent="0.15">
      <c r="A2096" s="39">
        <f>IF($B$1923="","",COUNTA($B$1923:B2096))</f>
        <v>174</v>
      </c>
      <c r="B2096" s="165">
        <f t="shared" si="214"/>
        <v>2096</v>
      </c>
      <c r="C2096" s="165" t="str">
        <f t="shared" si="215"/>
        <v>（７）　生活介護　（障害者総合支援法）</v>
      </c>
      <c r="D2096" s="131" t="str">
        <f t="shared" si="216"/>
        <v>障がい福祉課</v>
      </c>
      <c r="E2096" s="27" t="str">
        <f t="shared" si="217"/>
        <v>生活介護</v>
      </c>
      <c r="F2096" s="13" t="s">
        <v>9322</v>
      </c>
      <c r="G2096" s="9" t="s">
        <v>7101</v>
      </c>
      <c r="H2096" s="167" t="s">
        <v>9323</v>
      </c>
      <c r="I2096" s="9" t="s">
        <v>9324</v>
      </c>
      <c r="J2096" s="9" t="s">
        <v>9325</v>
      </c>
      <c r="K2096" s="10" t="s">
        <v>9326</v>
      </c>
      <c r="L2096" s="25" t="s">
        <v>25</v>
      </c>
      <c r="M2096" s="169">
        <v>13</v>
      </c>
      <c r="N2096" s="170">
        <v>44287</v>
      </c>
      <c r="O2096" s="69" t="str">
        <f>IFERROR(VLOOKUP(IF($L2096="―",$K2096,$L2096),法人一覧!$D$4:$E$333,2,FALSE),"―")</f>
        <v>―</v>
      </c>
    </row>
    <row r="2097" spans="1:15" ht="30" customHeight="1" x14ac:dyDescent="0.15">
      <c r="A2097" s="39">
        <f>IF($B$1923="","",COUNTA($B$1923:B2097))</f>
        <v>175</v>
      </c>
      <c r="B2097" s="165">
        <f t="shared" si="214"/>
        <v>2097</v>
      </c>
      <c r="C2097" s="165" t="str">
        <f t="shared" si="215"/>
        <v>（７）　生活介護　（障害者総合支援法）</v>
      </c>
      <c r="D2097" s="131" t="str">
        <f t="shared" si="216"/>
        <v>障がい福祉課</v>
      </c>
      <c r="E2097" s="27" t="str">
        <f t="shared" si="217"/>
        <v>生活介護</v>
      </c>
      <c r="F2097" s="13" t="s">
        <v>9327</v>
      </c>
      <c r="G2097" s="9" t="s">
        <v>1493</v>
      </c>
      <c r="H2097" s="167" t="s">
        <v>9328</v>
      </c>
      <c r="I2097" s="9" t="s">
        <v>9329</v>
      </c>
      <c r="J2097" s="9" t="s">
        <v>9330</v>
      </c>
      <c r="K2097" s="10" t="s">
        <v>9331</v>
      </c>
      <c r="L2097" s="25" t="s">
        <v>25</v>
      </c>
      <c r="M2097" s="169">
        <v>6</v>
      </c>
      <c r="N2097" s="170">
        <v>44409</v>
      </c>
      <c r="O2097" s="69" t="str">
        <f>IFERROR(VLOOKUP(IF($L2097="―",$K2097,$L2097),法人一覧!$D$4:$E$333,2,FALSE),"―")</f>
        <v>―</v>
      </c>
    </row>
    <row r="2098" spans="1:15" ht="30" customHeight="1" x14ac:dyDescent="0.15">
      <c r="A2098" s="39">
        <f>IF($B$1923="","",COUNTA($B$1923:B2098))</f>
        <v>176</v>
      </c>
      <c r="B2098" s="165">
        <f t="shared" si="214"/>
        <v>2098</v>
      </c>
      <c r="C2098" s="165" t="str">
        <f t="shared" si="215"/>
        <v>（７）　生活介護　（障害者総合支援法）</v>
      </c>
      <c r="D2098" s="131" t="str">
        <f t="shared" si="216"/>
        <v>障がい福祉課</v>
      </c>
      <c r="E2098" s="27" t="str">
        <f t="shared" si="217"/>
        <v>生活介護</v>
      </c>
      <c r="F2098" s="180" t="s">
        <v>9332</v>
      </c>
      <c r="G2098" s="166" t="s">
        <v>9333</v>
      </c>
      <c r="H2098" s="166" t="s">
        <v>9334</v>
      </c>
      <c r="I2098" s="166" t="s">
        <v>9335</v>
      </c>
      <c r="J2098" s="166" t="s">
        <v>7095</v>
      </c>
      <c r="K2098" s="180" t="s">
        <v>9336</v>
      </c>
      <c r="L2098" s="25" t="s">
        <v>25</v>
      </c>
      <c r="M2098" s="169">
        <v>5</v>
      </c>
      <c r="N2098" s="17">
        <v>44652</v>
      </c>
      <c r="O2098" s="69" t="str">
        <f>IFERROR(VLOOKUP(IF($L2098="―",$K2098,$L2098),法人一覧!$D$4:$E$333,2,FALSE),"―")</f>
        <v>―</v>
      </c>
    </row>
    <row r="2099" spans="1:15" ht="30" customHeight="1" x14ac:dyDescent="0.15">
      <c r="A2099" s="39">
        <f>IF($B$1923="","",COUNTA($B$1923:B2099))</f>
        <v>177</v>
      </c>
      <c r="B2099" s="165">
        <f t="shared" si="214"/>
        <v>2099</v>
      </c>
      <c r="C2099" s="165" t="str">
        <f t="shared" si="215"/>
        <v>（７）　生活介護　（障害者総合支援法）</v>
      </c>
      <c r="D2099" s="131" t="str">
        <f t="shared" si="216"/>
        <v>障がい福祉課</v>
      </c>
      <c r="E2099" s="27" t="str">
        <f t="shared" si="217"/>
        <v>生活介護</v>
      </c>
      <c r="F2099" s="25" t="s">
        <v>9337</v>
      </c>
      <c r="G2099" s="98" t="s">
        <v>16107</v>
      </c>
      <c r="H2099" s="25" t="s">
        <v>9339</v>
      </c>
      <c r="I2099" s="98" t="s">
        <v>9340</v>
      </c>
      <c r="J2099" s="98" t="s">
        <v>9340</v>
      </c>
      <c r="K2099" s="25" t="s">
        <v>9341</v>
      </c>
      <c r="L2099" s="25" t="s">
        <v>25</v>
      </c>
      <c r="M2099" s="169">
        <v>6</v>
      </c>
      <c r="N2099" s="17">
        <v>45017</v>
      </c>
      <c r="O2099" s="69" t="str">
        <f>IFERROR(VLOOKUP(IF($L2099="―",$K2099,$L2099),法人一覧!$D$4:$E$333,2,FALSE),"―")</f>
        <v>―</v>
      </c>
    </row>
    <row r="2100" spans="1:15" ht="30" customHeight="1" x14ac:dyDescent="0.15">
      <c r="A2100" s="39">
        <f>IF($B$1923="","",COUNTA($B$1923:B2100))</f>
        <v>178</v>
      </c>
      <c r="B2100" s="165">
        <f t="shared" si="214"/>
        <v>2100</v>
      </c>
      <c r="C2100" s="165" t="str">
        <f t="shared" si="215"/>
        <v>（７）　生活介護　（障害者総合支援法）</v>
      </c>
      <c r="D2100" s="131" t="str">
        <f t="shared" si="216"/>
        <v>障がい福祉課</v>
      </c>
      <c r="E2100" s="27" t="str">
        <f t="shared" si="217"/>
        <v>生活介護</v>
      </c>
      <c r="F2100" s="25" t="s">
        <v>9342</v>
      </c>
      <c r="G2100" s="34" t="s">
        <v>430</v>
      </c>
      <c r="H2100" s="25" t="s">
        <v>9343</v>
      </c>
      <c r="I2100" s="34" t="s">
        <v>9344</v>
      </c>
      <c r="J2100" s="34" t="s">
        <v>433</v>
      </c>
      <c r="K2100" s="25" t="s">
        <v>14876</v>
      </c>
      <c r="L2100" s="25" t="s">
        <v>25</v>
      </c>
      <c r="M2100" s="101">
        <v>6</v>
      </c>
      <c r="N2100" s="37">
        <v>45536</v>
      </c>
      <c r="O2100" s="69" t="str">
        <f>IFERROR(VLOOKUP(IF($L2100="―",$K2100,$L2100),法人一覧!$D$4:$E$333,2,FALSE),"―")</f>
        <v>1190005005347</v>
      </c>
    </row>
    <row r="2101" spans="1:15" ht="30" customHeight="1" x14ac:dyDescent="0.15">
      <c r="A2101" s="39">
        <f>IF($B$1923="","",COUNTA($B$1923:B2101))</f>
        <v>179</v>
      </c>
      <c r="B2101" s="165">
        <f t="shared" si="214"/>
        <v>2101</v>
      </c>
      <c r="C2101" s="165" t="str">
        <f t="shared" si="215"/>
        <v>（７）　生活介護　（障害者総合支援法）</v>
      </c>
      <c r="D2101" s="131" t="str">
        <f t="shared" si="216"/>
        <v>障がい福祉課</v>
      </c>
      <c r="E2101" s="27" t="str">
        <f t="shared" si="217"/>
        <v>生活介護</v>
      </c>
      <c r="F2101" s="180" t="s">
        <v>9345</v>
      </c>
      <c r="G2101" s="167" t="s">
        <v>9346</v>
      </c>
      <c r="H2101" s="167" t="s">
        <v>9347</v>
      </c>
      <c r="I2101" s="167" t="s">
        <v>9348</v>
      </c>
      <c r="J2101" s="167" t="s">
        <v>9349</v>
      </c>
      <c r="K2101" s="176" t="s">
        <v>9350</v>
      </c>
      <c r="L2101" s="25" t="s">
        <v>25</v>
      </c>
      <c r="M2101" s="169">
        <v>10</v>
      </c>
      <c r="N2101" s="170">
        <v>43922</v>
      </c>
      <c r="O2101" s="69" t="str">
        <f>IFERROR(VLOOKUP(IF($L2101="―",$K2101,$L2101),法人一覧!$D$4:$E$333,2,FALSE),"―")</f>
        <v>―</v>
      </c>
    </row>
    <row r="2102" spans="1:15" ht="30" customHeight="1" x14ac:dyDescent="0.15">
      <c r="A2102" s="39">
        <f>IF($B$1923="","",COUNTA($B$1923:B2102))</f>
        <v>180</v>
      </c>
      <c r="B2102" s="165">
        <f t="shared" si="214"/>
        <v>2102</v>
      </c>
      <c r="C2102" s="165" t="str">
        <f t="shared" si="215"/>
        <v>（７）　生活介護　（障害者総合支援法）</v>
      </c>
      <c r="D2102" s="131" t="str">
        <f t="shared" si="216"/>
        <v>障がい福祉課</v>
      </c>
      <c r="E2102" s="27" t="str">
        <f t="shared" si="217"/>
        <v>生活介護</v>
      </c>
      <c r="F2102" s="177" t="s">
        <v>9351</v>
      </c>
      <c r="G2102" s="167" t="s">
        <v>2593</v>
      </c>
      <c r="H2102" s="167" t="s">
        <v>9352</v>
      </c>
      <c r="I2102" s="167" t="s">
        <v>9353</v>
      </c>
      <c r="J2102" s="167" t="s">
        <v>9354</v>
      </c>
      <c r="K2102" s="173" t="s">
        <v>14877</v>
      </c>
      <c r="L2102" s="25" t="s">
        <v>25</v>
      </c>
      <c r="M2102" s="169">
        <v>20</v>
      </c>
      <c r="N2102" s="15">
        <v>38991</v>
      </c>
      <c r="O2102" s="69" t="str">
        <f>IFERROR(VLOOKUP(IF($L2102="―",$K2102,$L2102),法人一覧!$D$4:$E$333,2,FALSE),"―")</f>
        <v>5190005005574</v>
      </c>
    </row>
    <row r="2103" spans="1:15" ht="30" customHeight="1" x14ac:dyDescent="0.15">
      <c r="A2103" s="39">
        <f>IF($B$1923="","",COUNTA($B$1923:B2103))</f>
        <v>181</v>
      </c>
      <c r="B2103" s="165">
        <f t="shared" si="214"/>
        <v>2103</v>
      </c>
      <c r="C2103" s="165" t="str">
        <f t="shared" si="215"/>
        <v>（７）　生活介護　（障害者総合支援法）</v>
      </c>
      <c r="D2103" s="131" t="str">
        <f t="shared" si="216"/>
        <v>障がい福祉課</v>
      </c>
      <c r="E2103" s="27" t="str">
        <f t="shared" si="217"/>
        <v>生活介護</v>
      </c>
      <c r="F2103" s="180" t="s">
        <v>9355</v>
      </c>
      <c r="G2103" s="167" t="s">
        <v>2593</v>
      </c>
      <c r="H2103" s="167" t="s">
        <v>9356</v>
      </c>
      <c r="I2103" s="167" t="s">
        <v>9357</v>
      </c>
      <c r="J2103" s="167" t="s">
        <v>9357</v>
      </c>
      <c r="K2103" s="176" t="s">
        <v>9358</v>
      </c>
      <c r="L2103" s="25" t="s">
        <v>25</v>
      </c>
      <c r="M2103" s="169">
        <v>10</v>
      </c>
      <c r="N2103" s="170">
        <v>41365</v>
      </c>
      <c r="O2103" s="69" t="str">
        <f>IFERROR(VLOOKUP(IF($L2103="―",$K2103,$L2103),法人一覧!$D$4:$E$333,2,FALSE),"―")</f>
        <v>―</v>
      </c>
    </row>
    <row r="2104" spans="1:15" ht="30" customHeight="1" x14ac:dyDescent="0.15">
      <c r="A2104" s="39">
        <f>IF($B$1923="","",COUNTA($B$1923:B2104))</f>
        <v>182</v>
      </c>
      <c r="B2104" s="165">
        <f t="shared" si="214"/>
        <v>2104</v>
      </c>
      <c r="C2104" s="165" t="str">
        <f t="shared" si="215"/>
        <v>（７）　生活介護　（障害者総合支援法）</v>
      </c>
      <c r="D2104" s="131" t="str">
        <f t="shared" si="216"/>
        <v>障がい福祉課</v>
      </c>
      <c r="E2104" s="27" t="str">
        <f t="shared" si="217"/>
        <v>生活介護</v>
      </c>
      <c r="F2104" s="173" t="s">
        <v>9359</v>
      </c>
      <c r="G2104" s="167" t="s">
        <v>1613</v>
      </c>
      <c r="H2104" s="167" t="s">
        <v>9360</v>
      </c>
      <c r="I2104" s="167" t="s">
        <v>9361</v>
      </c>
      <c r="J2104" s="167" t="s">
        <v>9362</v>
      </c>
      <c r="K2104" s="173" t="s">
        <v>8700</v>
      </c>
      <c r="L2104" s="25" t="s">
        <v>25</v>
      </c>
      <c r="M2104" s="169">
        <v>6</v>
      </c>
      <c r="N2104" s="16">
        <v>41730</v>
      </c>
      <c r="O2104" s="69" t="str">
        <f>IFERROR(VLOOKUP(IF($L2104="―",$K2104,$L2104),法人一覧!$D$4:$E$333,2,FALSE),"―")</f>
        <v>3190005008851</v>
      </c>
    </row>
    <row r="2105" spans="1:15" ht="30" customHeight="1" x14ac:dyDescent="0.15">
      <c r="A2105" s="39">
        <f>IF($B$1923="","",COUNTA($B$1923:B2105))</f>
        <v>183</v>
      </c>
      <c r="B2105" s="165">
        <f t="shared" si="214"/>
        <v>2105</v>
      </c>
      <c r="C2105" s="165" t="str">
        <f t="shared" si="215"/>
        <v>（７）　生活介護　（障害者総合支援法）</v>
      </c>
      <c r="D2105" s="131" t="str">
        <f t="shared" si="216"/>
        <v>障がい福祉課</v>
      </c>
      <c r="E2105" s="27" t="str">
        <f t="shared" si="217"/>
        <v>生活介護</v>
      </c>
      <c r="F2105" s="13" t="s">
        <v>9363</v>
      </c>
      <c r="G2105" s="9" t="s">
        <v>9364</v>
      </c>
      <c r="H2105" s="167" t="s">
        <v>9365</v>
      </c>
      <c r="I2105" s="9" t="s">
        <v>9366</v>
      </c>
      <c r="J2105" s="9" t="s">
        <v>9367</v>
      </c>
      <c r="K2105" s="13" t="s">
        <v>9368</v>
      </c>
      <c r="L2105" s="25" t="s">
        <v>25</v>
      </c>
      <c r="M2105" s="169">
        <v>10</v>
      </c>
      <c r="N2105" s="170">
        <v>42036</v>
      </c>
      <c r="O2105" s="69" t="str">
        <f>IFERROR(VLOOKUP(IF($L2105="―",$K2105,$L2105),法人一覧!$D$4:$E$333,2,FALSE),"―")</f>
        <v>―</v>
      </c>
    </row>
    <row r="2106" spans="1:15" ht="30" customHeight="1" x14ac:dyDescent="0.15">
      <c r="A2106" s="39">
        <f>IF($B$1923="","",COUNTA($B$1923:B2106))</f>
        <v>184</v>
      </c>
      <c r="B2106" s="165">
        <f t="shared" si="214"/>
        <v>2106</v>
      </c>
      <c r="C2106" s="165" t="str">
        <f t="shared" si="215"/>
        <v>（７）　生活介護　（障害者総合支援法）</v>
      </c>
      <c r="D2106" s="131" t="str">
        <f t="shared" si="216"/>
        <v>障がい福祉課</v>
      </c>
      <c r="E2106" s="27" t="str">
        <f t="shared" si="217"/>
        <v>生活介護</v>
      </c>
      <c r="F2106" s="177" t="s">
        <v>9369</v>
      </c>
      <c r="G2106" s="167" t="s">
        <v>9370</v>
      </c>
      <c r="H2106" s="167" t="s">
        <v>15138</v>
      </c>
      <c r="I2106" s="167" t="s">
        <v>9371</v>
      </c>
      <c r="J2106" s="167" t="s">
        <v>9372</v>
      </c>
      <c r="K2106" s="173" t="s">
        <v>14877</v>
      </c>
      <c r="L2106" s="25" t="s">
        <v>25</v>
      </c>
      <c r="M2106" s="169">
        <v>20</v>
      </c>
      <c r="N2106" s="15">
        <v>42826</v>
      </c>
      <c r="O2106" s="69" t="str">
        <f>IFERROR(VLOOKUP(IF($L2106="―",$K2106,$L2106),法人一覧!$D$4:$E$333,2,FALSE),"―")</f>
        <v>5190005005574</v>
      </c>
    </row>
    <row r="2107" spans="1:15" ht="30" customHeight="1" x14ac:dyDescent="0.15">
      <c r="A2107" s="39">
        <f>IF($B$1923="","",COUNTA($B$1923:B2107))</f>
        <v>185</v>
      </c>
      <c r="B2107" s="165">
        <f t="shared" si="214"/>
        <v>2107</v>
      </c>
      <c r="C2107" s="165" t="str">
        <f t="shared" si="215"/>
        <v>（７）　生活介護　（障害者総合支援法）</v>
      </c>
      <c r="D2107" s="131" t="str">
        <f t="shared" si="216"/>
        <v>障がい福祉課</v>
      </c>
      <c r="E2107" s="27" t="str">
        <f t="shared" si="217"/>
        <v>生活介護</v>
      </c>
      <c r="F2107" s="177" t="s">
        <v>9373</v>
      </c>
      <c r="G2107" s="167" t="s">
        <v>2614</v>
      </c>
      <c r="H2107" s="167" t="s">
        <v>9374</v>
      </c>
      <c r="I2107" s="167" t="s">
        <v>9375</v>
      </c>
      <c r="J2107" s="167" t="s">
        <v>9376</v>
      </c>
      <c r="K2107" s="173" t="s">
        <v>14877</v>
      </c>
      <c r="L2107" s="25" t="s">
        <v>25</v>
      </c>
      <c r="M2107" s="169">
        <v>6</v>
      </c>
      <c r="N2107" s="15">
        <v>42887</v>
      </c>
      <c r="O2107" s="69" t="str">
        <f>IFERROR(VLOOKUP(IF($L2107="―",$K2107,$L2107),法人一覧!$D$4:$E$333,2,FALSE),"―")</f>
        <v>5190005005574</v>
      </c>
    </row>
    <row r="2108" spans="1:15" ht="30" customHeight="1" x14ac:dyDescent="0.15">
      <c r="A2108" s="39">
        <f>IF($B$1923="","",COUNTA($B$1923:B2108))</f>
        <v>186</v>
      </c>
      <c r="B2108" s="165">
        <f t="shared" si="214"/>
        <v>2108</v>
      </c>
      <c r="C2108" s="165" t="str">
        <f t="shared" si="215"/>
        <v>（７）　生活介護　（障害者総合支援法）</v>
      </c>
      <c r="D2108" s="131" t="str">
        <f t="shared" si="216"/>
        <v>障がい福祉課</v>
      </c>
      <c r="E2108" s="27" t="str">
        <f t="shared" si="217"/>
        <v>生活介護</v>
      </c>
      <c r="F2108" s="179" t="s">
        <v>9377</v>
      </c>
      <c r="G2108" s="178" t="s">
        <v>2878</v>
      </c>
      <c r="H2108" s="178" t="s">
        <v>9378</v>
      </c>
      <c r="I2108" s="178" t="s">
        <v>9379</v>
      </c>
      <c r="J2108" s="178" t="s">
        <v>9380</v>
      </c>
      <c r="K2108" s="179" t="s">
        <v>9381</v>
      </c>
      <c r="L2108" s="25" t="s">
        <v>25</v>
      </c>
      <c r="M2108" s="169">
        <v>20</v>
      </c>
      <c r="N2108" s="170">
        <v>44927</v>
      </c>
      <c r="O2108" s="69" t="str">
        <f>IFERROR(VLOOKUP(IF($L2108="―",$K2108,$L2108),法人一覧!$D$4:$E$333,2,FALSE),"―")</f>
        <v>―</v>
      </c>
    </row>
    <row r="2109" spans="1:15" ht="30" customHeight="1" x14ac:dyDescent="0.15">
      <c r="A2109" s="39">
        <f>IF($B$1923="","",COUNTA($B$1923:B2109))</f>
        <v>187</v>
      </c>
      <c r="B2109" s="165">
        <f t="shared" si="214"/>
        <v>2109</v>
      </c>
      <c r="C2109" s="165" t="str">
        <f t="shared" si="215"/>
        <v>（７）　生活介護　（障害者総合支援法）</v>
      </c>
      <c r="D2109" s="131" t="str">
        <f t="shared" si="216"/>
        <v>障がい福祉課</v>
      </c>
      <c r="E2109" s="27" t="str">
        <f t="shared" si="217"/>
        <v>生活介護</v>
      </c>
      <c r="F2109" s="148" t="s">
        <v>9382</v>
      </c>
      <c r="G2109" s="211" t="s">
        <v>1613</v>
      </c>
      <c r="H2109" s="148" t="s">
        <v>15137</v>
      </c>
      <c r="I2109" s="98" t="s">
        <v>9383</v>
      </c>
      <c r="J2109" s="98" t="s">
        <v>9384</v>
      </c>
      <c r="K2109" s="25" t="s">
        <v>14878</v>
      </c>
      <c r="L2109" s="25" t="s">
        <v>25</v>
      </c>
      <c r="M2109" s="101">
        <v>20</v>
      </c>
      <c r="N2109" s="37">
        <v>45717</v>
      </c>
      <c r="O2109" s="69" t="str">
        <f>IFERROR(VLOOKUP(IF($L2109="―",$K2109,$L2109),法人一覧!$D$4:$E$333,2,FALSE),"―")</f>
        <v>6190005000129</v>
      </c>
    </row>
    <row r="2110" spans="1:15" ht="30" customHeight="1" x14ac:dyDescent="0.15">
      <c r="A2110" s="39">
        <f>IF($B$1923="","",COUNTA($B$1923:B2110))</f>
        <v>188</v>
      </c>
      <c r="B2110" s="165">
        <f t="shared" si="214"/>
        <v>2110</v>
      </c>
      <c r="C2110" s="165" t="str">
        <f t="shared" si="215"/>
        <v>（７）　生活介護　（障害者総合支援法）</v>
      </c>
      <c r="D2110" s="131" t="str">
        <f t="shared" si="216"/>
        <v>障がい福祉課</v>
      </c>
      <c r="E2110" s="27" t="str">
        <f t="shared" si="217"/>
        <v>生活介護</v>
      </c>
      <c r="F2110" s="98" t="s">
        <v>9385</v>
      </c>
      <c r="G2110" s="98" t="s">
        <v>9386</v>
      </c>
      <c r="H2110" s="25" t="s">
        <v>9387</v>
      </c>
      <c r="I2110" s="98" t="s">
        <v>5269</v>
      </c>
      <c r="J2110" s="98" t="s">
        <v>9388</v>
      </c>
      <c r="K2110" s="25" t="s">
        <v>9389</v>
      </c>
      <c r="L2110" s="25" t="s">
        <v>25</v>
      </c>
      <c r="M2110" s="101">
        <v>18</v>
      </c>
      <c r="N2110" s="37">
        <v>45717</v>
      </c>
      <c r="O2110" s="69" t="str">
        <f>IFERROR(VLOOKUP(IF($L2110="―",$K2110,$L2110),法人一覧!$D$4:$E$333,2,FALSE),"―")</f>
        <v>―</v>
      </c>
    </row>
    <row r="2111" spans="1:15" ht="30" customHeight="1" x14ac:dyDescent="0.15">
      <c r="A2111" s="39">
        <f>IF($B$1923="","",COUNTA($B$1923:B2111))</f>
        <v>189</v>
      </c>
      <c r="B2111" s="165">
        <f t="shared" si="214"/>
        <v>2111</v>
      </c>
      <c r="C2111" s="165" t="str">
        <f t="shared" si="215"/>
        <v>（７）　生活介護　（障害者総合支援法）</v>
      </c>
      <c r="D2111" s="131" t="str">
        <f t="shared" si="216"/>
        <v>障がい福祉課</v>
      </c>
      <c r="E2111" s="27" t="str">
        <f t="shared" si="217"/>
        <v>生活介護</v>
      </c>
      <c r="F2111" s="177" t="s">
        <v>9411</v>
      </c>
      <c r="G2111" s="167" t="s">
        <v>9412</v>
      </c>
      <c r="H2111" s="167" t="s">
        <v>9413</v>
      </c>
      <c r="I2111" s="167" t="s">
        <v>9414</v>
      </c>
      <c r="J2111" s="167" t="s">
        <v>9415</v>
      </c>
      <c r="K2111" s="173" t="s">
        <v>14880</v>
      </c>
      <c r="L2111" s="25" t="s">
        <v>25</v>
      </c>
      <c r="M2111" s="169">
        <v>14</v>
      </c>
      <c r="N2111" s="15">
        <v>38991</v>
      </c>
      <c r="O2111" s="69" t="str">
        <f>IFERROR(VLOOKUP(IF($L2111="―",$K2111,$L2111),法人一覧!$D$4:$E$333,2,FALSE),"―")</f>
        <v>5190005005640</v>
      </c>
    </row>
    <row r="2112" spans="1:15" ht="30" customHeight="1" x14ac:dyDescent="0.15">
      <c r="A2112" s="39">
        <f>IF($B$1923="","",COUNTA($B$1923:B2112))</f>
        <v>190</v>
      </c>
      <c r="B2112" s="165">
        <f t="shared" si="214"/>
        <v>2112</v>
      </c>
      <c r="C2112" s="165" t="str">
        <f t="shared" si="215"/>
        <v>（７）　生活介護　（障害者総合支援法）</v>
      </c>
      <c r="D2112" s="131" t="str">
        <f t="shared" si="216"/>
        <v>障がい福祉課</v>
      </c>
      <c r="E2112" s="27" t="str">
        <f t="shared" si="217"/>
        <v>生活介護</v>
      </c>
      <c r="F2112" s="177" t="s">
        <v>9421</v>
      </c>
      <c r="G2112" s="167" t="s">
        <v>9422</v>
      </c>
      <c r="H2112" s="167" t="s">
        <v>9423</v>
      </c>
      <c r="I2112" s="167" t="s">
        <v>9424</v>
      </c>
      <c r="J2112" s="167" t="s">
        <v>9424</v>
      </c>
      <c r="K2112" s="173" t="s">
        <v>14881</v>
      </c>
      <c r="L2112" s="25" t="s">
        <v>25</v>
      </c>
      <c r="M2112" s="169">
        <v>20</v>
      </c>
      <c r="N2112" s="15">
        <v>38991</v>
      </c>
      <c r="O2112" s="69" t="str">
        <f>IFERROR(VLOOKUP(IF($L2112="―",$K2112,$L2112),法人一覧!$D$4:$E$333,2,FALSE),"―")</f>
        <v>2190005005635</v>
      </c>
    </row>
    <row r="2113" spans="1:16" ht="30" customHeight="1" x14ac:dyDescent="0.15">
      <c r="A2113" s="39">
        <f>IF($B$1923="","",COUNTA($B$1923:B2113))</f>
        <v>191</v>
      </c>
      <c r="B2113" s="165">
        <f t="shared" si="214"/>
        <v>2113</v>
      </c>
      <c r="C2113" s="165" t="str">
        <f t="shared" si="215"/>
        <v>（７）　生活介護　（障害者総合支援法）</v>
      </c>
      <c r="D2113" s="131" t="str">
        <f t="shared" si="216"/>
        <v>障がい福祉課</v>
      </c>
      <c r="E2113" s="27" t="str">
        <f t="shared" si="217"/>
        <v>生活介護</v>
      </c>
      <c r="F2113" s="177" t="s">
        <v>9425</v>
      </c>
      <c r="G2113" s="167" t="s">
        <v>9426</v>
      </c>
      <c r="H2113" s="167" t="s">
        <v>9427</v>
      </c>
      <c r="I2113" s="167" t="s">
        <v>9428</v>
      </c>
      <c r="J2113" s="167" t="s">
        <v>9429</v>
      </c>
      <c r="K2113" s="173" t="s">
        <v>14882</v>
      </c>
      <c r="L2113" s="25" t="s">
        <v>25</v>
      </c>
      <c r="M2113" s="169">
        <v>6</v>
      </c>
      <c r="N2113" s="170">
        <v>39904</v>
      </c>
      <c r="O2113" s="69" t="str">
        <f>IFERROR(VLOOKUP(IF($L2113="―",$K2113,$L2113),法人一覧!$D$4:$E$333,2,FALSE),"―")</f>
        <v>6190005000129</v>
      </c>
    </row>
    <row r="2114" spans="1:16" ht="30" customHeight="1" x14ac:dyDescent="0.15">
      <c r="A2114" s="39">
        <f>IF($B$1923="","",COUNTA($B$1923:B2114))</f>
        <v>192</v>
      </c>
      <c r="B2114" s="165">
        <f t="shared" si="214"/>
        <v>2114</v>
      </c>
      <c r="C2114" s="165" t="str">
        <f t="shared" si="215"/>
        <v>（７）　生活介護　（障害者総合支援法）</v>
      </c>
      <c r="D2114" s="131" t="str">
        <f t="shared" si="216"/>
        <v>障がい福祉課</v>
      </c>
      <c r="E2114" s="27" t="str">
        <f t="shared" si="217"/>
        <v>生活介護</v>
      </c>
      <c r="F2114" s="177" t="s">
        <v>9430</v>
      </c>
      <c r="G2114" s="167" t="s">
        <v>9431</v>
      </c>
      <c r="H2114" s="167" t="s">
        <v>9432</v>
      </c>
      <c r="I2114" s="167" t="s">
        <v>9433</v>
      </c>
      <c r="J2114" s="167" t="s">
        <v>9434</v>
      </c>
      <c r="K2114" s="173" t="s">
        <v>14880</v>
      </c>
      <c r="L2114" s="25" t="s">
        <v>25</v>
      </c>
      <c r="M2114" s="169">
        <v>10</v>
      </c>
      <c r="N2114" s="170">
        <v>40817</v>
      </c>
      <c r="O2114" s="69" t="str">
        <f>IFERROR(VLOOKUP(IF($L2114="―",$K2114,$L2114),法人一覧!$D$4:$E$333,2,FALSE),"―")</f>
        <v>5190005005640</v>
      </c>
    </row>
    <row r="2115" spans="1:16" ht="30" customHeight="1" x14ac:dyDescent="0.15">
      <c r="A2115" s="39">
        <f>IF($B$1923="","",COUNTA($B$1923:B2115))</f>
        <v>193</v>
      </c>
      <c r="B2115" s="165">
        <f t="shared" si="214"/>
        <v>2115</v>
      </c>
      <c r="C2115" s="165" t="str">
        <f t="shared" si="215"/>
        <v>（７）　生活介護　（障害者総合支援法）</v>
      </c>
      <c r="D2115" s="131" t="str">
        <f t="shared" si="216"/>
        <v>障がい福祉課</v>
      </c>
      <c r="E2115" s="27" t="str">
        <f t="shared" si="217"/>
        <v>生活介護</v>
      </c>
      <c r="F2115" s="180" t="s">
        <v>9435</v>
      </c>
      <c r="G2115" s="166" t="s">
        <v>9436</v>
      </c>
      <c r="H2115" s="167" t="s">
        <v>9437</v>
      </c>
      <c r="I2115" s="171" t="s">
        <v>9438</v>
      </c>
      <c r="J2115" s="166" t="s">
        <v>9439</v>
      </c>
      <c r="K2115" s="173" t="s">
        <v>14883</v>
      </c>
      <c r="L2115" s="25" t="s">
        <v>25</v>
      </c>
      <c r="M2115" s="169">
        <v>15</v>
      </c>
      <c r="N2115" s="170">
        <v>41000</v>
      </c>
      <c r="O2115" s="69" t="str">
        <f>IFERROR(VLOOKUP(IF($L2115="―",$K2115,$L2115),法人一覧!$D$4:$E$333,2,FALSE),"―")</f>
        <v>6190005000129</v>
      </c>
    </row>
    <row r="2116" spans="1:16" ht="30" customHeight="1" x14ac:dyDescent="0.15">
      <c r="A2116" s="39">
        <f>IF($B$1923="","",COUNTA($B$1923:B2116))</f>
        <v>194</v>
      </c>
      <c r="B2116" s="165">
        <f t="shared" si="214"/>
        <v>2116</v>
      </c>
      <c r="C2116" s="165" t="str">
        <f t="shared" si="215"/>
        <v>（７）　生活介護　（障害者総合支援法）</v>
      </c>
      <c r="D2116" s="131" t="str">
        <f t="shared" si="216"/>
        <v>障がい福祉課</v>
      </c>
      <c r="E2116" s="27" t="str">
        <f t="shared" si="217"/>
        <v>生活介護</v>
      </c>
      <c r="F2116" s="180" t="s">
        <v>9440</v>
      </c>
      <c r="G2116" s="166" t="s">
        <v>9441</v>
      </c>
      <c r="H2116" s="167" t="s">
        <v>9442</v>
      </c>
      <c r="I2116" s="171" t="s">
        <v>9438</v>
      </c>
      <c r="J2116" s="166" t="s">
        <v>9439</v>
      </c>
      <c r="K2116" s="173" t="s">
        <v>14883</v>
      </c>
      <c r="L2116" s="25" t="s">
        <v>25</v>
      </c>
      <c r="M2116" s="169">
        <v>20</v>
      </c>
      <c r="N2116" s="170">
        <v>41000</v>
      </c>
      <c r="O2116" s="69" t="str">
        <f>IFERROR(VLOOKUP(IF($L2116="―",$K2116,$L2116),法人一覧!$D$4:$E$333,2,FALSE),"―")</f>
        <v>6190005000129</v>
      </c>
    </row>
    <row r="2117" spans="1:16" ht="30" customHeight="1" x14ac:dyDescent="0.15">
      <c r="A2117" s="39">
        <f>IF($B$1923="","",COUNTA($B$1923:B2117))</f>
        <v>195</v>
      </c>
      <c r="B2117" s="165">
        <f t="shared" si="214"/>
        <v>2117</v>
      </c>
      <c r="C2117" s="165" t="str">
        <f t="shared" si="215"/>
        <v>（７）　生活介護　（障害者総合支援法）</v>
      </c>
      <c r="D2117" s="131" t="str">
        <f t="shared" si="216"/>
        <v>障がい福祉課</v>
      </c>
      <c r="E2117" s="27" t="str">
        <f t="shared" si="217"/>
        <v>生活介護</v>
      </c>
      <c r="F2117" s="10" t="s">
        <v>9443</v>
      </c>
      <c r="G2117" s="167" t="s">
        <v>9444</v>
      </c>
      <c r="H2117" s="167" t="s">
        <v>9445</v>
      </c>
      <c r="I2117" s="166" t="s">
        <v>9446</v>
      </c>
      <c r="J2117" s="166" t="s">
        <v>9447</v>
      </c>
      <c r="K2117" s="176" t="s">
        <v>14884</v>
      </c>
      <c r="L2117" s="25" t="s">
        <v>25</v>
      </c>
      <c r="M2117" s="169">
        <v>21</v>
      </c>
      <c r="N2117" s="170">
        <v>42339</v>
      </c>
      <c r="O2117" s="69" t="str">
        <f>IFERROR(VLOOKUP(IF($L2117="―",$K2117,$L2117),法人一覧!$D$4:$E$333,2,FALSE),"―")</f>
        <v>2190005005940</v>
      </c>
    </row>
    <row r="2118" spans="1:16" ht="30" customHeight="1" x14ac:dyDescent="0.15">
      <c r="A2118" s="39">
        <f>IF($B$1923="","",COUNTA($B$1923:B2118))</f>
        <v>196</v>
      </c>
      <c r="B2118" s="165">
        <f t="shared" si="214"/>
        <v>2118</v>
      </c>
      <c r="C2118" s="165" t="str">
        <f t="shared" si="215"/>
        <v>（７）　生活介護　（障害者総合支援法）</v>
      </c>
      <c r="D2118" s="131" t="str">
        <f t="shared" si="216"/>
        <v>障がい福祉課</v>
      </c>
      <c r="E2118" s="27" t="str">
        <f t="shared" si="217"/>
        <v>生活介護</v>
      </c>
      <c r="F2118" s="10" t="s">
        <v>9448</v>
      </c>
      <c r="G2118" s="167" t="s">
        <v>9449</v>
      </c>
      <c r="H2118" s="167" t="s">
        <v>9450</v>
      </c>
      <c r="I2118" s="166" t="s">
        <v>9451</v>
      </c>
      <c r="J2118" s="166" t="s">
        <v>9452</v>
      </c>
      <c r="K2118" s="176" t="s">
        <v>9453</v>
      </c>
      <c r="L2118" s="25" t="s">
        <v>25</v>
      </c>
      <c r="M2118" s="169">
        <v>34</v>
      </c>
      <c r="N2118" s="170">
        <v>44287</v>
      </c>
      <c r="O2118" s="69" t="str">
        <f>IFERROR(VLOOKUP(IF($L2118="―",$K2118,$L2118),法人一覧!$D$4:$E$333,2,FALSE),"―")</f>
        <v>―</v>
      </c>
    </row>
    <row r="2119" spans="1:16" ht="30" customHeight="1" x14ac:dyDescent="0.15">
      <c r="A2119" s="39">
        <f>IF($B$1923="","",COUNTA($B$1923:B2119))</f>
        <v>197</v>
      </c>
      <c r="B2119" s="165">
        <f t="shared" ref="B2119:B2138" si="218">IF(D2119="","",ROW())</f>
        <v>2119</v>
      </c>
      <c r="C2119" s="165" t="str">
        <f t="shared" ref="C2119:C2138" si="219">$F$1921</f>
        <v>（７）　生活介護　（障害者総合支援法）</v>
      </c>
      <c r="D2119" s="131" t="str">
        <f t="shared" ref="D2119:D2138" si="220">$O$1921</f>
        <v>障がい福祉課</v>
      </c>
      <c r="E2119" s="27" t="str">
        <f t="shared" ref="E2119:E2138" si="221">MID(category5_7,SEARCH("）",category5_7,1)+2,SEARCH("（",category5_7,SEARCH("）",category5_7,1)+2)-SEARCH("）",category5_7,1)-3)</f>
        <v>生活介護</v>
      </c>
      <c r="F2119" s="25" t="s">
        <v>9454</v>
      </c>
      <c r="G2119" s="34" t="s">
        <v>1757</v>
      </c>
      <c r="H2119" s="25" t="s">
        <v>9455</v>
      </c>
      <c r="I2119" s="34" t="s">
        <v>9456</v>
      </c>
      <c r="J2119" s="34" t="s">
        <v>9457</v>
      </c>
      <c r="K2119" s="25" t="s">
        <v>9458</v>
      </c>
      <c r="L2119" s="25" t="s">
        <v>25</v>
      </c>
      <c r="M2119" s="101">
        <v>20</v>
      </c>
      <c r="N2119" s="37" t="s">
        <v>9459</v>
      </c>
      <c r="O2119" s="69" t="str">
        <f>IFERROR(VLOOKUP(IF($L2119="―",$K2119,$L2119),法人一覧!$D$4:$E$333,2,FALSE),"―")</f>
        <v>―</v>
      </c>
    </row>
    <row r="2120" spans="1:16" ht="30" customHeight="1" x14ac:dyDescent="0.15">
      <c r="A2120" s="39">
        <f>IF($B$1923="","",COUNTA($B$1923:B2120))</f>
        <v>198</v>
      </c>
      <c r="B2120" s="165">
        <f>IF(D2120="","",ROW())</f>
        <v>2120</v>
      </c>
      <c r="C2120" s="165" t="str">
        <f>$F$1919</f>
        <v>済生会明和病院 なでしこ障害福祉サービス事業所</v>
      </c>
      <c r="D2120" s="131" t="str">
        <f>$O$1919</f>
        <v>3010405001696</v>
      </c>
      <c r="E2120" s="27" t="str">
        <f>MID(category5_7,SEARCH("）",category5_7,1)+2,SEARCH("（",category5_7,SEARCH("）",category5_7,1)+2)-SEARCH("）",category5_7,1)-3)</f>
        <v>生活介護</v>
      </c>
      <c r="F2120" s="98" t="s">
        <v>13822</v>
      </c>
      <c r="G2120" s="34" t="s">
        <v>2885</v>
      </c>
      <c r="H2120" s="34" t="s">
        <v>15139</v>
      </c>
      <c r="I2120" s="34" t="s">
        <v>15140</v>
      </c>
      <c r="J2120" s="98" t="s">
        <v>10115</v>
      </c>
      <c r="K2120" s="98" t="s">
        <v>15141</v>
      </c>
      <c r="L2120" s="341" t="s">
        <v>25</v>
      </c>
      <c r="M2120" s="340">
        <v>10</v>
      </c>
      <c r="N2120" s="244">
        <v>46113</v>
      </c>
      <c r="O2120" s="69" t="str">
        <f>IFERROR(VLOOKUP(IF($L2120="―",$K2120,$L2120),[4]法人一覧!$D$4:$E$326,2,FALSE),"―")</f>
        <v>―</v>
      </c>
      <c r="P2120" s="207"/>
    </row>
    <row r="2121" spans="1:16" ht="30" customHeight="1" x14ac:dyDescent="0.15">
      <c r="A2121" s="39">
        <f>IF($B$1923="","",COUNTA($B$1923:B2121))</f>
        <v>199</v>
      </c>
      <c r="B2121" s="165">
        <f>IF(D2121="","",ROW())</f>
        <v>2121</v>
      </c>
      <c r="C2121" s="165" t="str">
        <f>$F$1919</f>
        <v>済生会明和病院 なでしこ障害福祉サービス事業所</v>
      </c>
      <c r="D2121" s="131" t="str">
        <f>$O$1919</f>
        <v>3010405001696</v>
      </c>
      <c r="E2121" s="27" t="str">
        <f>MID(category5_7,SEARCH("）",category5_7,1)+2,SEARCH("（",category5_7,SEARCH("）",category5_7,1)+2)-SEARCH("）",category5_7,1)-3)</f>
        <v>生活介護</v>
      </c>
      <c r="F2121" s="177" t="s">
        <v>9416</v>
      </c>
      <c r="G2121" s="167" t="s">
        <v>9417</v>
      </c>
      <c r="H2121" s="167" t="s">
        <v>9418</v>
      </c>
      <c r="I2121" s="167" t="s">
        <v>9419</v>
      </c>
      <c r="J2121" s="167" t="s">
        <v>9420</v>
      </c>
      <c r="K2121" s="173" t="s">
        <v>3760</v>
      </c>
      <c r="L2121" s="25" t="s">
        <v>25</v>
      </c>
      <c r="M2121" s="169">
        <v>20</v>
      </c>
      <c r="N2121" s="15">
        <v>38991</v>
      </c>
      <c r="O2121" s="69" t="str">
        <f>IFERROR(VLOOKUP(IF($L2121="―",$K2121,$L2121),[4]法人一覧!$D$4:$E$326,2,FALSE),"―")</f>
        <v>9190005005942</v>
      </c>
      <c r="P2121" s="207"/>
    </row>
    <row r="2122" spans="1:16" ht="30" customHeight="1" x14ac:dyDescent="0.15">
      <c r="A2122" s="39">
        <f>IF($B$1923="","",COUNTA($B$1923:B2122))</f>
        <v>200</v>
      </c>
      <c r="B2122" s="165">
        <f t="shared" si="218"/>
        <v>2122</v>
      </c>
      <c r="C2122" s="165" t="str">
        <f t="shared" si="219"/>
        <v>（７）　生活介護　（障害者総合支援法）</v>
      </c>
      <c r="D2122" s="131" t="str">
        <f t="shared" si="220"/>
        <v>障がい福祉課</v>
      </c>
      <c r="E2122" s="27" t="str">
        <f t="shared" si="221"/>
        <v>生活介護</v>
      </c>
      <c r="F2122" s="177" t="s">
        <v>9460</v>
      </c>
      <c r="G2122" s="166" t="s">
        <v>9461</v>
      </c>
      <c r="H2122" s="167" t="s">
        <v>15142</v>
      </c>
      <c r="I2122" s="167" t="s">
        <v>9462</v>
      </c>
      <c r="J2122" s="167" t="s">
        <v>15143</v>
      </c>
      <c r="K2122" s="173" t="s">
        <v>2697</v>
      </c>
      <c r="L2122" s="25" t="s">
        <v>25</v>
      </c>
      <c r="M2122" s="169">
        <v>40</v>
      </c>
      <c r="N2122" s="170">
        <v>39173</v>
      </c>
      <c r="O2122" s="69" t="str">
        <f>IFERROR(VLOOKUP(IF($L2122="―",$K2122,$L2122),法人一覧!$D$4:$E$333,2,FALSE),"―")</f>
        <v>3190005006260</v>
      </c>
    </row>
    <row r="2123" spans="1:16" ht="30" customHeight="1" x14ac:dyDescent="0.15">
      <c r="A2123" s="39">
        <f>IF($B$1923="","",COUNTA($B$1923:B2123))</f>
        <v>201</v>
      </c>
      <c r="B2123" s="165">
        <f t="shared" si="218"/>
        <v>2123</v>
      </c>
      <c r="C2123" s="165" t="str">
        <f t="shared" si="219"/>
        <v>（７）　生活介護　（障害者総合支援法）</v>
      </c>
      <c r="D2123" s="131" t="str">
        <f t="shared" si="220"/>
        <v>障がい福祉課</v>
      </c>
      <c r="E2123" s="27" t="str">
        <f t="shared" si="221"/>
        <v>生活介護</v>
      </c>
      <c r="F2123" s="368" t="s">
        <v>9463</v>
      </c>
      <c r="G2123" s="9" t="s">
        <v>7325</v>
      </c>
      <c r="H2123" s="167" t="s">
        <v>9464</v>
      </c>
      <c r="I2123" s="9" t="s">
        <v>9465</v>
      </c>
      <c r="J2123" s="9" t="s">
        <v>9465</v>
      </c>
      <c r="K2123" s="13" t="s">
        <v>14885</v>
      </c>
      <c r="L2123" s="25" t="s">
        <v>25</v>
      </c>
      <c r="M2123" s="14">
        <v>25</v>
      </c>
      <c r="N2123" s="15">
        <v>38991</v>
      </c>
      <c r="O2123" s="69" t="str">
        <f>IFERROR(VLOOKUP(IF($L2123="―",$K2123,$L2123),法人一覧!$D$4:$E$333,2,FALSE),"―")</f>
        <v>9190005006420</v>
      </c>
    </row>
    <row r="2124" spans="1:16" ht="30" customHeight="1" x14ac:dyDescent="0.15">
      <c r="A2124" s="39">
        <f>IF($B$1923="","",COUNTA($B$1923:B2124))</f>
        <v>202</v>
      </c>
      <c r="B2124" s="165">
        <f t="shared" si="218"/>
        <v>2124</v>
      </c>
      <c r="C2124" s="165" t="str">
        <f t="shared" si="219"/>
        <v>（７）　生活介護　（障害者総合支援法）</v>
      </c>
      <c r="D2124" s="131" t="str">
        <f t="shared" si="220"/>
        <v>障がい福祉課</v>
      </c>
      <c r="E2124" s="27" t="str">
        <f t="shared" si="221"/>
        <v>生活介護</v>
      </c>
      <c r="F2124" s="180" t="s">
        <v>9466</v>
      </c>
      <c r="G2124" s="166" t="s">
        <v>9461</v>
      </c>
      <c r="H2124" s="167" t="s">
        <v>9467</v>
      </c>
      <c r="I2124" s="166" t="s">
        <v>9468</v>
      </c>
      <c r="J2124" s="166" t="s">
        <v>9469</v>
      </c>
      <c r="K2124" s="173" t="s">
        <v>228</v>
      </c>
      <c r="L2124" s="25" t="s">
        <v>25</v>
      </c>
      <c r="M2124" s="169">
        <v>40</v>
      </c>
      <c r="N2124" s="170">
        <v>39539</v>
      </c>
      <c r="O2124" s="69" t="str">
        <f>IFERROR(VLOOKUP(IF($L2124="―",$K2124,$L2124),法人一覧!$D$4:$E$333,2,FALSE),"―")</f>
        <v>3190005006260</v>
      </c>
    </row>
    <row r="2125" spans="1:16" ht="30" customHeight="1" x14ac:dyDescent="0.15">
      <c r="A2125" s="39">
        <f>IF($B$1923="","",COUNTA($B$1923:B2125))</f>
        <v>203</v>
      </c>
      <c r="B2125" s="172">
        <f t="shared" si="218"/>
        <v>2125</v>
      </c>
      <c r="C2125" s="172" t="str">
        <f t="shared" si="219"/>
        <v>（７）　生活介護　（障害者総合支援法）</v>
      </c>
      <c r="D2125" s="131" t="str">
        <f t="shared" si="220"/>
        <v>障がい福祉課</v>
      </c>
      <c r="E2125" s="27" t="str">
        <f t="shared" si="221"/>
        <v>生活介護</v>
      </c>
      <c r="F2125" s="177" t="s">
        <v>9470</v>
      </c>
      <c r="G2125" s="167" t="s">
        <v>2693</v>
      </c>
      <c r="H2125" s="167" t="s">
        <v>9471</v>
      </c>
      <c r="I2125" s="167" t="s">
        <v>9472</v>
      </c>
      <c r="J2125" s="167"/>
      <c r="K2125" s="173" t="s">
        <v>228</v>
      </c>
      <c r="L2125" s="25" t="s">
        <v>25</v>
      </c>
      <c r="M2125" s="169">
        <v>6</v>
      </c>
      <c r="N2125" s="170"/>
      <c r="O2125" s="69" t="str">
        <f>IFERROR(VLOOKUP(IF($L2125="―",$K2125,$L2125),法人一覧!$D$4:$E$333,2,FALSE),"―")</f>
        <v>3190005006260</v>
      </c>
    </row>
    <row r="2126" spans="1:16" ht="30" customHeight="1" x14ac:dyDescent="0.15">
      <c r="A2126" s="39">
        <f>IF($B$1923="","",COUNTA($B$1923:B2126))</f>
        <v>204</v>
      </c>
      <c r="B2126" s="165">
        <f t="shared" si="218"/>
        <v>2126</v>
      </c>
      <c r="C2126" s="165" t="str">
        <f t="shared" si="219"/>
        <v>（７）　生活介護　（障害者総合支援法）</v>
      </c>
      <c r="D2126" s="131" t="str">
        <f t="shared" si="220"/>
        <v>障がい福祉課</v>
      </c>
      <c r="E2126" s="27" t="str">
        <f t="shared" si="221"/>
        <v>生活介護</v>
      </c>
      <c r="F2126" s="180" t="s">
        <v>9473</v>
      </c>
      <c r="G2126" s="166" t="s">
        <v>9461</v>
      </c>
      <c r="H2126" s="167" t="s">
        <v>9474</v>
      </c>
      <c r="I2126" s="166" t="s">
        <v>9475</v>
      </c>
      <c r="J2126" s="166" t="s">
        <v>9476</v>
      </c>
      <c r="K2126" s="176" t="s">
        <v>9477</v>
      </c>
      <c r="L2126" s="25" t="s">
        <v>25</v>
      </c>
      <c r="M2126" s="169">
        <v>20</v>
      </c>
      <c r="N2126" s="170">
        <v>40299</v>
      </c>
      <c r="O2126" s="69" t="str">
        <f>IFERROR(VLOOKUP(IF($L2126="―",$K2126,$L2126),法人一覧!$D$4:$E$333,2,FALSE),"―")</f>
        <v>―</v>
      </c>
    </row>
    <row r="2127" spans="1:16" ht="30" customHeight="1" x14ac:dyDescent="0.15">
      <c r="A2127" s="39">
        <f>IF($B$1923="","",COUNTA($B$1923:B2127))</f>
        <v>205</v>
      </c>
      <c r="B2127" s="165">
        <f t="shared" si="218"/>
        <v>2127</v>
      </c>
      <c r="C2127" s="165" t="str">
        <f t="shared" si="219"/>
        <v>（７）　生活介護　（障害者総合支援法）</v>
      </c>
      <c r="D2127" s="131" t="str">
        <f t="shared" si="220"/>
        <v>障がい福祉課</v>
      </c>
      <c r="E2127" s="27" t="str">
        <f t="shared" si="221"/>
        <v>生活介護</v>
      </c>
      <c r="F2127" s="180" t="s">
        <v>9478</v>
      </c>
      <c r="G2127" s="167" t="s">
        <v>9479</v>
      </c>
      <c r="H2127" s="167" t="s">
        <v>9480</v>
      </c>
      <c r="I2127" s="167" t="s">
        <v>9481</v>
      </c>
      <c r="J2127" s="167" t="s">
        <v>9482</v>
      </c>
      <c r="K2127" s="176" t="s">
        <v>14886</v>
      </c>
      <c r="L2127" s="25" t="s">
        <v>25</v>
      </c>
      <c r="M2127" s="169">
        <v>25</v>
      </c>
      <c r="N2127" s="170">
        <v>41030</v>
      </c>
      <c r="O2127" s="69" t="str">
        <f>IFERROR(VLOOKUP(IF($L2127="―",$K2127,$L2127),法人一覧!$D$4:$E$333,2,FALSE),"―")</f>
        <v>3190005006260</v>
      </c>
    </row>
    <row r="2128" spans="1:16" ht="30" customHeight="1" x14ac:dyDescent="0.15">
      <c r="A2128" s="39">
        <f>IF($B$1923="","",COUNTA($B$1923:B2128))</f>
        <v>206</v>
      </c>
      <c r="B2128" s="165">
        <f t="shared" si="218"/>
        <v>2128</v>
      </c>
      <c r="C2128" s="165" t="str">
        <f t="shared" si="219"/>
        <v>（７）　生活介護　（障害者総合支援法）</v>
      </c>
      <c r="D2128" s="131" t="str">
        <f t="shared" si="220"/>
        <v>障がい福祉課</v>
      </c>
      <c r="E2128" s="27" t="str">
        <f t="shared" si="221"/>
        <v>生活介護</v>
      </c>
      <c r="F2128" s="180" t="s">
        <v>9483</v>
      </c>
      <c r="G2128" s="167" t="s">
        <v>8332</v>
      </c>
      <c r="H2128" s="167" t="s">
        <v>9484</v>
      </c>
      <c r="I2128" s="167" t="s">
        <v>9485</v>
      </c>
      <c r="J2128" s="167" t="s">
        <v>9486</v>
      </c>
      <c r="K2128" s="176" t="s">
        <v>9487</v>
      </c>
      <c r="L2128" s="25" t="s">
        <v>25</v>
      </c>
      <c r="M2128" s="169">
        <v>6</v>
      </c>
      <c r="N2128" s="170">
        <v>43678</v>
      </c>
      <c r="O2128" s="69" t="str">
        <f>IFERROR(VLOOKUP(IF($L2128="―",$K2128,$L2128),法人一覧!$D$4:$E$333,2,FALSE),"―")</f>
        <v>―</v>
      </c>
    </row>
    <row r="2129" spans="1:15" ht="30" customHeight="1" x14ac:dyDescent="0.15">
      <c r="A2129" s="39">
        <f>IF($B$1923="","",COUNTA($B$1923:B2129))</f>
        <v>207</v>
      </c>
      <c r="B2129" s="165">
        <f t="shared" si="218"/>
        <v>2129</v>
      </c>
      <c r="C2129" s="165" t="str">
        <f t="shared" si="219"/>
        <v>（７）　生活介護　（障害者総合支援法）</v>
      </c>
      <c r="D2129" s="131" t="str">
        <f t="shared" si="220"/>
        <v>障がい福祉課</v>
      </c>
      <c r="E2129" s="27" t="str">
        <f t="shared" si="221"/>
        <v>生活介護</v>
      </c>
      <c r="F2129" s="180" t="s">
        <v>9488</v>
      </c>
      <c r="G2129" s="167" t="s">
        <v>9489</v>
      </c>
      <c r="H2129" s="167" t="s">
        <v>9490</v>
      </c>
      <c r="I2129" s="167" t="s">
        <v>9491</v>
      </c>
      <c r="J2129" s="167" t="s">
        <v>9492</v>
      </c>
      <c r="K2129" s="176" t="s">
        <v>9493</v>
      </c>
      <c r="L2129" s="25" t="s">
        <v>25</v>
      </c>
      <c r="M2129" s="169">
        <v>15</v>
      </c>
      <c r="N2129" s="170">
        <v>44562</v>
      </c>
      <c r="O2129" s="69" t="str">
        <f>IFERROR(VLOOKUP(IF($L2129="―",$K2129,$L2129),法人一覧!$D$4:$E$333,2,FALSE),"―")</f>
        <v>―</v>
      </c>
    </row>
    <row r="2130" spans="1:15" ht="30" customHeight="1" x14ac:dyDescent="0.15">
      <c r="A2130" s="39">
        <f>IF($B$1923="","",COUNTA($B$1923:B2130))</f>
        <v>208</v>
      </c>
      <c r="B2130" s="165">
        <f t="shared" si="218"/>
        <v>2130</v>
      </c>
      <c r="C2130" s="165" t="str">
        <f t="shared" si="219"/>
        <v>（７）　生活介護　（障害者総合支援法）</v>
      </c>
      <c r="D2130" s="131" t="str">
        <f t="shared" si="220"/>
        <v>障がい福祉課</v>
      </c>
      <c r="E2130" s="27" t="str">
        <f t="shared" si="221"/>
        <v>生活介護</v>
      </c>
      <c r="F2130" s="179" t="s">
        <v>9494</v>
      </c>
      <c r="G2130" s="178" t="s">
        <v>5331</v>
      </c>
      <c r="H2130" s="178" t="s">
        <v>9495</v>
      </c>
      <c r="I2130" s="178" t="s">
        <v>9496</v>
      </c>
      <c r="J2130" s="178" t="s">
        <v>9497</v>
      </c>
      <c r="K2130" s="179" t="s">
        <v>9498</v>
      </c>
      <c r="L2130" s="25" t="s">
        <v>25</v>
      </c>
      <c r="M2130" s="169">
        <v>34</v>
      </c>
      <c r="N2130" s="170">
        <v>44866</v>
      </c>
      <c r="O2130" s="69" t="str">
        <f>IFERROR(VLOOKUP(IF($L2130="―",$K2130,$L2130),法人一覧!$D$4:$E$333,2,FALSE),"―")</f>
        <v>―</v>
      </c>
    </row>
    <row r="2131" spans="1:15" ht="30" customHeight="1" x14ac:dyDescent="0.15">
      <c r="A2131" s="39">
        <f>IF($B$1923="","",COUNTA($B$1923:B2131))</f>
        <v>209</v>
      </c>
      <c r="B2131" s="165">
        <f t="shared" si="218"/>
        <v>2131</v>
      </c>
      <c r="C2131" s="165" t="str">
        <f t="shared" si="219"/>
        <v>（７）　生活介護　（障害者総合支援法）</v>
      </c>
      <c r="D2131" s="131" t="str">
        <f t="shared" si="220"/>
        <v>障がい福祉課</v>
      </c>
      <c r="E2131" s="27" t="str">
        <f t="shared" si="221"/>
        <v>生活介護</v>
      </c>
      <c r="F2131" s="180" t="s">
        <v>9499</v>
      </c>
      <c r="G2131" s="167" t="s">
        <v>5873</v>
      </c>
      <c r="H2131" s="167" t="s">
        <v>9500</v>
      </c>
      <c r="I2131" s="166" t="s">
        <v>9501</v>
      </c>
      <c r="J2131" s="166" t="s">
        <v>9502</v>
      </c>
      <c r="K2131" s="176" t="s">
        <v>9503</v>
      </c>
      <c r="L2131" s="25" t="s">
        <v>25</v>
      </c>
      <c r="M2131" s="169">
        <v>15</v>
      </c>
      <c r="N2131" s="170">
        <v>40756</v>
      </c>
      <c r="O2131" s="69" t="str">
        <f>IFERROR(VLOOKUP(IF($L2131="―",$K2131,$L2131),法人一覧!$D$4:$E$333,2,FALSE),"―")</f>
        <v>―</v>
      </c>
    </row>
    <row r="2132" spans="1:15" ht="30" customHeight="1" x14ac:dyDescent="0.15">
      <c r="A2132" s="39">
        <f>IF($B$1923="","",COUNTA($B$1923:B2132))</f>
        <v>210</v>
      </c>
      <c r="B2132" s="165">
        <f t="shared" si="218"/>
        <v>2132</v>
      </c>
      <c r="C2132" s="165" t="str">
        <f t="shared" si="219"/>
        <v>（７）　生活介護　（障害者総合支援法）</v>
      </c>
      <c r="D2132" s="131" t="str">
        <f t="shared" si="220"/>
        <v>障がい福祉課</v>
      </c>
      <c r="E2132" s="27" t="str">
        <f t="shared" si="221"/>
        <v>生活介護</v>
      </c>
      <c r="F2132" s="177" t="s">
        <v>9504</v>
      </c>
      <c r="G2132" s="167" t="s">
        <v>9505</v>
      </c>
      <c r="H2132" s="167" t="s">
        <v>9506</v>
      </c>
      <c r="I2132" s="167" t="s">
        <v>9507</v>
      </c>
      <c r="J2132" s="167" t="s">
        <v>9508</v>
      </c>
      <c r="K2132" s="173" t="s">
        <v>9509</v>
      </c>
      <c r="L2132" s="25" t="s">
        <v>25</v>
      </c>
      <c r="M2132" s="169">
        <v>15</v>
      </c>
      <c r="N2132" s="170">
        <v>41579</v>
      </c>
      <c r="O2132" s="69" t="str">
        <f>IFERROR(VLOOKUP(IF($L2132="―",$K2132,$L2132),法人一覧!$D$4:$E$333,2,FALSE),"―")</f>
        <v>―</v>
      </c>
    </row>
    <row r="2133" spans="1:15" ht="30" customHeight="1" x14ac:dyDescent="0.15">
      <c r="A2133" s="39">
        <f>IF($B$1923="","",COUNTA($B$1923:B2133))</f>
        <v>211</v>
      </c>
      <c r="B2133" s="165">
        <f t="shared" si="218"/>
        <v>2133</v>
      </c>
      <c r="C2133" s="165" t="str">
        <f t="shared" si="219"/>
        <v>（７）　生活介護　（障害者総合支援法）</v>
      </c>
      <c r="D2133" s="131" t="str">
        <f t="shared" si="220"/>
        <v>障がい福祉課</v>
      </c>
      <c r="E2133" s="27" t="str">
        <f t="shared" si="221"/>
        <v>生活介護</v>
      </c>
      <c r="F2133" s="180" t="s">
        <v>9510</v>
      </c>
      <c r="G2133" s="167" t="s">
        <v>9511</v>
      </c>
      <c r="H2133" s="167" t="s">
        <v>9512</v>
      </c>
      <c r="I2133" s="166" t="s">
        <v>9513</v>
      </c>
      <c r="J2133" s="166" t="s">
        <v>9514</v>
      </c>
      <c r="K2133" s="176" t="s">
        <v>9503</v>
      </c>
      <c r="L2133" s="25" t="s">
        <v>25</v>
      </c>
      <c r="M2133" s="169">
        <v>35</v>
      </c>
      <c r="N2133" s="170">
        <v>40756</v>
      </c>
      <c r="O2133" s="69" t="str">
        <f>IFERROR(VLOOKUP(IF($L2133="―",$K2133,$L2133),法人一覧!$D$4:$E$333,2,FALSE),"―")</f>
        <v>―</v>
      </c>
    </row>
    <row r="2134" spans="1:15" ht="30" customHeight="1" x14ac:dyDescent="0.15">
      <c r="A2134" s="39">
        <f>IF($B$1923="","",COUNTA($B$1923:B2134))</f>
        <v>212</v>
      </c>
      <c r="B2134" s="172">
        <f t="shared" si="218"/>
        <v>2134</v>
      </c>
      <c r="C2134" s="172" t="str">
        <f t="shared" si="219"/>
        <v>（７）　生活介護　（障害者総合支援法）</v>
      </c>
      <c r="D2134" s="131" t="str">
        <f t="shared" si="220"/>
        <v>障がい福祉課</v>
      </c>
      <c r="E2134" s="27" t="str">
        <f t="shared" si="221"/>
        <v>生活介護</v>
      </c>
      <c r="F2134" s="180" t="s">
        <v>9515</v>
      </c>
      <c r="G2134" s="167" t="s">
        <v>9516</v>
      </c>
      <c r="H2134" s="167" t="s">
        <v>9517</v>
      </c>
      <c r="I2134" s="166" t="s">
        <v>9518</v>
      </c>
      <c r="J2134" s="166" t="s">
        <v>9519</v>
      </c>
      <c r="K2134" s="176" t="s">
        <v>9503</v>
      </c>
      <c r="L2134" s="25" t="s">
        <v>25</v>
      </c>
      <c r="M2134" s="169">
        <v>10</v>
      </c>
      <c r="N2134" s="170"/>
      <c r="O2134" s="69" t="str">
        <f>IFERROR(VLOOKUP(IF($L2134="―",$K2134,$L2134),法人一覧!$D$4:$E$333,2,FALSE),"―")</f>
        <v>―</v>
      </c>
    </row>
    <row r="2135" spans="1:15" ht="30" customHeight="1" x14ac:dyDescent="0.15">
      <c r="A2135" s="39">
        <f>IF($B$1923="","",COUNTA($B$1923:B2135))</f>
        <v>213</v>
      </c>
      <c r="B2135" s="165">
        <f t="shared" si="218"/>
        <v>2135</v>
      </c>
      <c r="C2135" s="165" t="str">
        <f t="shared" si="219"/>
        <v>（７）　生活介護　（障害者総合支援法）</v>
      </c>
      <c r="D2135" s="131" t="str">
        <f t="shared" si="220"/>
        <v>障がい福祉課</v>
      </c>
      <c r="E2135" s="27" t="str">
        <f t="shared" si="221"/>
        <v>生活介護</v>
      </c>
      <c r="F2135" s="180" t="s">
        <v>9520</v>
      </c>
      <c r="G2135" s="167" t="s">
        <v>9521</v>
      </c>
      <c r="H2135" s="167" t="s">
        <v>9517</v>
      </c>
      <c r="I2135" s="166" t="s">
        <v>9522</v>
      </c>
      <c r="J2135" s="166" t="s">
        <v>9523</v>
      </c>
      <c r="K2135" s="176" t="s">
        <v>14887</v>
      </c>
      <c r="L2135" s="25" t="s">
        <v>25</v>
      </c>
      <c r="M2135" s="169">
        <v>26</v>
      </c>
      <c r="N2135" s="170">
        <v>44228</v>
      </c>
      <c r="O2135" s="69" t="str">
        <f>IFERROR(VLOOKUP(IF($L2135="―",$K2135,$L2135),法人一覧!$D$4:$E$333,2,FALSE),"―")</f>
        <v>4190005003942</v>
      </c>
    </row>
    <row r="2136" spans="1:15" ht="27" customHeight="1" x14ac:dyDescent="0.15">
      <c r="A2136" s="39">
        <f>IF($B$1923="","",COUNTA($B$1923:B2136))</f>
        <v>214</v>
      </c>
      <c r="B2136" s="165">
        <f t="shared" si="218"/>
        <v>2136</v>
      </c>
      <c r="C2136" s="165" t="str">
        <f t="shared" si="219"/>
        <v>（７）　生活介護　（障害者総合支援法）</v>
      </c>
      <c r="D2136" s="131" t="str">
        <f t="shared" si="220"/>
        <v>障がい福祉課</v>
      </c>
      <c r="E2136" s="27" t="str">
        <f t="shared" si="221"/>
        <v>生活介護</v>
      </c>
      <c r="F2136" s="180" t="s">
        <v>9524</v>
      </c>
      <c r="G2136" s="167" t="s">
        <v>1978</v>
      </c>
      <c r="H2136" s="167" t="s">
        <v>9525</v>
      </c>
      <c r="I2136" s="167" t="s">
        <v>9526</v>
      </c>
      <c r="J2136" s="167" t="s">
        <v>9526</v>
      </c>
      <c r="K2136" s="176" t="s">
        <v>14888</v>
      </c>
      <c r="L2136" s="25" t="s">
        <v>25</v>
      </c>
      <c r="M2136" s="169">
        <v>12</v>
      </c>
      <c r="N2136" s="170">
        <v>40544</v>
      </c>
      <c r="O2136" s="69" t="str">
        <f>IFERROR(VLOOKUP(IF($L2136="―",$K2136,$L2136),法人一覧!$D$4:$E$333,2,FALSE),"―")</f>
        <v>6190005003585</v>
      </c>
    </row>
    <row r="2137" spans="1:15" ht="30" customHeight="1" x14ac:dyDescent="0.15">
      <c r="A2137" s="39">
        <f>IF($B$1923="","",COUNTA($B$1923:B2137))</f>
        <v>215</v>
      </c>
      <c r="B2137" s="165">
        <f t="shared" si="218"/>
        <v>2137</v>
      </c>
      <c r="C2137" s="165" t="str">
        <f t="shared" si="219"/>
        <v>（７）　生活介護　（障害者総合支援法）</v>
      </c>
      <c r="D2137" s="131" t="str">
        <f t="shared" si="220"/>
        <v>障がい福祉課</v>
      </c>
      <c r="E2137" s="27" t="str">
        <f t="shared" si="221"/>
        <v>生活介護</v>
      </c>
      <c r="F2137" s="13" t="s">
        <v>9527</v>
      </c>
      <c r="G2137" s="9" t="s">
        <v>9528</v>
      </c>
      <c r="H2137" s="167" t="s">
        <v>9529</v>
      </c>
      <c r="I2137" s="9" t="s">
        <v>9530</v>
      </c>
      <c r="J2137" s="9" t="s">
        <v>9531</v>
      </c>
      <c r="K2137" s="13" t="s">
        <v>14889</v>
      </c>
      <c r="L2137" s="25" t="s">
        <v>25</v>
      </c>
      <c r="M2137" s="169">
        <v>20</v>
      </c>
      <c r="N2137" s="170">
        <v>42095</v>
      </c>
      <c r="O2137" s="69" t="str">
        <f>IFERROR(VLOOKUP(IF($L2137="―",$K2137,$L2137),法人一覧!$D$4:$E$333,2,FALSE),"―")</f>
        <v>8190005003550</v>
      </c>
    </row>
    <row r="2138" spans="1:15" ht="30" customHeight="1" x14ac:dyDescent="0.15">
      <c r="A2138" s="39">
        <f>IF($B$1923="","",COUNTA($B$1923:B2138))</f>
        <v>216</v>
      </c>
      <c r="B2138" s="181">
        <f t="shared" si="218"/>
        <v>2138</v>
      </c>
      <c r="C2138" s="181" t="str">
        <f t="shared" si="219"/>
        <v>（７）　生活介護　（障害者総合支援法）</v>
      </c>
      <c r="D2138" s="138" t="str">
        <f t="shared" si="220"/>
        <v>障がい福祉課</v>
      </c>
      <c r="E2138" s="27" t="str">
        <f t="shared" si="221"/>
        <v>生活介護</v>
      </c>
      <c r="F2138" s="364" t="s">
        <v>9532</v>
      </c>
      <c r="G2138" s="18" t="s">
        <v>9533</v>
      </c>
      <c r="H2138" s="182" t="s">
        <v>9534</v>
      </c>
      <c r="I2138" s="19" t="s">
        <v>9535</v>
      </c>
      <c r="J2138" s="19" t="s">
        <v>9536</v>
      </c>
      <c r="K2138" s="364" t="s">
        <v>9537</v>
      </c>
      <c r="L2138" s="58" t="s">
        <v>25</v>
      </c>
      <c r="M2138" s="183">
        <v>20</v>
      </c>
      <c r="N2138" s="184">
        <v>44835</v>
      </c>
      <c r="O2138" s="74" t="str">
        <f>IFERROR(VLOOKUP(IF($L2138="―",$K2138,$L2138),法人一覧!$D$4:$E$333,2,FALSE),"―")</f>
        <v>―</v>
      </c>
    </row>
    <row r="2139" spans="1:15" ht="30" customHeight="1" x14ac:dyDescent="0.15">
      <c r="H2139" s="63"/>
      <c r="N2139" s="360"/>
      <c r="O2139" s="91"/>
    </row>
    <row r="2140" spans="1:15" ht="30" customHeight="1" x14ac:dyDescent="0.15">
      <c r="F2140" s="395" t="s">
        <v>13919</v>
      </c>
      <c r="O2140" s="56" t="s">
        <v>204</v>
      </c>
    </row>
    <row r="2141" spans="1:15" ht="30" customHeight="1" x14ac:dyDescent="0.15">
      <c r="A2141" s="77" t="s">
        <v>5</v>
      </c>
      <c r="B2141" s="66" t="s">
        <v>6</v>
      </c>
      <c r="C2141" s="66" t="s">
        <v>7</v>
      </c>
      <c r="D2141" s="66" t="s">
        <v>8</v>
      </c>
      <c r="E2141" s="66" t="s">
        <v>9</v>
      </c>
      <c r="F2141" s="67" t="s">
        <v>10</v>
      </c>
      <c r="G2141" s="66" t="s">
        <v>11</v>
      </c>
      <c r="H2141" s="67" t="s">
        <v>12</v>
      </c>
      <c r="I2141" s="66" t="s">
        <v>13</v>
      </c>
      <c r="J2141" s="66" t="s">
        <v>14</v>
      </c>
      <c r="K2141" s="67" t="s">
        <v>15</v>
      </c>
      <c r="L2141" s="67" t="s">
        <v>13925</v>
      </c>
      <c r="M2141" s="68" t="s">
        <v>16</v>
      </c>
      <c r="N2141" s="67" t="s">
        <v>17</v>
      </c>
      <c r="O2141" s="66" t="s">
        <v>18</v>
      </c>
    </row>
    <row r="2142" spans="1:15" ht="30" customHeight="1" x14ac:dyDescent="0.15">
      <c r="A2142" s="39">
        <f>IF($B$2142="","",COUNTA($B$2142:B2142))</f>
        <v>1</v>
      </c>
      <c r="B2142" s="59">
        <f t="shared" ref="B2142:B2205" si="222">IF(D2142="","",ROW())</f>
        <v>2142</v>
      </c>
      <c r="C2142" s="168" t="str">
        <f t="shared" ref="C2142:C2173" si="223">$F$2140</f>
        <v>（８）　共同生活援助(介護サービス包括型)　（障害者総合支援法）</v>
      </c>
      <c r="D2142" s="131" t="str">
        <f t="shared" ref="D2142:D2205" si="224">$O$2140</f>
        <v>障がい福祉課</v>
      </c>
      <c r="E2142" s="27" t="str">
        <f t="shared" ref="E2142:E2173" si="225">MID(category5_8,SEARCH("）",category5_8,1)+2,SEARCH("（",category5_8,SEARCH("）",category5_8,1)+2)-SEARCH("）",category5_8,1)-3)</f>
        <v>共同生活援助(介護サービス包括型)</v>
      </c>
      <c r="F2142" s="176" t="s">
        <v>9538</v>
      </c>
      <c r="G2142" s="34" t="s">
        <v>2060</v>
      </c>
      <c r="H2142" s="168" t="s">
        <v>9539</v>
      </c>
      <c r="I2142" s="166" t="s">
        <v>9540</v>
      </c>
      <c r="J2142" s="166" t="s">
        <v>9541</v>
      </c>
      <c r="K2142" s="176" t="s">
        <v>9542</v>
      </c>
      <c r="L2142" s="25" t="s">
        <v>25</v>
      </c>
      <c r="M2142" s="195">
        <v>29</v>
      </c>
      <c r="N2142" s="170">
        <v>39569</v>
      </c>
      <c r="O2142" s="74" t="str">
        <f>IFERROR(VLOOKUP(IF($L2142="―",$K2142,$L2142),[4]法人一覧!$D$4:$E$326,2,FALSE),"―")</f>
        <v>―</v>
      </c>
    </row>
    <row r="2143" spans="1:15" ht="30" customHeight="1" x14ac:dyDescent="0.15">
      <c r="A2143" s="39">
        <f>IF($B$2142="","",COUNTA($B$2142:B2143))</f>
        <v>2</v>
      </c>
      <c r="B2143" s="168">
        <f t="shared" si="222"/>
        <v>2143</v>
      </c>
      <c r="C2143" s="168" t="str">
        <f t="shared" si="223"/>
        <v>（８）　共同生活援助(介護サービス包括型)　（障害者総合支援法）</v>
      </c>
      <c r="D2143" s="131" t="str">
        <f t="shared" si="224"/>
        <v>障がい福祉課</v>
      </c>
      <c r="E2143" s="27" t="str">
        <f t="shared" si="225"/>
        <v>共同生活援助(介護サービス包括型)</v>
      </c>
      <c r="F2143" s="176" t="s">
        <v>9543</v>
      </c>
      <c r="G2143" s="34" t="s">
        <v>271</v>
      </c>
      <c r="H2143" s="168" t="s">
        <v>9544</v>
      </c>
      <c r="I2143" s="166" t="s">
        <v>9545</v>
      </c>
      <c r="J2143" s="166" t="s">
        <v>9546</v>
      </c>
      <c r="K2143" s="176" t="s">
        <v>14828</v>
      </c>
      <c r="L2143" s="25" t="s">
        <v>25</v>
      </c>
      <c r="M2143" s="195">
        <v>19</v>
      </c>
      <c r="N2143" s="170">
        <v>38991</v>
      </c>
      <c r="O2143" s="69" t="str">
        <f>IFERROR(VLOOKUP(IF($L2143="―",$K2143,$L2143),[4]法人一覧!$D$4:$E$326,2,FALSE),"―")</f>
        <v>9190005008417</v>
      </c>
    </row>
    <row r="2144" spans="1:15" ht="30" customHeight="1" x14ac:dyDescent="0.15">
      <c r="A2144" s="39">
        <f>IF($B$2142="","",COUNTA($B$2142:B2144))</f>
        <v>3</v>
      </c>
      <c r="B2144" s="168">
        <f t="shared" si="222"/>
        <v>2144</v>
      </c>
      <c r="C2144" s="168" t="str">
        <f t="shared" si="223"/>
        <v>（８）　共同生活援助(介護サービス包括型)　（障害者総合支援法）</v>
      </c>
      <c r="D2144" s="131" t="str">
        <f t="shared" si="224"/>
        <v>障がい福祉課</v>
      </c>
      <c r="E2144" s="27" t="str">
        <f t="shared" si="225"/>
        <v>共同生活援助(介護サービス包括型)</v>
      </c>
      <c r="F2144" s="176" t="s">
        <v>9547</v>
      </c>
      <c r="G2144" s="34" t="s">
        <v>281</v>
      </c>
      <c r="H2144" s="168" t="s">
        <v>9548</v>
      </c>
      <c r="I2144" s="166" t="s">
        <v>9549</v>
      </c>
      <c r="J2144" s="166" t="s">
        <v>9550</v>
      </c>
      <c r="K2144" s="176" t="s">
        <v>9551</v>
      </c>
      <c r="L2144" s="25" t="s">
        <v>25</v>
      </c>
      <c r="M2144" s="195">
        <v>6</v>
      </c>
      <c r="N2144" s="170">
        <v>42826</v>
      </c>
      <c r="O2144" s="69" t="str">
        <f>IFERROR(VLOOKUP(IF($L2144="―",$K2144,$L2144),[4]法人一覧!$D$4:$E$326,2,FALSE),"―")</f>
        <v>―</v>
      </c>
    </row>
    <row r="2145" spans="1:15" ht="30" customHeight="1" x14ac:dyDescent="0.15">
      <c r="A2145" s="39">
        <f>IF($B$2142="","",COUNTA($B$2142:B2145))</f>
        <v>4</v>
      </c>
      <c r="B2145" s="168">
        <f t="shared" si="222"/>
        <v>2145</v>
      </c>
      <c r="C2145" s="168" t="str">
        <f t="shared" si="223"/>
        <v>（８）　共同生活援助(介護サービス包括型)　（障害者総合支援法）</v>
      </c>
      <c r="D2145" s="131" t="str">
        <f t="shared" si="224"/>
        <v>障がい福祉課</v>
      </c>
      <c r="E2145" s="27" t="str">
        <f t="shared" si="225"/>
        <v>共同生活援助(介護サービス包括型)</v>
      </c>
      <c r="F2145" s="176" t="s">
        <v>9552</v>
      </c>
      <c r="G2145" s="34" t="s">
        <v>608</v>
      </c>
      <c r="H2145" s="168" t="s">
        <v>9553</v>
      </c>
      <c r="I2145" s="166" t="s">
        <v>9554</v>
      </c>
      <c r="J2145" s="166" t="s">
        <v>9555</v>
      </c>
      <c r="K2145" s="176" t="s">
        <v>9556</v>
      </c>
      <c r="L2145" s="25" t="s">
        <v>25</v>
      </c>
      <c r="M2145" s="195">
        <v>11</v>
      </c>
      <c r="N2145" s="170">
        <v>45413</v>
      </c>
      <c r="O2145" s="69" t="str">
        <f>IFERROR(VLOOKUP(IF($L2145="―",$K2145,$L2145),[4]法人一覧!$D$4:$E$326,2,FALSE),"―")</f>
        <v>―</v>
      </c>
    </row>
    <row r="2146" spans="1:15" ht="30" customHeight="1" x14ac:dyDescent="0.15">
      <c r="A2146" s="39">
        <f>IF($B$2142="","",COUNTA($B$2142:B2146))</f>
        <v>5</v>
      </c>
      <c r="B2146" s="168">
        <f t="shared" si="222"/>
        <v>2146</v>
      </c>
      <c r="C2146" s="168" t="str">
        <f t="shared" si="223"/>
        <v>（８）　共同生活援助(介護サービス包括型)　（障害者総合支援法）</v>
      </c>
      <c r="D2146" s="131" t="str">
        <f t="shared" si="224"/>
        <v>障がい福祉課</v>
      </c>
      <c r="E2146" s="27" t="str">
        <f t="shared" si="225"/>
        <v>共同生活援助(介護サービス包括型)</v>
      </c>
      <c r="F2146" s="176" t="s">
        <v>9557</v>
      </c>
      <c r="G2146" s="34" t="s">
        <v>7498</v>
      </c>
      <c r="H2146" s="168" t="s">
        <v>9558</v>
      </c>
      <c r="I2146" s="166" t="s">
        <v>9559</v>
      </c>
      <c r="J2146" s="166" t="s">
        <v>4253</v>
      </c>
      <c r="K2146" s="176" t="s">
        <v>9560</v>
      </c>
      <c r="L2146" s="25" t="s">
        <v>25</v>
      </c>
      <c r="M2146" s="195">
        <v>10</v>
      </c>
      <c r="N2146" s="170">
        <v>45474</v>
      </c>
      <c r="O2146" s="69" t="str">
        <f>IFERROR(VLOOKUP(IF($L2146="―",$K2146,$L2146),[4]法人一覧!$D$4:$E$326,2,FALSE),"―")</f>
        <v>―</v>
      </c>
    </row>
    <row r="2147" spans="1:15" ht="30" customHeight="1" x14ac:dyDescent="0.15">
      <c r="A2147" s="39">
        <f>IF($B$2142="","",COUNTA($B$2142:B2147))</f>
        <v>6</v>
      </c>
      <c r="B2147" s="168">
        <f t="shared" si="222"/>
        <v>2147</v>
      </c>
      <c r="C2147" s="168" t="str">
        <f t="shared" si="223"/>
        <v>（８）　共同生活援助(介護サービス包括型)　（障害者総合支援法）</v>
      </c>
      <c r="D2147" s="131" t="str">
        <f t="shared" si="224"/>
        <v>障がい福祉課</v>
      </c>
      <c r="E2147" s="27" t="str">
        <f t="shared" si="225"/>
        <v>共同生活援助(介護サービス包括型)</v>
      </c>
      <c r="F2147" s="176" t="s">
        <v>9589</v>
      </c>
      <c r="G2147" s="34" t="s">
        <v>9590</v>
      </c>
      <c r="H2147" s="168" t="s">
        <v>9591</v>
      </c>
      <c r="I2147" s="166" t="s">
        <v>9592</v>
      </c>
      <c r="J2147" s="166" t="s">
        <v>9592</v>
      </c>
      <c r="K2147" s="176" t="s">
        <v>9593</v>
      </c>
      <c r="L2147" s="25" t="s">
        <v>25</v>
      </c>
      <c r="M2147" s="195">
        <v>49</v>
      </c>
      <c r="N2147" s="170">
        <v>43252</v>
      </c>
      <c r="O2147" s="69" t="str">
        <f>IFERROR(VLOOKUP(IF($L2147="―",$K2147,$L2147),[4]法人一覧!$D$4:$E$326,2,FALSE),"―")</f>
        <v>―</v>
      </c>
    </row>
    <row r="2148" spans="1:15" ht="30" customHeight="1" x14ac:dyDescent="0.15">
      <c r="A2148" s="39">
        <f>IF($B$2142="","",COUNTA($B$2142:B2148))</f>
        <v>7</v>
      </c>
      <c r="B2148" s="168">
        <f t="shared" si="222"/>
        <v>2148</v>
      </c>
      <c r="C2148" s="168" t="str">
        <f t="shared" si="223"/>
        <v>（８）　共同生活援助(介護サービス包括型)　（障害者総合支援法）</v>
      </c>
      <c r="D2148" s="131" t="str">
        <f t="shared" si="224"/>
        <v>障がい福祉課</v>
      </c>
      <c r="E2148" s="27" t="str">
        <f t="shared" si="225"/>
        <v>共同生活援助(介護サービス包括型)</v>
      </c>
      <c r="F2148" s="176" t="s">
        <v>9594</v>
      </c>
      <c r="G2148" s="34" t="s">
        <v>9590</v>
      </c>
      <c r="H2148" s="168" t="s">
        <v>15144</v>
      </c>
      <c r="I2148" s="166" t="s">
        <v>9595</v>
      </c>
      <c r="J2148" s="166" t="s">
        <v>9596</v>
      </c>
      <c r="K2148" s="176" t="s">
        <v>9597</v>
      </c>
      <c r="L2148" s="25" t="s">
        <v>25</v>
      </c>
      <c r="M2148" s="195">
        <v>8</v>
      </c>
      <c r="N2148" s="170">
        <v>44013</v>
      </c>
      <c r="O2148" s="69" t="str">
        <f>IFERROR(VLOOKUP(IF($L2148="―",$K2148,$L2148),[4]法人一覧!$D$4:$E$326,2,FALSE),"―")</f>
        <v>―</v>
      </c>
    </row>
    <row r="2149" spans="1:15" ht="30" customHeight="1" x14ac:dyDescent="0.15">
      <c r="A2149" s="39">
        <f>IF($B$2142="","",COUNTA($B$2142:B2149))</f>
        <v>8</v>
      </c>
      <c r="B2149" s="168">
        <f t="shared" si="222"/>
        <v>2149</v>
      </c>
      <c r="C2149" s="168" t="str">
        <f t="shared" si="223"/>
        <v>（８）　共同生活援助(介護サービス包括型)　（障害者総合支援法）</v>
      </c>
      <c r="D2149" s="131" t="str">
        <f t="shared" si="224"/>
        <v>障がい福祉課</v>
      </c>
      <c r="E2149" s="27" t="str">
        <f t="shared" si="225"/>
        <v>共同生活援助(介護サービス包括型)</v>
      </c>
      <c r="F2149" s="176" t="s">
        <v>9598</v>
      </c>
      <c r="G2149" s="34" t="s">
        <v>7529</v>
      </c>
      <c r="H2149" s="168" t="s">
        <v>9599</v>
      </c>
      <c r="I2149" s="166" t="s">
        <v>8621</v>
      </c>
      <c r="J2149" s="166" t="s">
        <v>8622</v>
      </c>
      <c r="K2149" s="176" t="s">
        <v>9600</v>
      </c>
      <c r="L2149" s="25" t="s">
        <v>25</v>
      </c>
      <c r="M2149" s="195">
        <v>10</v>
      </c>
      <c r="N2149" s="170">
        <v>44105</v>
      </c>
      <c r="O2149" s="69" t="str">
        <f>IFERROR(VLOOKUP(IF($L2149="―",$K2149,$L2149),[4]法人一覧!$D$4:$E$326,2,FALSE),"―")</f>
        <v>―</v>
      </c>
    </row>
    <row r="2150" spans="1:15" ht="30" customHeight="1" x14ac:dyDescent="0.15">
      <c r="A2150" s="39">
        <f>IF($B$2142="","",COUNTA($B$2142:B2150))</f>
        <v>9</v>
      </c>
      <c r="B2150" s="168">
        <f t="shared" si="222"/>
        <v>2150</v>
      </c>
      <c r="C2150" s="168" t="str">
        <f t="shared" si="223"/>
        <v>（８）　共同生活援助(介護サービス包括型)　（障害者総合支援法）</v>
      </c>
      <c r="D2150" s="131" t="str">
        <f t="shared" si="224"/>
        <v>障がい福祉課</v>
      </c>
      <c r="E2150" s="27" t="str">
        <f t="shared" si="225"/>
        <v>共同生活援助(介護サービス包括型)</v>
      </c>
      <c r="F2150" s="25" t="s">
        <v>15145</v>
      </c>
      <c r="G2150" s="98" t="s">
        <v>15146</v>
      </c>
      <c r="H2150" s="25" t="s">
        <v>15147</v>
      </c>
      <c r="I2150" s="98" t="s">
        <v>15148</v>
      </c>
      <c r="J2150" s="98" t="s">
        <v>10115</v>
      </c>
      <c r="K2150" s="25" t="s">
        <v>15149</v>
      </c>
      <c r="L2150" s="25"/>
      <c r="M2150" s="97">
        <v>8</v>
      </c>
      <c r="N2150" s="135">
        <v>46023</v>
      </c>
      <c r="O2150" s="69" t="str">
        <f>IFERROR(VLOOKUP(IF($L2150="―",$K2150,$L2150),[4]法人一覧!$D$4:$E$326,2,FALSE),"―")</f>
        <v>―</v>
      </c>
    </row>
    <row r="2151" spans="1:15" ht="30" customHeight="1" x14ac:dyDescent="0.15">
      <c r="A2151" s="39">
        <f>IF($B$2142="","",COUNTA($B$2142:B2151))</f>
        <v>10</v>
      </c>
      <c r="B2151" s="168">
        <f t="shared" si="222"/>
        <v>2151</v>
      </c>
      <c r="C2151" s="168" t="str">
        <f t="shared" si="223"/>
        <v>（８）　共同生活援助(介護サービス包括型)　（障害者総合支援法）</v>
      </c>
      <c r="D2151" s="131" t="str">
        <f t="shared" si="224"/>
        <v>障がい福祉課</v>
      </c>
      <c r="E2151" s="27" t="str">
        <f t="shared" si="225"/>
        <v>共同生活援助(介護サービス包括型)</v>
      </c>
      <c r="F2151" s="176" t="s">
        <v>9607</v>
      </c>
      <c r="G2151" s="34" t="s">
        <v>9608</v>
      </c>
      <c r="H2151" s="168" t="s">
        <v>9609</v>
      </c>
      <c r="I2151" s="166" t="s">
        <v>9610</v>
      </c>
      <c r="J2151" s="166" t="s">
        <v>9611</v>
      </c>
      <c r="K2151" s="176" t="s">
        <v>9612</v>
      </c>
      <c r="L2151" s="25" t="s">
        <v>25</v>
      </c>
      <c r="M2151" s="195">
        <v>18</v>
      </c>
      <c r="N2151" s="170">
        <v>44348</v>
      </c>
      <c r="O2151" s="69" t="str">
        <f>IFERROR(VLOOKUP(IF($L2151="―",$K2151,$L2151),[4]法人一覧!$D$4:$E$326,2,FALSE),"―")</f>
        <v>―</v>
      </c>
    </row>
    <row r="2152" spans="1:15" ht="30" customHeight="1" x14ac:dyDescent="0.15">
      <c r="A2152" s="39">
        <f>IF($B$2142="","",COUNTA($B$2142:B2152))</f>
        <v>11</v>
      </c>
      <c r="B2152" s="168">
        <f t="shared" si="222"/>
        <v>2152</v>
      </c>
      <c r="C2152" s="168" t="str">
        <f t="shared" si="223"/>
        <v>（８）　共同生活援助(介護サービス包括型)　（障害者総合支援法）</v>
      </c>
      <c r="D2152" s="131" t="str">
        <f t="shared" si="224"/>
        <v>障がい福祉課</v>
      </c>
      <c r="E2152" s="27" t="str">
        <f t="shared" si="225"/>
        <v>共同生活援助(介護サービス包括型)</v>
      </c>
      <c r="F2152" s="176" t="s">
        <v>9613</v>
      </c>
      <c r="G2152" s="34" t="s">
        <v>4240</v>
      </c>
      <c r="H2152" s="176" t="s">
        <v>9614</v>
      </c>
      <c r="I2152" s="166" t="s">
        <v>9615</v>
      </c>
      <c r="J2152" s="166" t="s">
        <v>9616</v>
      </c>
      <c r="K2152" s="176" t="s">
        <v>9617</v>
      </c>
      <c r="L2152" s="25" t="s">
        <v>25</v>
      </c>
      <c r="M2152" s="195">
        <v>23</v>
      </c>
      <c r="N2152" s="170">
        <v>44440</v>
      </c>
      <c r="O2152" s="69" t="str">
        <f>IFERROR(VLOOKUP(IF($L2152="―",$K2152,$L2152),[4]法人一覧!$D$4:$E$326,2,FALSE),"―")</f>
        <v>―</v>
      </c>
    </row>
    <row r="2153" spans="1:15" ht="30" customHeight="1" x14ac:dyDescent="0.15">
      <c r="A2153" s="39">
        <f>IF($B$2142="","",COUNTA($B$2142:B2153))</f>
        <v>12</v>
      </c>
      <c r="B2153" s="168">
        <f t="shared" si="222"/>
        <v>2153</v>
      </c>
      <c r="C2153" s="168" t="str">
        <f t="shared" si="223"/>
        <v>（８）　共同生活援助(介護サービス包括型)　（障害者総合支援法）</v>
      </c>
      <c r="D2153" s="131" t="str">
        <f t="shared" si="224"/>
        <v>障がい福祉課</v>
      </c>
      <c r="E2153" s="27" t="str">
        <f t="shared" si="225"/>
        <v>共同生活援助(介護サービス包括型)</v>
      </c>
      <c r="F2153" s="25" t="s">
        <v>9621</v>
      </c>
      <c r="G2153" s="98" t="s">
        <v>9622</v>
      </c>
      <c r="H2153" s="25" t="s">
        <v>9623</v>
      </c>
      <c r="I2153" s="34" t="s">
        <v>9624</v>
      </c>
      <c r="J2153" s="34" t="s">
        <v>9625</v>
      </c>
      <c r="K2153" s="25" t="s">
        <v>9626</v>
      </c>
      <c r="L2153" s="25" t="s">
        <v>25</v>
      </c>
      <c r="M2153" s="195">
        <v>10</v>
      </c>
      <c r="N2153" s="170">
        <v>45108</v>
      </c>
      <c r="O2153" s="69" t="str">
        <f>IFERROR(VLOOKUP(IF($L2153="―",$K2153,$L2153),[4]法人一覧!$D$4:$E$326,2,FALSE),"―")</f>
        <v>―</v>
      </c>
    </row>
    <row r="2154" spans="1:15" ht="30" customHeight="1" x14ac:dyDescent="0.15">
      <c r="A2154" s="39">
        <f>IF($B$2142="","",COUNTA($B$2142:B2154))</f>
        <v>13</v>
      </c>
      <c r="B2154" s="168">
        <f t="shared" si="222"/>
        <v>2154</v>
      </c>
      <c r="C2154" s="168" t="str">
        <f t="shared" si="223"/>
        <v>（８）　共同生活援助(介護サービス包括型)　（障害者総合支援法）</v>
      </c>
      <c r="D2154" s="131" t="str">
        <f t="shared" si="224"/>
        <v>障がい福祉課</v>
      </c>
      <c r="E2154" s="27" t="str">
        <f t="shared" si="225"/>
        <v>共同生活援助(介護サービス包括型)</v>
      </c>
      <c r="F2154" s="148" t="s">
        <v>9627</v>
      </c>
      <c r="G2154" s="211" t="s">
        <v>9628</v>
      </c>
      <c r="H2154" s="148" t="s">
        <v>9629</v>
      </c>
      <c r="I2154" s="148" t="s">
        <v>9630</v>
      </c>
      <c r="J2154" s="148" t="s">
        <v>9631</v>
      </c>
      <c r="K2154" s="148" t="s">
        <v>9632</v>
      </c>
      <c r="L2154" s="25" t="s">
        <v>25</v>
      </c>
      <c r="M2154" s="195">
        <v>12</v>
      </c>
      <c r="N2154" s="170">
        <v>45139</v>
      </c>
      <c r="O2154" s="69" t="str">
        <f>IFERROR(VLOOKUP(IF($L2154="―",$K2154,$L2154),[4]法人一覧!$D$4:$E$326,2,FALSE),"―")</f>
        <v>―</v>
      </c>
    </row>
    <row r="2155" spans="1:15" ht="30" customHeight="1" x14ac:dyDescent="0.15">
      <c r="A2155" s="39">
        <f>IF($B$2142="","",COUNTA($B$2142:B2155))</f>
        <v>14</v>
      </c>
      <c r="B2155" s="168">
        <f t="shared" si="222"/>
        <v>2155</v>
      </c>
      <c r="C2155" s="168" t="str">
        <f t="shared" si="223"/>
        <v>（８）　共同生活援助(介護サービス包括型)　（障害者総合支援法）</v>
      </c>
      <c r="D2155" s="131" t="str">
        <f t="shared" si="224"/>
        <v>障がい福祉課</v>
      </c>
      <c r="E2155" s="27" t="str">
        <f t="shared" si="225"/>
        <v>共同生活援助(介護サービス包括型)</v>
      </c>
      <c r="F2155" s="176" t="s">
        <v>9561</v>
      </c>
      <c r="G2155" s="34" t="s">
        <v>2147</v>
      </c>
      <c r="H2155" s="168" t="s">
        <v>9562</v>
      </c>
      <c r="I2155" s="166" t="s">
        <v>9563</v>
      </c>
      <c r="J2155" s="166" t="s">
        <v>9564</v>
      </c>
      <c r="K2155" s="176" t="s">
        <v>9565</v>
      </c>
      <c r="L2155" s="25" t="s">
        <v>25</v>
      </c>
      <c r="M2155" s="195">
        <v>20</v>
      </c>
      <c r="N2155" s="170">
        <v>39173</v>
      </c>
      <c r="O2155" s="69" t="str">
        <f>IFERROR(VLOOKUP(IF($L2155="―",$K2155,$L2155),[4]法人一覧!$D$4:$E$326,2,FALSE),"―")</f>
        <v>―</v>
      </c>
    </row>
    <row r="2156" spans="1:15" ht="30" customHeight="1" x14ac:dyDescent="0.15">
      <c r="A2156" s="39">
        <f>IF($B$2142="","",COUNTA($B$2142:B2156))</f>
        <v>15</v>
      </c>
      <c r="B2156" s="168">
        <f t="shared" si="222"/>
        <v>2156</v>
      </c>
      <c r="C2156" s="168" t="str">
        <f t="shared" si="223"/>
        <v>（８）　共同生活援助(介護サービス包括型)　（障害者総合支援法）</v>
      </c>
      <c r="D2156" s="131" t="str">
        <f t="shared" si="224"/>
        <v>障がい福祉課</v>
      </c>
      <c r="E2156" s="27" t="str">
        <f t="shared" si="225"/>
        <v>共同生活援助(介護サービス包括型)</v>
      </c>
      <c r="F2156" s="176" t="s">
        <v>9566</v>
      </c>
      <c r="G2156" s="34" t="s">
        <v>9567</v>
      </c>
      <c r="H2156" s="168" t="s">
        <v>9568</v>
      </c>
      <c r="I2156" s="166" t="s">
        <v>9569</v>
      </c>
      <c r="J2156" s="166" t="s">
        <v>9569</v>
      </c>
      <c r="K2156" s="176" t="s">
        <v>2988</v>
      </c>
      <c r="L2156" s="25" t="s">
        <v>25</v>
      </c>
      <c r="M2156" s="195">
        <v>7</v>
      </c>
      <c r="N2156" s="170">
        <v>42826</v>
      </c>
      <c r="O2156" s="69" t="str">
        <f>IFERROR(VLOOKUP(IF($L2156="―",$K2156,$L2156),[4]法人一覧!$D$4:$E$326,2,FALSE),"―")</f>
        <v>1190005010330</v>
      </c>
    </row>
    <row r="2157" spans="1:15" ht="30" customHeight="1" x14ac:dyDescent="0.15">
      <c r="A2157" s="39">
        <f>IF($B$2142="","",COUNTA($B$2142:B2157))</f>
        <v>16</v>
      </c>
      <c r="B2157" s="168">
        <f t="shared" si="222"/>
        <v>2157</v>
      </c>
      <c r="C2157" s="168" t="str">
        <f t="shared" si="223"/>
        <v>（８）　共同生活援助(介護サービス包括型)　（障害者総合支援法）</v>
      </c>
      <c r="D2157" s="131" t="str">
        <f t="shared" si="224"/>
        <v>障がい福祉課</v>
      </c>
      <c r="E2157" s="27" t="str">
        <f t="shared" si="225"/>
        <v>共同生活援助(介護サービス包括型)</v>
      </c>
      <c r="F2157" s="176" t="s">
        <v>9579</v>
      </c>
      <c r="G2157" s="34" t="s">
        <v>2147</v>
      </c>
      <c r="H2157" s="166" t="s">
        <v>9580</v>
      </c>
      <c r="I2157" s="166" t="s">
        <v>9581</v>
      </c>
      <c r="J2157" s="166" t="s">
        <v>9582</v>
      </c>
      <c r="K2157" s="176" t="s">
        <v>9565</v>
      </c>
      <c r="L2157" s="25" t="s">
        <v>25</v>
      </c>
      <c r="M2157" s="195">
        <v>10</v>
      </c>
      <c r="N2157" s="170">
        <v>39417</v>
      </c>
      <c r="O2157" s="69" t="str">
        <f>IFERROR(VLOOKUP(IF($L2157="―",$K2157,$L2157),[4]法人一覧!$D$4:$E$326,2,FALSE),"―")</f>
        <v>―</v>
      </c>
    </row>
    <row r="2158" spans="1:15" ht="30" customHeight="1" x14ac:dyDescent="0.15">
      <c r="A2158" s="39">
        <f>IF($B$2142="","",COUNTA($B$2142:B2158))</f>
        <v>17</v>
      </c>
      <c r="B2158" s="168">
        <f t="shared" si="222"/>
        <v>2158</v>
      </c>
      <c r="C2158" s="168" t="str">
        <f t="shared" si="223"/>
        <v>（８）　共同生活援助(介護サービス包括型)　（障害者総合支援法）</v>
      </c>
      <c r="D2158" s="131" t="str">
        <f t="shared" si="224"/>
        <v>障がい福祉課</v>
      </c>
      <c r="E2158" s="27" t="str">
        <f t="shared" si="225"/>
        <v>共同生活援助(介護サービス包括型)</v>
      </c>
      <c r="F2158" s="176" t="s">
        <v>9583</v>
      </c>
      <c r="G2158" s="34" t="s">
        <v>2147</v>
      </c>
      <c r="H2158" s="168" t="s">
        <v>9580</v>
      </c>
      <c r="I2158" s="166" t="s">
        <v>9584</v>
      </c>
      <c r="J2158" s="166" t="s">
        <v>9584</v>
      </c>
      <c r="K2158" s="176" t="s">
        <v>9565</v>
      </c>
      <c r="L2158" s="25" t="s">
        <v>25</v>
      </c>
      <c r="M2158" s="195">
        <v>10</v>
      </c>
      <c r="N2158" s="170">
        <v>39508</v>
      </c>
      <c r="O2158" s="69" t="str">
        <f>IFERROR(VLOOKUP(IF($L2158="―",$K2158,$L2158),[4]法人一覧!$D$4:$E$326,2,FALSE),"―")</f>
        <v>―</v>
      </c>
    </row>
    <row r="2159" spans="1:15" ht="30" customHeight="1" x14ac:dyDescent="0.15">
      <c r="A2159" s="39">
        <f>IF($B$2142="","",COUNTA($B$2142:B2159))</f>
        <v>18</v>
      </c>
      <c r="B2159" s="168">
        <f t="shared" si="222"/>
        <v>2159</v>
      </c>
      <c r="C2159" s="168" t="str">
        <f t="shared" si="223"/>
        <v>（８）　共同生活援助(介護サービス包括型)　（障害者総合支援法）</v>
      </c>
      <c r="D2159" s="131" t="str">
        <f t="shared" si="224"/>
        <v>障がい福祉課</v>
      </c>
      <c r="E2159" s="27" t="str">
        <f t="shared" si="225"/>
        <v>共同生活援助(介護サービス包括型)</v>
      </c>
      <c r="F2159" s="176" t="s">
        <v>9585</v>
      </c>
      <c r="G2159" s="34" t="s">
        <v>2170</v>
      </c>
      <c r="H2159" s="168" t="s">
        <v>9586</v>
      </c>
      <c r="I2159" s="166" t="s">
        <v>8651</v>
      </c>
      <c r="J2159" s="166" t="s">
        <v>8652</v>
      </c>
      <c r="K2159" s="176" t="s">
        <v>14890</v>
      </c>
      <c r="L2159" s="25" t="s">
        <v>25</v>
      </c>
      <c r="M2159" s="195">
        <v>4</v>
      </c>
      <c r="N2159" s="170">
        <v>39539</v>
      </c>
      <c r="O2159" s="69" t="str">
        <f>IFERROR(VLOOKUP(IF($L2159="―",$K2159,$L2159),[4]法人一覧!$D$4:$E$326,2,FALSE),"―")</f>
        <v>7190005007866</v>
      </c>
    </row>
    <row r="2160" spans="1:15" ht="30" customHeight="1" x14ac:dyDescent="0.15">
      <c r="A2160" s="39">
        <f>IF($B$2142="","",COUNTA($B$2142:B2160))</f>
        <v>19</v>
      </c>
      <c r="B2160" s="168">
        <f t="shared" si="222"/>
        <v>2160</v>
      </c>
      <c r="C2160" s="168" t="str">
        <f t="shared" si="223"/>
        <v>（８）　共同生活援助(介護サービス包括型)　（障害者総合支援法）</v>
      </c>
      <c r="D2160" s="131" t="str">
        <f t="shared" si="224"/>
        <v>障がい福祉課</v>
      </c>
      <c r="E2160" s="27" t="str">
        <f t="shared" si="225"/>
        <v>共同生活援助(介護サービス包括型)</v>
      </c>
      <c r="F2160" s="176" t="s">
        <v>9587</v>
      </c>
      <c r="G2160" s="34" t="s">
        <v>2147</v>
      </c>
      <c r="H2160" s="168" t="s">
        <v>9580</v>
      </c>
      <c r="I2160" s="166" t="s">
        <v>9581</v>
      </c>
      <c r="J2160" s="166" t="s">
        <v>9588</v>
      </c>
      <c r="K2160" s="176" t="s">
        <v>9565</v>
      </c>
      <c r="L2160" s="25" t="s">
        <v>25</v>
      </c>
      <c r="M2160" s="195">
        <v>10</v>
      </c>
      <c r="N2160" s="170">
        <v>40695</v>
      </c>
      <c r="O2160" s="69" t="str">
        <f>IFERROR(VLOOKUP(IF($L2160="―",$K2160,$L2160),[4]法人一覧!$D$4:$E$326,2,FALSE),"―")</f>
        <v>―</v>
      </c>
    </row>
    <row r="2161" spans="1:15" ht="30" customHeight="1" x14ac:dyDescent="0.15">
      <c r="A2161" s="39">
        <f>IF($B$2142="","",COUNTA($B$2142:B2161))</f>
        <v>20</v>
      </c>
      <c r="B2161" s="168">
        <f t="shared" si="222"/>
        <v>2161</v>
      </c>
      <c r="C2161" s="168" t="str">
        <f t="shared" si="223"/>
        <v>（８）　共同生活援助(介護サービス包括型)　（障害者総合支援法）</v>
      </c>
      <c r="D2161" s="131" t="str">
        <f t="shared" si="224"/>
        <v>障がい福祉課</v>
      </c>
      <c r="E2161" s="27" t="str">
        <f t="shared" si="225"/>
        <v>共同生活援助(介護サービス包括型)</v>
      </c>
      <c r="F2161" s="98" t="s">
        <v>15150</v>
      </c>
      <c r="G2161" s="98" t="s">
        <v>2140</v>
      </c>
      <c r="H2161" s="98" t="s">
        <v>15151</v>
      </c>
      <c r="I2161" s="312" t="s">
        <v>15152</v>
      </c>
      <c r="J2161" s="312" t="s">
        <v>10115</v>
      </c>
      <c r="K2161" s="98" t="s">
        <v>15153</v>
      </c>
      <c r="L2161" s="98"/>
      <c r="M2161" s="97">
        <v>7</v>
      </c>
      <c r="N2161" s="135">
        <v>46113</v>
      </c>
      <c r="O2161" s="69" t="str">
        <f>IFERROR(VLOOKUP(IF($L2161="―",$K2161,$L2161),[4]法人一覧!$D$4:$E$326,2,FALSE),"―")</f>
        <v>―</v>
      </c>
    </row>
    <row r="2162" spans="1:15" ht="30" customHeight="1" x14ac:dyDescent="0.15">
      <c r="A2162" s="39">
        <f>IF($B$2142="","",COUNTA($B$2142:B2162))</f>
        <v>21</v>
      </c>
      <c r="B2162" s="168">
        <f t="shared" si="222"/>
        <v>2162</v>
      </c>
      <c r="C2162" s="168" t="str">
        <f t="shared" si="223"/>
        <v>（８）　共同生活援助(介護サービス包括型)　（障害者総合支援法）</v>
      </c>
      <c r="D2162" s="131" t="str">
        <f t="shared" si="224"/>
        <v>障がい福祉課</v>
      </c>
      <c r="E2162" s="27" t="str">
        <f t="shared" si="225"/>
        <v>共同生活援助(介護サービス包括型)</v>
      </c>
      <c r="F2162" s="176" t="s">
        <v>9618</v>
      </c>
      <c r="G2162" s="34" t="s">
        <v>2170</v>
      </c>
      <c r="H2162" s="168" t="s">
        <v>9619</v>
      </c>
      <c r="I2162" s="166" t="s">
        <v>8651</v>
      </c>
      <c r="J2162" s="166" t="s">
        <v>9620</v>
      </c>
      <c r="K2162" s="176" t="s">
        <v>14891</v>
      </c>
      <c r="L2162" s="25" t="s">
        <v>25</v>
      </c>
      <c r="M2162" s="195">
        <v>10</v>
      </c>
      <c r="N2162" s="170">
        <v>44652</v>
      </c>
      <c r="O2162" s="69" t="str">
        <f>IFERROR(VLOOKUP(IF($L2162="―",$K2162,$L2162),[4]法人一覧!$D$4:$E$326,2,FALSE),"―")</f>
        <v>7190005007866</v>
      </c>
    </row>
    <row r="2163" spans="1:15" ht="30" customHeight="1" x14ac:dyDescent="0.15">
      <c r="A2163" s="39">
        <f>IF($B$2142="","",COUNTA($B$2142:B2163))</f>
        <v>22</v>
      </c>
      <c r="B2163" s="168">
        <f t="shared" si="222"/>
        <v>2163</v>
      </c>
      <c r="C2163" s="168" t="str">
        <f t="shared" si="223"/>
        <v>（８）　共同生活援助(介護サービス包括型)　（障害者総合支援法）</v>
      </c>
      <c r="D2163" s="131" t="str">
        <f t="shared" si="224"/>
        <v>障がい福祉課</v>
      </c>
      <c r="E2163" s="27" t="str">
        <f t="shared" si="225"/>
        <v>共同生活援助(介護サービス包括型)</v>
      </c>
      <c r="F2163" s="176" t="s">
        <v>9570</v>
      </c>
      <c r="G2163" s="34" t="s">
        <v>9571</v>
      </c>
      <c r="H2163" s="168" t="s">
        <v>9572</v>
      </c>
      <c r="I2163" s="166" t="s">
        <v>9573</v>
      </c>
      <c r="J2163" s="166" t="s">
        <v>9573</v>
      </c>
      <c r="K2163" s="176" t="s">
        <v>14835</v>
      </c>
      <c r="L2163" s="25" t="s">
        <v>25</v>
      </c>
      <c r="M2163" s="195">
        <v>37</v>
      </c>
      <c r="N2163" s="170">
        <v>39934</v>
      </c>
      <c r="O2163" s="69" t="str">
        <f>IFERROR(VLOOKUP(IF($L2163="―",$K2163,$L2163),[4]法人一覧!$D$4:$E$326,2,FALSE),"―")</f>
        <v>4190005007869</v>
      </c>
    </row>
    <row r="2164" spans="1:15" ht="30" customHeight="1" x14ac:dyDescent="0.15">
      <c r="A2164" s="39">
        <f>IF($B$2142="","",COUNTA($B$2142:B2164))</f>
        <v>23</v>
      </c>
      <c r="B2164" s="168">
        <f t="shared" si="222"/>
        <v>2164</v>
      </c>
      <c r="C2164" s="168" t="str">
        <f t="shared" si="223"/>
        <v>（８）　共同生活援助(介護サービス包括型)　（障害者総合支援法）</v>
      </c>
      <c r="D2164" s="131" t="str">
        <f t="shared" si="224"/>
        <v>障がい福祉課</v>
      </c>
      <c r="E2164" s="27" t="str">
        <f t="shared" si="225"/>
        <v>共同生活援助(介護サービス包括型)</v>
      </c>
      <c r="F2164" s="176" t="s">
        <v>9574</v>
      </c>
      <c r="G2164" s="34" t="s">
        <v>197</v>
      </c>
      <c r="H2164" s="168" t="s">
        <v>9575</v>
      </c>
      <c r="I2164" s="166" t="s">
        <v>9576</v>
      </c>
      <c r="J2164" s="166" t="s">
        <v>9577</v>
      </c>
      <c r="K2164" s="176" t="s">
        <v>9578</v>
      </c>
      <c r="L2164" s="25" t="s">
        <v>25</v>
      </c>
      <c r="M2164" s="195">
        <v>20</v>
      </c>
      <c r="N2164" s="170">
        <v>41000</v>
      </c>
      <c r="O2164" s="69" t="str">
        <f>IFERROR(VLOOKUP(IF($L2164="―",$K2164,$L2164),[4]法人一覧!$D$4:$E$326,2,FALSE),"―")</f>
        <v>―</v>
      </c>
    </row>
    <row r="2165" spans="1:15" ht="30" customHeight="1" x14ac:dyDescent="0.15">
      <c r="A2165" s="39">
        <f>IF($B$2142="","",COUNTA($B$2142:B2165))</f>
        <v>24</v>
      </c>
      <c r="B2165" s="168">
        <f t="shared" si="222"/>
        <v>2165</v>
      </c>
      <c r="C2165" s="168" t="str">
        <f t="shared" si="223"/>
        <v>（８）　共同生活援助(介護サービス包括型)　（障害者総合支援法）</v>
      </c>
      <c r="D2165" s="131" t="str">
        <f t="shared" si="224"/>
        <v>障がい福祉課</v>
      </c>
      <c r="E2165" s="27" t="str">
        <f t="shared" si="225"/>
        <v>共同生活援助(介護サービス包括型)</v>
      </c>
      <c r="F2165" s="176" t="s">
        <v>9601</v>
      </c>
      <c r="G2165" s="34" t="s">
        <v>9602</v>
      </c>
      <c r="H2165" s="166" t="s">
        <v>9603</v>
      </c>
      <c r="I2165" s="166" t="s">
        <v>9604</v>
      </c>
      <c r="J2165" s="166" t="s">
        <v>9605</v>
      </c>
      <c r="K2165" s="180" t="s">
        <v>9606</v>
      </c>
      <c r="L2165" s="25" t="s">
        <v>25</v>
      </c>
      <c r="M2165" s="195">
        <v>14</v>
      </c>
      <c r="N2165" s="170">
        <v>44287</v>
      </c>
      <c r="O2165" s="69" t="str">
        <f>IFERROR(VLOOKUP(IF($L2165="―",$K2165,$L2165),[4]法人一覧!$D$4:$E$326,2,FALSE),"―")</f>
        <v>―</v>
      </c>
    </row>
    <row r="2166" spans="1:15" ht="30" customHeight="1" x14ac:dyDescent="0.15">
      <c r="A2166" s="39">
        <f>IF($B$2142="","",COUNTA($B$2142:B2166))</f>
        <v>25</v>
      </c>
      <c r="B2166" s="168">
        <f t="shared" si="222"/>
        <v>2166</v>
      </c>
      <c r="C2166" s="168" t="str">
        <f t="shared" si="223"/>
        <v>（８）　共同生活援助(介護サービス包括型)　（障害者総合支援法）</v>
      </c>
      <c r="D2166" s="131" t="str">
        <f t="shared" si="224"/>
        <v>障がい福祉課</v>
      </c>
      <c r="E2166" s="27" t="str">
        <f t="shared" si="225"/>
        <v>共同生活援助(介護サービス包括型)</v>
      </c>
      <c r="F2166" s="176" t="s">
        <v>9633</v>
      </c>
      <c r="G2166" s="34" t="s">
        <v>8439</v>
      </c>
      <c r="H2166" s="168" t="s">
        <v>9634</v>
      </c>
      <c r="I2166" s="166" t="s">
        <v>8722</v>
      </c>
      <c r="J2166" s="166" t="s">
        <v>8442</v>
      </c>
      <c r="K2166" s="176" t="s">
        <v>8767</v>
      </c>
      <c r="L2166" s="25" t="s">
        <v>25</v>
      </c>
      <c r="M2166" s="195">
        <v>57</v>
      </c>
      <c r="N2166" s="170">
        <v>38991</v>
      </c>
      <c r="O2166" s="69" t="str">
        <f>IFERROR(VLOOKUP(IF($L2166="―",$K2166,$L2166),[4]法人一覧!$D$4:$E$326,2,FALSE),"―")</f>
        <v>2190005008869</v>
      </c>
    </row>
    <row r="2167" spans="1:15" ht="30" customHeight="1" x14ac:dyDescent="0.15">
      <c r="A2167" s="39">
        <f>IF($B$2142="","",COUNTA($B$2142:B2167))</f>
        <v>26</v>
      </c>
      <c r="B2167" s="168">
        <f t="shared" si="222"/>
        <v>2167</v>
      </c>
      <c r="C2167" s="168" t="str">
        <f t="shared" si="223"/>
        <v>（８）　共同生活援助(介護サービス包括型)　（障害者総合支援法）</v>
      </c>
      <c r="D2167" s="131" t="str">
        <f t="shared" si="224"/>
        <v>障がい福祉課</v>
      </c>
      <c r="E2167" s="27" t="str">
        <f t="shared" si="225"/>
        <v>共同生活援助(介護サービス包括型)</v>
      </c>
      <c r="F2167" s="176" t="s">
        <v>9635</v>
      </c>
      <c r="G2167" s="34" t="s">
        <v>718</v>
      </c>
      <c r="H2167" s="168" t="s">
        <v>9636</v>
      </c>
      <c r="I2167" s="166" t="s">
        <v>9637</v>
      </c>
      <c r="J2167" s="166" t="s">
        <v>209</v>
      </c>
      <c r="K2167" s="176" t="s">
        <v>210</v>
      </c>
      <c r="L2167" s="25" t="s">
        <v>25</v>
      </c>
      <c r="M2167" s="195">
        <v>69</v>
      </c>
      <c r="N2167" s="170">
        <v>38991</v>
      </c>
      <c r="O2167" s="69" t="str">
        <f>IFERROR(VLOOKUP(IF($L2167="―",$K2167,$L2167),[4]法人一覧!$D$4:$E$326,2,FALSE),"―")</f>
        <v>9190005008854</v>
      </c>
    </row>
    <row r="2168" spans="1:15" ht="30" customHeight="1" x14ac:dyDescent="0.15">
      <c r="A2168" s="39">
        <f>IF($B$2142="","",COUNTA($B$2142:B2168))</f>
        <v>27</v>
      </c>
      <c r="B2168" s="168">
        <f t="shared" si="222"/>
        <v>2168</v>
      </c>
      <c r="C2168" s="168" t="str">
        <f t="shared" si="223"/>
        <v>（８）　共同生活援助(介護サービス包括型)　（障害者総合支援法）</v>
      </c>
      <c r="D2168" s="131" t="str">
        <f t="shared" si="224"/>
        <v>障がい福祉課</v>
      </c>
      <c r="E2168" s="27" t="str">
        <f t="shared" si="225"/>
        <v>共同生活援助(介護サービス包括型)</v>
      </c>
      <c r="F2168" s="176" t="s">
        <v>9638</v>
      </c>
      <c r="G2168" s="34" t="s">
        <v>9639</v>
      </c>
      <c r="H2168" s="168" t="s">
        <v>9640</v>
      </c>
      <c r="I2168" s="166" t="s">
        <v>9641</v>
      </c>
      <c r="J2168" s="166" t="s">
        <v>9642</v>
      </c>
      <c r="K2168" s="176" t="s">
        <v>14839</v>
      </c>
      <c r="L2168" s="25" t="s">
        <v>25</v>
      </c>
      <c r="M2168" s="195">
        <v>25</v>
      </c>
      <c r="N2168" s="170">
        <v>38991</v>
      </c>
      <c r="O2168" s="69" t="str">
        <f>IFERROR(VLOOKUP(IF($L2168="―",$K2168,$L2168),[4]法人一覧!$D$4:$E$326,2,FALSE),"―")</f>
        <v>9190005008870</v>
      </c>
    </row>
    <row r="2169" spans="1:15" ht="30" customHeight="1" x14ac:dyDescent="0.15">
      <c r="A2169" s="39">
        <f>IF($B$2142="","",COUNTA($B$2142:B2169))</f>
        <v>28</v>
      </c>
      <c r="B2169" s="168">
        <f t="shared" si="222"/>
        <v>2169</v>
      </c>
      <c r="C2169" s="168" t="str">
        <f t="shared" si="223"/>
        <v>（８）　共同生活援助(介護サービス包括型)　（障害者総合支援法）</v>
      </c>
      <c r="D2169" s="131" t="str">
        <f t="shared" si="224"/>
        <v>障がい福祉課</v>
      </c>
      <c r="E2169" s="27" t="str">
        <f t="shared" si="225"/>
        <v>共同生活援助(介護サービス包括型)</v>
      </c>
      <c r="F2169" s="176" t="s">
        <v>9643</v>
      </c>
      <c r="G2169" s="34" t="s">
        <v>3091</v>
      </c>
      <c r="H2169" s="168" t="s">
        <v>9644</v>
      </c>
      <c r="I2169" s="166" t="s">
        <v>9645</v>
      </c>
      <c r="J2169" s="166" t="s">
        <v>9646</v>
      </c>
      <c r="K2169" s="176" t="s">
        <v>9647</v>
      </c>
      <c r="L2169" s="25" t="s">
        <v>25</v>
      </c>
      <c r="M2169" s="195">
        <v>31</v>
      </c>
      <c r="N2169" s="170">
        <v>39539</v>
      </c>
      <c r="O2169" s="69" t="str">
        <f>IFERROR(VLOOKUP(IF($L2169="―",$K2169,$L2169),[4]法人一覧!$D$4:$E$326,2,FALSE),"―")</f>
        <v>―</v>
      </c>
    </row>
    <row r="2170" spans="1:15" ht="30" customHeight="1" x14ac:dyDescent="0.15">
      <c r="A2170" s="39">
        <f>IF($B$2142="","",COUNTA($B$2142:B2170))</f>
        <v>29</v>
      </c>
      <c r="B2170" s="168">
        <f t="shared" si="222"/>
        <v>2170</v>
      </c>
      <c r="C2170" s="168" t="str">
        <f t="shared" si="223"/>
        <v>（８）　共同生活援助(介護サービス包括型)　（障害者総合支援法）</v>
      </c>
      <c r="D2170" s="131" t="str">
        <f t="shared" si="224"/>
        <v>障がい福祉課</v>
      </c>
      <c r="E2170" s="27" t="str">
        <f t="shared" si="225"/>
        <v>共同生活援助(介護サービス包括型)</v>
      </c>
      <c r="F2170" s="176" t="s">
        <v>9648</v>
      </c>
      <c r="G2170" s="34" t="s">
        <v>3045</v>
      </c>
      <c r="H2170" s="168" t="s">
        <v>9649</v>
      </c>
      <c r="I2170" s="166" t="s">
        <v>9650</v>
      </c>
      <c r="J2170" s="166" t="s">
        <v>9651</v>
      </c>
      <c r="K2170" s="176" t="s">
        <v>8700</v>
      </c>
      <c r="L2170" s="25" t="s">
        <v>25</v>
      </c>
      <c r="M2170" s="195">
        <v>90</v>
      </c>
      <c r="N2170" s="170">
        <v>38991</v>
      </c>
      <c r="O2170" s="69" t="str">
        <f>IFERROR(VLOOKUP(IF($L2170="―",$K2170,$L2170),[4]法人一覧!$D$4:$E$326,2,FALSE),"―")</f>
        <v>3190005008851</v>
      </c>
    </row>
    <row r="2171" spans="1:15" ht="30" customHeight="1" x14ac:dyDescent="0.15">
      <c r="A2171" s="39">
        <f>IF($B$2142="","",COUNTA($B$2142:B2171))</f>
        <v>30</v>
      </c>
      <c r="B2171" s="168">
        <f t="shared" si="222"/>
        <v>2171</v>
      </c>
      <c r="C2171" s="168" t="str">
        <f t="shared" si="223"/>
        <v>（８）　共同生活援助(介護サービス包括型)　（障害者総合支援法）</v>
      </c>
      <c r="D2171" s="131" t="str">
        <f t="shared" si="224"/>
        <v>障がい福祉課</v>
      </c>
      <c r="E2171" s="27" t="str">
        <f t="shared" si="225"/>
        <v>共同生活援助(介護サービス包括型)</v>
      </c>
      <c r="F2171" s="176" t="s">
        <v>9652</v>
      </c>
      <c r="G2171" s="34" t="s">
        <v>2277</v>
      </c>
      <c r="H2171" s="168" t="s">
        <v>9653</v>
      </c>
      <c r="I2171" s="166" t="s">
        <v>9654</v>
      </c>
      <c r="J2171" s="166" t="s">
        <v>9654</v>
      </c>
      <c r="K2171" s="176" t="s">
        <v>9655</v>
      </c>
      <c r="L2171" s="25" t="s">
        <v>25</v>
      </c>
      <c r="M2171" s="195">
        <v>12</v>
      </c>
      <c r="N2171" s="170">
        <v>38991</v>
      </c>
      <c r="O2171" s="69" t="str">
        <f>IFERROR(VLOOKUP(IF($L2171="―",$K2171,$L2171),[4]法人一覧!$D$4:$E$326,2,FALSE),"―")</f>
        <v>―</v>
      </c>
    </row>
    <row r="2172" spans="1:15" ht="30" customHeight="1" x14ac:dyDescent="0.15">
      <c r="A2172" s="39">
        <f>IF($B$2142="","",COUNTA($B$2142:B2172))</f>
        <v>31</v>
      </c>
      <c r="B2172" s="168">
        <f t="shared" si="222"/>
        <v>2172</v>
      </c>
      <c r="C2172" s="168" t="str">
        <f t="shared" si="223"/>
        <v>（８）　共同生活援助(介護サービス包括型)　（障害者総合支援法）</v>
      </c>
      <c r="D2172" s="131" t="str">
        <f t="shared" si="224"/>
        <v>障がい福祉課</v>
      </c>
      <c r="E2172" s="27" t="str">
        <f t="shared" si="225"/>
        <v>共同生活援助(介護サービス包括型)</v>
      </c>
      <c r="F2172" s="176" t="s">
        <v>9657</v>
      </c>
      <c r="G2172" s="34" t="s">
        <v>3034</v>
      </c>
      <c r="H2172" s="166" t="s">
        <v>9658</v>
      </c>
      <c r="I2172" s="166" t="s">
        <v>9659</v>
      </c>
      <c r="J2172" s="166"/>
      <c r="K2172" s="176" t="s">
        <v>14892</v>
      </c>
      <c r="L2172" s="25" t="s">
        <v>25</v>
      </c>
      <c r="M2172" s="195">
        <v>16</v>
      </c>
      <c r="N2172" s="170">
        <v>39904</v>
      </c>
      <c r="O2172" s="69" t="str">
        <f>IFERROR(VLOOKUP(IF($L2172="―",$K2172,$L2172),[4]法人一覧!$D$4:$E$326,2,FALSE),"―")</f>
        <v>2190005008852</v>
      </c>
    </row>
    <row r="2173" spans="1:15" ht="30" customHeight="1" x14ac:dyDescent="0.15">
      <c r="A2173" s="39">
        <f>IF($B$2142="","",COUNTA($B$2142:B2173))</f>
        <v>32</v>
      </c>
      <c r="B2173" s="168">
        <f t="shared" si="222"/>
        <v>2173</v>
      </c>
      <c r="C2173" s="168" t="str">
        <f t="shared" si="223"/>
        <v>（８）　共同生活援助(介護サービス包括型)　（障害者総合支援法）</v>
      </c>
      <c r="D2173" s="131" t="str">
        <f t="shared" si="224"/>
        <v>障がい福祉課</v>
      </c>
      <c r="E2173" s="27" t="str">
        <f t="shared" si="225"/>
        <v>共同生活援助(介護サービス包括型)</v>
      </c>
      <c r="F2173" s="176" t="s">
        <v>9660</v>
      </c>
      <c r="G2173" s="34" t="s">
        <v>197</v>
      </c>
      <c r="H2173" s="168" t="s">
        <v>9661</v>
      </c>
      <c r="I2173" s="166" t="s">
        <v>8722</v>
      </c>
      <c r="J2173" s="166" t="s">
        <v>9662</v>
      </c>
      <c r="K2173" s="176" t="s">
        <v>8767</v>
      </c>
      <c r="L2173" s="25" t="s">
        <v>25</v>
      </c>
      <c r="M2173" s="195">
        <v>20</v>
      </c>
      <c r="N2173" s="170">
        <v>41000</v>
      </c>
      <c r="O2173" s="69" t="str">
        <f>IFERROR(VLOOKUP(IF($L2173="―",$K2173,$L2173),[4]法人一覧!$D$4:$E$326,2,FALSE),"―")</f>
        <v>2190005008869</v>
      </c>
    </row>
    <row r="2174" spans="1:15" ht="30" customHeight="1" x14ac:dyDescent="0.15">
      <c r="A2174" s="39">
        <f>IF($B$2142="","",COUNTA($B$2142:B2174))</f>
        <v>33</v>
      </c>
      <c r="B2174" s="168">
        <f t="shared" si="222"/>
        <v>2174</v>
      </c>
      <c r="C2174" s="168" t="str">
        <f t="shared" ref="C2174:C2205" si="226">$F$2140</f>
        <v>（８）　共同生活援助(介護サービス包括型)　（障害者総合支援法）</v>
      </c>
      <c r="D2174" s="131" t="str">
        <f t="shared" si="224"/>
        <v>障がい福祉課</v>
      </c>
      <c r="E2174" s="27" t="str">
        <f t="shared" ref="E2174:E2205" si="227">MID(category5_8,SEARCH("）",category5_8,1)+2,SEARCH("（",category5_8,SEARCH("）",category5_8,1)+2)-SEARCH("）",category5_8,1)-3)</f>
        <v>共同生活援助(介護サービス包括型)</v>
      </c>
      <c r="F2174" s="176" t="s">
        <v>9663</v>
      </c>
      <c r="G2174" s="34" t="s">
        <v>206</v>
      </c>
      <c r="H2174" s="168" t="s">
        <v>9664</v>
      </c>
      <c r="I2174" s="166" t="s">
        <v>9665</v>
      </c>
      <c r="J2174" s="166" t="s">
        <v>9666</v>
      </c>
      <c r="K2174" s="176" t="s">
        <v>9667</v>
      </c>
      <c r="L2174" s="25" t="s">
        <v>25</v>
      </c>
      <c r="M2174" s="195">
        <v>27</v>
      </c>
      <c r="N2174" s="170">
        <v>43678</v>
      </c>
      <c r="O2174" s="69" t="str">
        <f>IFERROR(VLOOKUP(IF($L2174="―",$K2174,$L2174),[4]法人一覧!$D$4:$E$326,2,FALSE),"―")</f>
        <v>―</v>
      </c>
    </row>
    <row r="2175" spans="1:15" ht="30" customHeight="1" x14ac:dyDescent="0.15">
      <c r="A2175" s="39">
        <f>IF($B$2142="","",COUNTA($B$2142:B2175))</f>
        <v>34</v>
      </c>
      <c r="B2175" s="168">
        <f t="shared" si="222"/>
        <v>2175</v>
      </c>
      <c r="C2175" s="168" t="str">
        <f t="shared" si="226"/>
        <v>（８）　共同生活援助(介護サービス包括型)　（障害者総合支援法）</v>
      </c>
      <c r="D2175" s="131" t="str">
        <f t="shared" si="224"/>
        <v>障がい福祉課</v>
      </c>
      <c r="E2175" s="27" t="str">
        <f t="shared" si="227"/>
        <v>共同生活援助(介護サービス包括型)</v>
      </c>
      <c r="F2175" s="176" t="s">
        <v>9668</v>
      </c>
      <c r="G2175" s="34" t="s">
        <v>9669</v>
      </c>
      <c r="H2175" s="168" t="s">
        <v>9670</v>
      </c>
      <c r="I2175" s="166" t="s">
        <v>8708</v>
      </c>
      <c r="J2175" s="166" t="s">
        <v>9671</v>
      </c>
      <c r="K2175" s="176" t="s">
        <v>14893</v>
      </c>
      <c r="L2175" s="25" t="s">
        <v>25</v>
      </c>
      <c r="M2175" s="195">
        <v>8</v>
      </c>
      <c r="N2175" s="170">
        <v>43739</v>
      </c>
      <c r="O2175" s="69" t="str">
        <f>IFERROR(VLOOKUP(IF($L2175="―",$K2175,$L2175),[4]法人一覧!$D$4:$E$326,2,FALSE),"―")</f>
        <v>6190005009657</v>
      </c>
    </row>
    <row r="2176" spans="1:15" ht="30" customHeight="1" x14ac:dyDescent="0.15">
      <c r="A2176" s="39">
        <f>IF($B$2142="","",COUNTA($B$2142:B2176))</f>
        <v>35</v>
      </c>
      <c r="B2176" s="168">
        <f t="shared" si="222"/>
        <v>2176</v>
      </c>
      <c r="C2176" s="168" t="str">
        <f t="shared" si="226"/>
        <v>（８）　共同生活援助(介護サービス包括型)　（障害者総合支援法）</v>
      </c>
      <c r="D2176" s="131" t="str">
        <f t="shared" si="224"/>
        <v>障がい福祉課</v>
      </c>
      <c r="E2176" s="27" t="str">
        <f t="shared" si="227"/>
        <v>共同生活援助(介護サービス包括型)</v>
      </c>
      <c r="F2176" s="176" t="s">
        <v>9672</v>
      </c>
      <c r="G2176" s="34" t="s">
        <v>3108</v>
      </c>
      <c r="H2176" s="168" t="s">
        <v>9673</v>
      </c>
      <c r="I2176" s="166" t="s">
        <v>9674</v>
      </c>
      <c r="J2176" s="166" t="s">
        <v>9675</v>
      </c>
      <c r="K2176" s="176" t="s">
        <v>9676</v>
      </c>
      <c r="L2176" s="25" t="s">
        <v>25</v>
      </c>
      <c r="M2176" s="195">
        <v>18</v>
      </c>
      <c r="N2176" s="170">
        <v>43770</v>
      </c>
      <c r="O2176" s="69" t="str">
        <f>IFERROR(VLOOKUP(IF($L2176="―",$K2176,$L2176),[4]法人一覧!$D$4:$E$326,2,FALSE),"―")</f>
        <v>―</v>
      </c>
    </row>
    <row r="2177" spans="1:15" ht="30" customHeight="1" x14ac:dyDescent="0.15">
      <c r="A2177" s="39">
        <f>IF($B$2142="","",COUNTA($B$2142:B2177))</f>
        <v>36</v>
      </c>
      <c r="B2177" s="168">
        <f t="shared" si="222"/>
        <v>2177</v>
      </c>
      <c r="C2177" s="168" t="str">
        <f t="shared" si="226"/>
        <v>（８）　共同生活援助(介護サービス包括型)　（障害者総合支援法）</v>
      </c>
      <c r="D2177" s="131" t="str">
        <f t="shared" si="224"/>
        <v>障がい福祉課</v>
      </c>
      <c r="E2177" s="27" t="str">
        <f t="shared" si="227"/>
        <v>共同生活援助(介護サービス包括型)</v>
      </c>
      <c r="F2177" s="176" t="s">
        <v>9677</v>
      </c>
      <c r="G2177" s="34" t="s">
        <v>9678</v>
      </c>
      <c r="H2177" s="168" t="s">
        <v>9679</v>
      </c>
      <c r="I2177" s="166" t="s">
        <v>9680</v>
      </c>
      <c r="J2177" s="166" t="s">
        <v>9681</v>
      </c>
      <c r="K2177" s="176" t="s">
        <v>9682</v>
      </c>
      <c r="L2177" s="25" t="s">
        <v>25</v>
      </c>
      <c r="M2177" s="195">
        <v>4</v>
      </c>
      <c r="N2177" s="170">
        <v>43952</v>
      </c>
      <c r="O2177" s="69" t="str">
        <f>IFERROR(VLOOKUP(IF($L2177="―",$K2177,$L2177),[4]法人一覧!$D$4:$E$326,2,FALSE),"―")</f>
        <v>―</v>
      </c>
    </row>
    <row r="2178" spans="1:15" ht="30" customHeight="1" x14ac:dyDescent="0.15">
      <c r="A2178" s="39">
        <f>IF($B$2142="","",COUNTA($B$2142:B2178))</f>
        <v>37</v>
      </c>
      <c r="B2178" s="168">
        <f t="shared" si="222"/>
        <v>2178</v>
      </c>
      <c r="C2178" s="168" t="str">
        <f t="shared" si="226"/>
        <v>（８）　共同生活援助(介護サービス包括型)　（障害者総合支援法）</v>
      </c>
      <c r="D2178" s="131" t="str">
        <f t="shared" si="224"/>
        <v>障がい福祉課</v>
      </c>
      <c r="E2178" s="27" t="str">
        <f t="shared" si="227"/>
        <v>共同生活援助(介護サービス包括型)</v>
      </c>
      <c r="F2178" s="176" t="s">
        <v>9683</v>
      </c>
      <c r="G2178" s="34" t="s">
        <v>4484</v>
      </c>
      <c r="H2178" s="168" t="s">
        <v>9684</v>
      </c>
      <c r="I2178" s="166" t="s">
        <v>9685</v>
      </c>
      <c r="J2178" s="166" t="s">
        <v>9686</v>
      </c>
      <c r="K2178" s="176" t="s">
        <v>9687</v>
      </c>
      <c r="L2178" s="25" t="s">
        <v>25</v>
      </c>
      <c r="M2178" s="195">
        <v>30</v>
      </c>
      <c r="N2178" s="170">
        <v>43952</v>
      </c>
      <c r="O2178" s="69" t="str">
        <f>IFERROR(VLOOKUP(IF($L2178="―",$K2178,$L2178),[4]法人一覧!$D$4:$E$326,2,FALSE),"―")</f>
        <v>―</v>
      </c>
    </row>
    <row r="2179" spans="1:15" ht="30" customHeight="1" x14ac:dyDescent="0.15">
      <c r="A2179" s="39">
        <f>IF($B$2142="","",COUNTA($B$2142:B2179))</f>
        <v>38</v>
      </c>
      <c r="B2179" s="168">
        <f t="shared" si="222"/>
        <v>2179</v>
      </c>
      <c r="C2179" s="168" t="str">
        <f t="shared" si="226"/>
        <v>（８）　共同生活援助(介護サービス包括型)　（障害者総合支援法）</v>
      </c>
      <c r="D2179" s="131" t="str">
        <f t="shared" si="224"/>
        <v>障がい福祉課</v>
      </c>
      <c r="E2179" s="27" t="str">
        <f t="shared" si="227"/>
        <v>共同生活援助(介護サービス包括型)</v>
      </c>
      <c r="F2179" s="176" t="s">
        <v>9688</v>
      </c>
      <c r="G2179" s="34" t="s">
        <v>2260</v>
      </c>
      <c r="H2179" s="166" t="s">
        <v>9689</v>
      </c>
      <c r="I2179" s="166" t="s">
        <v>15154</v>
      </c>
      <c r="J2179" s="166" t="s">
        <v>9690</v>
      </c>
      <c r="K2179" s="176" t="s">
        <v>9691</v>
      </c>
      <c r="L2179" s="25" t="s">
        <v>25</v>
      </c>
      <c r="M2179" s="195">
        <v>18</v>
      </c>
      <c r="N2179" s="170">
        <v>44075</v>
      </c>
      <c r="O2179" s="69" t="str">
        <f>IFERROR(VLOOKUP(IF($L2179="―",$K2179,$L2179),[4]法人一覧!$D$4:$E$326,2,FALSE),"―")</f>
        <v>―</v>
      </c>
    </row>
    <row r="2180" spans="1:15" ht="30" customHeight="1" x14ac:dyDescent="0.15">
      <c r="A2180" s="39">
        <f>IF($B$2142="","",COUNTA($B$2142:B2180))</f>
        <v>39</v>
      </c>
      <c r="B2180" s="168">
        <f t="shared" si="222"/>
        <v>2180</v>
      </c>
      <c r="C2180" s="168" t="str">
        <f t="shared" si="226"/>
        <v>（８）　共同生活援助(介護サービス包括型)　（障害者総合支援法）</v>
      </c>
      <c r="D2180" s="131" t="str">
        <f t="shared" si="224"/>
        <v>障がい福祉課</v>
      </c>
      <c r="E2180" s="27" t="str">
        <f t="shared" si="227"/>
        <v>共同生活援助(介護サービス包括型)</v>
      </c>
      <c r="F2180" s="176" t="s">
        <v>9692</v>
      </c>
      <c r="G2180" s="34" t="s">
        <v>8803</v>
      </c>
      <c r="H2180" s="166" t="s">
        <v>9693</v>
      </c>
      <c r="I2180" s="166" t="s">
        <v>9694</v>
      </c>
      <c r="J2180" s="166"/>
      <c r="K2180" s="176" t="s">
        <v>9695</v>
      </c>
      <c r="L2180" s="25" t="s">
        <v>25</v>
      </c>
      <c r="M2180" s="195">
        <v>10</v>
      </c>
      <c r="N2180" s="170">
        <v>44166</v>
      </c>
      <c r="O2180" s="69" t="str">
        <f>IFERROR(VLOOKUP(IF($L2180="―",$K2180,$L2180),[4]法人一覧!$D$4:$E$326,2,FALSE),"―")</f>
        <v>―</v>
      </c>
    </row>
    <row r="2181" spans="1:15" ht="30" customHeight="1" x14ac:dyDescent="0.15">
      <c r="A2181" s="39">
        <f>IF($B$2142="","",COUNTA($B$2142:B2181))</f>
        <v>40</v>
      </c>
      <c r="B2181" s="168">
        <f t="shared" si="222"/>
        <v>2181</v>
      </c>
      <c r="C2181" s="168" t="str">
        <f t="shared" si="226"/>
        <v>（８）　共同生活援助(介護サービス包括型)　（障害者総合支援法）</v>
      </c>
      <c r="D2181" s="131" t="str">
        <f t="shared" si="224"/>
        <v>障がい福祉課</v>
      </c>
      <c r="E2181" s="27" t="str">
        <f t="shared" si="227"/>
        <v>共同生活援助(介護サービス包括型)</v>
      </c>
      <c r="F2181" s="176" t="s">
        <v>9696</v>
      </c>
      <c r="G2181" s="34" t="s">
        <v>9697</v>
      </c>
      <c r="H2181" s="166" t="s">
        <v>9698</v>
      </c>
      <c r="I2181" s="166" t="s">
        <v>9699</v>
      </c>
      <c r="J2181" s="166" t="s">
        <v>9699</v>
      </c>
      <c r="K2181" s="176" t="s">
        <v>9700</v>
      </c>
      <c r="L2181" s="25" t="s">
        <v>25</v>
      </c>
      <c r="M2181" s="195">
        <v>5</v>
      </c>
      <c r="N2181" s="170" t="s">
        <v>9701</v>
      </c>
      <c r="O2181" s="69" t="str">
        <f>IFERROR(VLOOKUP(IF($L2181="―",$K2181,$L2181),[4]法人一覧!$D$4:$E$326,2,FALSE),"―")</f>
        <v>―</v>
      </c>
    </row>
    <row r="2182" spans="1:15" ht="30" customHeight="1" x14ac:dyDescent="0.15">
      <c r="A2182" s="39">
        <f>IF($B$2142="","",COUNTA($B$2142:B2182))</f>
        <v>41</v>
      </c>
      <c r="B2182" s="168">
        <f t="shared" si="222"/>
        <v>2182</v>
      </c>
      <c r="C2182" s="168" t="str">
        <f t="shared" si="226"/>
        <v>（８）　共同生活援助(介護サービス包括型)　（障害者総合支援法）</v>
      </c>
      <c r="D2182" s="131" t="str">
        <f t="shared" si="224"/>
        <v>障がい福祉課</v>
      </c>
      <c r="E2182" s="27" t="str">
        <f t="shared" si="227"/>
        <v>共同生活援助(介護サービス包括型)</v>
      </c>
      <c r="F2182" s="176" t="s">
        <v>9702</v>
      </c>
      <c r="G2182" s="34" t="s">
        <v>15155</v>
      </c>
      <c r="H2182" s="166" t="s">
        <v>9703</v>
      </c>
      <c r="I2182" s="166" t="s">
        <v>9704</v>
      </c>
      <c r="J2182" s="166"/>
      <c r="K2182" s="176" t="s">
        <v>9705</v>
      </c>
      <c r="L2182" s="25" t="s">
        <v>25</v>
      </c>
      <c r="M2182" s="195">
        <v>5</v>
      </c>
      <c r="N2182" s="170">
        <v>45748</v>
      </c>
      <c r="O2182" s="69" t="str">
        <f>IFERROR(VLOOKUP(IF($L2182="―",$K2182,$L2182),[4]法人一覧!$D$4:$E$326,2,FALSE),"―")</f>
        <v>―</v>
      </c>
    </row>
    <row r="2183" spans="1:15" ht="30" customHeight="1" x14ac:dyDescent="0.15">
      <c r="A2183" s="39">
        <f>IF($B$2142="","",COUNTA($B$2142:B2183))</f>
        <v>42</v>
      </c>
      <c r="B2183" s="168">
        <f t="shared" si="222"/>
        <v>2183</v>
      </c>
      <c r="C2183" s="168" t="str">
        <f t="shared" si="226"/>
        <v>（８）　共同生活援助(介護サービス包括型)　（障害者総合支援法）</v>
      </c>
      <c r="D2183" s="131" t="str">
        <f t="shared" si="224"/>
        <v>障がい福祉課</v>
      </c>
      <c r="E2183" s="27" t="str">
        <f t="shared" si="227"/>
        <v>共同生活援助(介護サービス包括型)</v>
      </c>
      <c r="F2183" s="148" t="s">
        <v>15156</v>
      </c>
      <c r="G2183" s="148" t="s">
        <v>15157</v>
      </c>
      <c r="H2183" s="148" t="s">
        <v>15158</v>
      </c>
      <c r="I2183" s="98" t="s">
        <v>15159</v>
      </c>
      <c r="J2183" s="98" t="s">
        <v>15160</v>
      </c>
      <c r="K2183" s="25" t="s">
        <v>15161</v>
      </c>
      <c r="L2183" s="27"/>
      <c r="M2183" s="69">
        <v>6</v>
      </c>
      <c r="N2183" s="135">
        <v>45992</v>
      </c>
      <c r="O2183" s="69" t="str">
        <f>IFERROR(VLOOKUP(IF($L2183="―",$K2183,$L2183),[4]法人一覧!$D$4:$E$326,2,FALSE),"―")</f>
        <v>―</v>
      </c>
    </row>
    <row r="2184" spans="1:15" ht="30" customHeight="1" x14ac:dyDescent="0.15">
      <c r="A2184" s="39">
        <f>IF($B$2142="","",COUNTA($B$2142:B2184))</f>
        <v>43</v>
      </c>
      <c r="B2184" s="168">
        <f t="shared" si="222"/>
        <v>2184</v>
      </c>
      <c r="C2184" s="168" t="str">
        <f t="shared" si="226"/>
        <v>（８）　共同生活援助(介護サービス包括型)　（障害者総合支援法）</v>
      </c>
      <c r="D2184" s="131" t="str">
        <f t="shared" si="224"/>
        <v>障がい福祉課</v>
      </c>
      <c r="E2184" s="27" t="str">
        <f t="shared" si="227"/>
        <v>共同生活援助(介護サービス包括型)</v>
      </c>
      <c r="F2184" s="176" t="s">
        <v>9727</v>
      </c>
      <c r="G2184" s="34" t="s">
        <v>2218</v>
      </c>
      <c r="H2184" s="166" t="s">
        <v>9728</v>
      </c>
      <c r="I2184" s="166" t="s">
        <v>9729</v>
      </c>
      <c r="J2184" s="166" t="s">
        <v>9730</v>
      </c>
      <c r="K2184" s="180" t="s">
        <v>9731</v>
      </c>
      <c r="L2184" s="25" t="s">
        <v>25</v>
      </c>
      <c r="M2184" s="195">
        <v>5</v>
      </c>
      <c r="N2184" s="170">
        <v>44470</v>
      </c>
      <c r="O2184" s="69" t="str">
        <f>IFERROR(VLOOKUP(IF($L2184="―",$K2184,$L2184),[4]法人一覧!$D$4:$E$326,2,FALSE),"―")</f>
        <v>―</v>
      </c>
    </row>
    <row r="2185" spans="1:15" ht="30" customHeight="1" x14ac:dyDescent="0.15">
      <c r="A2185" s="39">
        <f>IF($B$2142="","",COUNTA($B$2142:B2185))</f>
        <v>44</v>
      </c>
      <c r="B2185" s="168">
        <f t="shared" si="222"/>
        <v>2185</v>
      </c>
      <c r="C2185" s="168" t="str">
        <f t="shared" si="226"/>
        <v>（８）　共同生活援助(介護サービス包括型)　（障害者総合支援法）</v>
      </c>
      <c r="D2185" s="131" t="str">
        <f t="shared" si="224"/>
        <v>障がい福祉課</v>
      </c>
      <c r="E2185" s="27" t="str">
        <f t="shared" si="227"/>
        <v>共同生活援助(介護サービス包括型)</v>
      </c>
      <c r="F2185" s="176" t="s">
        <v>9732</v>
      </c>
      <c r="G2185" s="34" t="s">
        <v>9733</v>
      </c>
      <c r="H2185" s="166" t="s">
        <v>9734</v>
      </c>
      <c r="I2185" s="166" t="s">
        <v>9735</v>
      </c>
      <c r="J2185" s="166" t="s">
        <v>9736</v>
      </c>
      <c r="K2185" s="180" t="s">
        <v>14894</v>
      </c>
      <c r="L2185" s="25" t="s">
        <v>25</v>
      </c>
      <c r="M2185" s="195">
        <v>8</v>
      </c>
      <c r="N2185" s="170">
        <v>44470</v>
      </c>
      <c r="O2185" s="69" t="str">
        <f>IFERROR(VLOOKUP(IF($L2185="―",$K2185,$L2185),[4]法人一覧!$D$4:$E$326,2,FALSE),"―")</f>
        <v>8190005011280</v>
      </c>
    </row>
    <row r="2186" spans="1:15" ht="30" customHeight="1" x14ac:dyDescent="0.15">
      <c r="A2186" s="39">
        <f>IF($B$2142="","",COUNTA($B$2142:B2186))</f>
        <v>45</v>
      </c>
      <c r="B2186" s="168">
        <f t="shared" si="222"/>
        <v>2186</v>
      </c>
      <c r="C2186" s="168" t="str">
        <f t="shared" si="226"/>
        <v>（８）　共同生活援助(介護サービス包括型)　（障害者総合支援法）</v>
      </c>
      <c r="D2186" s="131" t="str">
        <f t="shared" si="224"/>
        <v>障がい福祉課</v>
      </c>
      <c r="E2186" s="27" t="str">
        <f t="shared" si="227"/>
        <v>共同生活援助(介護サービス包括型)</v>
      </c>
      <c r="F2186" s="176" t="s">
        <v>9737</v>
      </c>
      <c r="G2186" s="34" t="s">
        <v>2277</v>
      </c>
      <c r="H2186" s="168" t="s">
        <v>9738</v>
      </c>
      <c r="I2186" s="166" t="s">
        <v>9739</v>
      </c>
      <c r="J2186" s="166"/>
      <c r="K2186" s="180" t="s">
        <v>15162</v>
      </c>
      <c r="L2186" s="25" t="s">
        <v>25</v>
      </c>
      <c r="M2186" s="195">
        <v>28</v>
      </c>
      <c r="N2186" s="170">
        <v>44593</v>
      </c>
      <c r="O2186" s="69" t="str">
        <f>IFERROR(VLOOKUP(IF($L2186="―",$K2186,$L2186),[4]法人一覧!$D$4:$E$326,2,FALSE),"―")</f>
        <v>―</v>
      </c>
    </row>
    <row r="2187" spans="1:15" ht="30" customHeight="1" x14ac:dyDescent="0.15">
      <c r="A2187" s="39">
        <f>IF($B$2142="","",COUNTA($B$2142:B2187))</f>
        <v>46</v>
      </c>
      <c r="B2187" s="168">
        <f t="shared" si="222"/>
        <v>2187</v>
      </c>
      <c r="C2187" s="168" t="str">
        <f t="shared" si="226"/>
        <v>（８）　共同生活援助(介護サービス包括型)　（障害者総合支援法）</v>
      </c>
      <c r="D2187" s="131" t="str">
        <f t="shared" si="224"/>
        <v>障がい福祉課</v>
      </c>
      <c r="E2187" s="27" t="str">
        <f t="shared" si="227"/>
        <v>共同生活援助(介護サービス包括型)</v>
      </c>
      <c r="F2187" s="176" t="s">
        <v>9740</v>
      </c>
      <c r="G2187" s="34" t="s">
        <v>794</v>
      </c>
      <c r="H2187" s="166" t="s">
        <v>9741</v>
      </c>
      <c r="I2187" s="166" t="s">
        <v>9742</v>
      </c>
      <c r="J2187" s="166" t="s">
        <v>9743</v>
      </c>
      <c r="K2187" s="180" t="s">
        <v>9744</v>
      </c>
      <c r="L2187" s="25" t="s">
        <v>25</v>
      </c>
      <c r="M2187" s="195">
        <v>8</v>
      </c>
      <c r="N2187" s="170">
        <v>44593</v>
      </c>
      <c r="O2187" s="69" t="str">
        <f>IFERROR(VLOOKUP(IF($L2187="―",$K2187,$L2187),[4]法人一覧!$D$4:$E$326,2,FALSE),"―")</f>
        <v>―</v>
      </c>
    </row>
    <row r="2188" spans="1:15" ht="30" customHeight="1" x14ac:dyDescent="0.15">
      <c r="A2188" s="39">
        <f>IF($B$2142="","",COUNTA($B$2142:B2188))</f>
        <v>47</v>
      </c>
      <c r="B2188" s="168">
        <f t="shared" si="222"/>
        <v>2188</v>
      </c>
      <c r="C2188" s="168" t="str">
        <f t="shared" si="226"/>
        <v>（８）　共同生活援助(介護サービス包括型)　（障害者総合支援法）</v>
      </c>
      <c r="D2188" s="131" t="str">
        <f t="shared" si="224"/>
        <v>障がい福祉課</v>
      </c>
      <c r="E2188" s="27" t="str">
        <f t="shared" si="227"/>
        <v>共同生活援助(介護サービス包括型)</v>
      </c>
      <c r="F2188" s="176" t="s">
        <v>9745</v>
      </c>
      <c r="G2188" s="34" t="s">
        <v>9746</v>
      </c>
      <c r="H2188" s="166" t="s">
        <v>9747</v>
      </c>
      <c r="I2188" s="342" t="s">
        <v>16126</v>
      </c>
      <c r="J2188" s="342"/>
      <c r="K2188" s="180" t="s">
        <v>9748</v>
      </c>
      <c r="L2188" s="25" t="s">
        <v>25</v>
      </c>
      <c r="M2188" s="195">
        <v>14</v>
      </c>
      <c r="N2188" s="170">
        <v>44621</v>
      </c>
      <c r="O2188" s="69" t="str">
        <f>IFERROR(VLOOKUP(IF($L2188="―",$K2188,$L2188),[4]法人一覧!$D$4:$E$326,2,FALSE),"―")</f>
        <v>―</v>
      </c>
    </row>
    <row r="2189" spans="1:15" ht="30" customHeight="1" x14ac:dyDescent="0.15">
      <c r="A2189" s="39">
        <f>IF($B$2142="","",COUNTA($B$2142:B2189))</f>
        <v>48</v>
      </c>
      <c r="B2189" s="168">
        <f t="shared" si="222"/>
        <v>2189</v>
      </c>
      <c r="C2189" s="168" t="str">
        <f t="shared" si="226"/>
        <v>（８）　共同生活援助(介護サービス包括型)　（障害者総合支援法）</v>
      </c>
      <c r="D2189" s="131" t="str">
        <f t="shared" si="224"/>
        <v>障がい福祉課</v>
      </c>
      <c r="E2189" s="27" t="str">
        <f t="shared" si="227"/>
        <v>共同生活援助(介護サービス包括型)</v>
      </c>
      <c r="F2189" s="176" t="s">
        <v>9749</v>
      </c>
      <c r="G2189" s="34" t="s">
        <v>9750</v>
      </c>
      <c r="H2189" s="166" t="s">
        <v>9751</v>
      </c>
      <c r="I2189" s="166" t="s">
        <v>9752</v>
      </c>
      <c r="J2189" s="166" t="s">
        <v>9752</v>
      </c>
      <c r="K2189" s="180" t="s">
        <v>9753</v>
      </c>
      <c r="L2189" s="25" t="s">
        <v>25</v>
      </c>
      <c r="M2189" s="195">
        <v>13</v>
      </c>
      <c r="N2189" s="170">
        <v>44621</v>
      </c>
      <c r="O2189" s="69" t="str">
        <f>IFERROR(VLOOKUP(IF($L2189="―",$K2189,$L2189),[4]法人一覧!$D$4:$E$326,2,FALSE),"―")</f>
        <v>―</v>
      </c>
    </row>
    <row r="2190" spans="1:15" ht="30" customHeight="1" x14ac:dyDescent="0.15">
      <c r="A2190" s="39">
        <f>IF($B$2142="","",COUNTA($B$2142:B2190))</f>
        <v>49</v>
      </c>
      <c r="B2190" s="168">
        <f t="shared" si="222"/>
        <v>2190</v>
      </c>
      <c r="C2190" s="168" t="str">
        <f t="shared" si="226"/>
        <v>（８）　共同生活援助(介護サービス包括型)　（障害者総合支援法）</v>
      </c>
      <c r="D2190" s="131" t="str">
        <f t="shared" si="224"/>
        <v>障がい福祉課</v>
      </c>
      <c r="E2190" s="27" t="str">
        <f t="shared" si="227"/>
        <v>共同生活援助(介護サービス包括型)</v>
      </c>
      <c r="F2190" s="176" t="s">
        <v>9754</v>
      </c>
      <c r="G2190" s="34" t="s">
        <v>9755</v>
      </c>
      <c r="H2190" s="166" t="s">
        <v>9756</v>
      </c>
      <c r="I2190" s="166" t="s">
        <v>9757</v>
      </c>
      <c r="J2190" s="166"/>
      <c r="K2190" s="180" t="s">
        <v>9758</v>
      </c>
      <c r="L2190" s="25" t="s">
        <v>25</v>
      </c>
      <c r="M2190" s="195">
        <v>7</v>
      </c>
      <c r="N2190" s="170">
        <v>44743</v>
      </c>
      <c r="O2190" s="69" t="str">
        <f>IFERROR(VLOOKUP(IF($L2190="―",$K2190,$L2190),[4]法人一覧!$D$4:$E$326,2,FALSE),"―")</f>
        <v>―</v>
      </c>
    </row>
    <row r="2191" spans="1:15" ht="30" customHeight="1" x14ac:dyDescent="0.15">
      <c r="A2191" s="39">
        <f>IF($B$2142="","",COUNTA($B$2142:B2191))</f>
        <v>50</v>
      </c>
      <c r="B2191" s="168">
        <f t="shared" si="222"/>
        <v>2191</v>
      </c>
      <c r="C2191" s="168" t="str">
        <f t="shared" si="226"/>
        <v>（８）　共同生活援助(介護サービス包括型)　（障害者総合支援法）</v>
      </c>
      <c r="D2191" s="131" t="str">
        <f t="shared" si="224"/>
        <v>障がい福祉課</v>
      </c>
      <c r="E2191" s="27" t="str">
        <f t="shared" si="227"/>
        <v>共同生活援助(介護サービス包括型)</v>
      </c>
      <c r="F2191" s="25" t="s">
        <v>9759</v>
      </c>
      <c r="G2191" s="34" t="s">
        <v>3108</v>
      </c>
      <c r="H2191" s="34" t="s">
        <v>9760</v>
      </c>
      <c r="I2191" s="34" t="s">
        <v>9761</v>
      </c>
      <c r="J2191" s="34" t="s">
        <v>9761</v>
      </c>
      <c r="K2191" s="98" t="s">
        <v>9762</v>
      </c>
      <c r="L2191" s="25" t="s">
        <v>25</v>
      </c>
      <c r="M2191" s="69">
        <v>4</v>
      </c>
      <c r="N2191" s="93">
        <v>44927</v>
      </c>
      <c r="O2191" s="69" t="str">
        <f>IFERROR(VLOOKUP(IF($L2191="―",$K2191,$L2191),[4]法人一覧!$D$4:$E$326,2,FALSE),"―")</f>
        <v>―</v>
      </c>
    </row>
    <row r="2192" spans="1:15" ht="30" customHeight="1" x14ac:dyDescent="0.15">
      <c r="A2192" s="39">
        <f>IF($B$2142="","",COUNTA($B$2142:B2192))</f>
        <v>51</v>
      </c>
      <c r="B2192" s="168">
        <f t="shared" si="222"/>
        <v>2192</v>
      </c>
      <c r="C2192" s="168" t="str">
        <f t="shared" si="226"/>
        <v>（８）　共同生活援助(介護サービス包括型)　（障害者総合支援法）</v>
      </c>
      <c r="D2192" s="131" t="str">
        <f t="shared" si="224"/>
        <v>障がい福祉課</v>
      </c>
      <c r="E2192" s="27" t="str">
        <f t="shared" si="227"/>
        <v>共同生活援助(介護サービス包括型)</v>
      </c>
      <c r="F2192" s="25" t="s">
        <v>9763</v>
      </c>
      <c r="G2192" s="212" t="s">
        <v>6293</v>
      </c>
      <c r="H2192" s="25" t="s">
        <v>9764</v>
      </c>
      <c r="I2192" s="98" t="s">
        <v>9765</v>
      </c>
      <c r="J2192" s="98" t="s">
        <v>9765</v>
      </c>
      <c r="K2192" s="25" t="s">
        <v>9766</v>
      </c>
      <c r="L2192" s="25" t="s">
        <v>25</v>
      </c>
      <c r="M2192" s="69">
        <v>11</v>
      </c>
      <c r="N2192" s="93">
        <v>45352</v>
      </c>
      <c r="O2192" s="69" t="str">
        <f>IFERROR(VLOOKUP(IF($L2192="―",$K2192,$L2192),[4]法人一覧!$D$4:$E$326,2,FALSE),"―")</f>
        <v>―</v>
      </c>
    </row>
    <row r="2193" spans="1:15" ht="30" customHeight="1" x14ac:dyDescent="0.15">
      <c r="A2193" s="39">
        <f>IF($B$2142="","",COUNTA($B$2142:B2193))</f>
        <v>52</v>
      </c>
      <c r="B2193" s="168">
        <f t="shared" si="222"/>
        <v>2193</v>
      </c>
      <c r="C2193" s="168" t="str">
        <f t="shared" si="226"/>
        <v>（８）　共同生活援助(介護サービス包括型)　（障害者総合支援法）</v>
      </c>
      <c r="D2193" s="131" t="str">
        <f t="shared" si="224"/>
        <v>障がい福祉課</v>
      </c>
      <c r="E2193" s="27" t="str">
        <f t="shared" si="227"/>
        <v>共同生活援助(介護サービス包括型)</v>
      </c>
      <c r="F2193" s="176" t="s">
        <v>9706</v>
      </c>
      <c r="G2193" s="34" t="s">
        <v>20</v>
      </c>
      <c r="H2193" s="168" t="s">
        <v>9707</v>
      </c>
      <c r="I2193" s="166" t="s">
        <v>8815</v>
      </c>
      <c r="J2193" s="166" t="s">
        <v>8452</v>
      </c>
      <c r="K2193" s="176" t="s">
        <v>8817</v>
      </c>
      <c r="L2193" s="25" t="s">
        <v>25</v>
      </c>
      <c r="M2193" s="195">
        <v>22</v>
      </c>
      <c r="N2193" s="170">
        <v>38991</v>
      </c>
      <c r="O2193" s="69" t="str">
        <f>IFERROR(VLOOKUP(IF($L2193="―",$K2193,$L2193),[4]法人一覧!$D$4:$E$326,2,FALSE),"―")</f>
        <v>1190005009455</v>
      </c>
    </row>
    <row r="2194" spans="1:15" ht="30" customHeight="1" x14ac:dyDescent="0.15">
      <c r="A2194" s="39">
        <f>IF($B$2142="","",COUNTA($B$2142:B2194))</f>
        <v>53</v>
      </c>
      <c r="B2194" s="168">
        <f t="shared" si="222"/>
        <v>2194</v>
      </c>
      <c r="C2194" s="168" t="str">
        <f t="shared" si="226"/>
        <v>（８）　共同生活援助(介護サービス包括型)　（障害者総合支援法）</v>
      </c>
      <c r="D2194" s="131" t="str">
        <f t="shared" si="224"/>
        <v>障がい福祉課</v>
      </c>
      <c r="E2194" s="27" t="str">
        <f t="shared" si="227"/>
        <v>共同生活援助(介護サービス包括型)</v>
      </c>
      <c r="F2194" s="176" t="s">
        <v>9708</v>
      </c>
      <c r="G2194" s="34" t="s">
        <v>6452</v>
      </c>
      <c r="H2194" s="168" t="s">
        <v>9709</v>
      </c>
      <c r="I2194" s="166" t="s">
        <v>9710</v>
      </c>
      <c r="J2194" s="166" t="s">
        <v>9711</v>
      </c>
      <c r="K2194" s="176" t="s">
        <v>9712</v>
      </c>
      <c r="L2194" s="25" t="s">
        <v>25</v>
      </c>
      <c r="M2194" s="195">
        <v>7</v>
      </c>
      <c r="N2194" s="170">
        <v>42095</v>
      </c>
      <c r="O2194" s="69" t="str">
        <f>IFERROR(VLOOKUP(IF($L2194="―",$K2194,$L2194),[4]法人一覧!$D$4:$E$326,2,FALSE),"―")</f>
        <v>―</v>
      </c>
    </row>
    <row r="2195" spans="1:15" ht="30" customHeight="1" x14ac:dyDescent="0.15">
      <c r="A2195" s="39">
        <f>IF($B$2142="","",COUNTA($B$2142:B2195))</f>
        <v>54</v>
      </c>
      <c r="B2195" s="168">
        <f t="shared" si="222"/>
        <v>2195</v>
      </c>
      <c r="C2195" s="168" t="str">
        <f t="shared" si="226"/>
        <v>（８）　共同生活援助(介護サービス包括型)　（障害者総合支援法）</v>
      </c>
      <c r="D2195" s="131" t="str">
        <f t="shared" si="224"/>
        <v>障がい福祉課</v>
      </c>
      <c r="E2195" s="27" t="str">
        <f t="shared" si="227"/>
        <v>共同生活援助(介護サービス包括型)</v>
      </c>
      <c r="F2195" s="176" t="s">
        <v>9713</v>
      </c>
      <c r="G2195" s="34" t="s">
        <v>3181</v>
      </c>
      <c r="H2195" s="166" t="s">
        <v>9714</v>
      </c>
      <c r="I2195" s="166" t="s">
        <v>8836</v>
      </c>
      <c r="J2195" s="166" t="s">
        <v>8837</v>
      </c>
      <c r="K2195" s="176" t="s">
        <v>8838</v>
      </c>
      <c r="L2195" s="25" t="s">
        <v>25</v>
      </c>
      <c r="M2195" s="195">
        <v>40</v>
      </c>
      <c r="N2195" s="170">
        <v>41000</v>
      </c>
      <c r="O2195" s="69" t="str">
        <f>IFERROR(VLOOKUP(IF($L2195="―",$K2195,$L2195),[4]法人一覧!$D$4:$E$326,2,FALSE),"―")</f>
        <v>6190005009616</v>
      </c>
    </row>
    <row r="2196" spans="1:15" ht="30" customHeight="1" x14ac:dyDescent="0.15">
      <c r="A2196" s="39">
        <f>IF($B$2142="","",COUNTA($B$2142:B2196))</f>
        <v>55</v>
      </c>
      <c r="B2196" s="168">
        <f t="shared" si="222"/>
        <v>2196</v>
      </c>
      <c r="C2196" s="168" t="str">
        <f t="shared" si="226"/>
        <v>（８）　共同生活援助(介護サービス包括型)　（障害者総合支援法）</v>
      </c>
      <c r="D2196" s="131" t="str">
        <f t="shared" si="224"/>
        <v>障がい福祉課</v>
      </c>
      <c r="E2196" s="27" t="str">
        <f t="shared" si="227"/>
        <v>共同生活援助(介護サービス包括型)</v>
      </c>
      <c r="F2196" s="25" t="s">
        <v>9715</v>
      </c>
      <c r="G2196" s="34" t="s">
        <v>9716</v>
      </c>
      <c r="H2196" s="25" t="s">
        <v>9717</v>
      </c>
      <c r="I2196" s="34" t="s">
        <v>9718</v>
      </c>
      <c r="J2196" s="34" t="s">
        <v>9719</v>
      </c>
      <c r="K2196" s="25" t="s">
        <v>9720</v>
      </c>
      <c r="L2196" s="25" t="s">
        <v>25</v>
      </c>
      <c r="M2196" s="195">
        <v>4</v>
      </c>
      <c r="N2196" s="170">
        <v>45170</v>
      </c>
      <c r="O2196" s="69" t="str">
        <f>IFERROR(VLOOKUP(IF($L2196="―",$K2196,$L2196),[4]法人一覧!$D$4:$E$326,2,FALSE),"―")</f>
        <v>―</v>
      </c>
    </row>
    <row r="2197" spans="1:15" ht="30" customHeight="1" x14ac:dyDescent="0.15">
      <c r="A2197" s="39">
        <f>IF($B$2142="","",COUNTA($B$2142:B2197))</f>
        <v>56</v>
      </c>
      <c r="B2197" s="168">
        <f t="shared" si="222"/>
        <v>2197</v>
      </c>
      <c r="C2197" s="168" t="str">
        <f t="shared" si="226"/>
        <v>（８）　共同生活援助(介護サービス包括型)　（障害者総合支援法）</v>
      </c>
      <c r="D2197" s="131" t="str">
        <f t="shared" si="224"/>
        <v>障がい福祉課</v>
      </c>
      <c r="E2197" s="27" t="str">
        <f t="shared" si="227"/>
        <v>共同生活援助(介護サービス包括型)</v>
      </c>
      <c r="F2197" s="25" t="s">
        <v>9721</v>
      </c>
      <c r="G2197" s="34" t="s">
        <v>15163</v>
      </c>
      <c r="H2197" s="27" t="s">
        <v>9722</v>
      </c>
      <c r="I2197" s="34" t="s">
        <v>9723</v>
      </c>
      <c r="J2197" s="34" t="s">
        <v>9724</v>
      </c>
      <c r="K2197" s="25" t="s">
        <v>9725</v>
      </c>
      <c r="L2197" s="25" t="s">
        <v>25</v>
      </c>
      <c r="M2197" s="195">
        <v>6</v>
      </c>
      <c r="N2197" s="170">
        <v>45200</v>
      </c>
      <c r="O2197" s="69" t="str">
        <f>IFERROR(VLOOKUP(IF($L2197="―",$K2197,$L2197),[4]法人一覧!$D$4:$E$326,2,FALSE),"―")</f>
        <v>―</v>
      </c>
    </row>
    <row r="2198" spans="1:15" ht="30" customHeight="1" x14ac:dyDescent="0.15">
      <c r="A2198" s="39">
        <f>IF($B$2142="","",COUNTA($B$2142:B2198))</f>
        <v>57</v>
      </c>
      <c r="B2198" s="168">
        <f t="shared" si="222"/>
        <v>2198</v>
      </c>
      <c r="C2198" s="168" t="str">
        <f t="shared" si="226"/>
        <v>（８）　共同生活援助(介護サービス包括型)　（障害者総合支援法）</v>
      </c>
      <c r="D2198" s="131" t="str">
        <f t="shared" si="224"/>
        <v>障がい福祉課</v>
      </c>
      <c r="E2198" s="27" t="str">
        <f t="shared" si="227"/>
        <v>共同生活援助(介護サービス包括型)</v>
      </c>
      <c r="F2198" s="176" t="s">
        <v>9767</v>
      </c>
      <c r="G2198" s="34" t="s">
        <v>8463</v>
      </c>
      <c r="H2198" s="168" t="s">
        <v>9768</v>
      </c>
      <c r="I2198" s="166" t="s">
        <v>9769</v>
      </c>
      <c r="J2198" s="166" t="s">
        <v>8466</v>
      </c>
      <c r="K2198" s="176" t="s">
        <v>14895</v>
      </c>
      <c r="L2198" s="25" t="s">
        <v>25</v>
      </c>
      <c r="M2198" s="195">
        <v>21</v>
      </c>
      <c r="N2198" s="170">
        <v>38991</v>
      </c>
      <c r="O2198" s="69" t="str">
        <f>IFERROR(VLOOKUP(IF($L2198="―",$K2198,$L2198),[4]法人一覧!$D$4:$E$326,2,FALSE),"―")</f>
        <v>6190005004071</v>
      </c>
    </row>
    <row r="2199" spans="1:15" ht="30" customHeight="1" x14ac:dyDescent="0.15">
      <c r="A2199" s="39">
        <f>IF($B$2142="","",COUNTA($B$2142:B2199))</f>
        <v>58</v>
      </c>
      <c r="B2199" s="168">
        <f t="shared" si="222"/>
        <v>2199</v>
      </c>
      <c r="C2199" s="168" t="str">
        <f t="shared" si="226"/>
        <v>（８）　共同生活援助(介護サービス包括型)　（障害者総合支援法）</v>
      </c>
      <c r="D2199" s="131" t="str">
        <f t="shared" si="224"/>
        <v>障がい福祉課</v>
      </c>
      <c r="E2199" s="27" t="str">
        <f t="shared" si="227"/>
        <v>共同生活援助(介護サービス包括型)</v>
      </c>
      <c r="F2199" s="176" t="s">
        <v>9770</v>
      </c>
      <c r="G2199" s="34" t="s">
        <v>8457</v>
      </c>
      <c r="H2199" s="168" t="s">
        <v>9771</v>
      </c>
      <c r="I2199" s="166" t="s">
        <v>9772</v>
      </c>
      <c r="J2199" s="166" t="s">
        <v>9773</v>
      </c>
      <c r="K2199" s="176" t="s">
        <v>13552</v>
      </c>
      <c r="L2199" s="25" t="s">
        <v>25</v>
      </c>
      <c r="M2199" s="195">
        <v>4</v>
      </c>
      <c r="N2199" s="170">
        <v>39114</v>
      </c>
      <c r="O2199" s="69" t="str">
        <f>IFERROR(VLOOKUP(IF($L2199="―",$K2199,$L2199),[4]法人一覧!$D$4:$E$326,2,FALSE),"―")</f>
        <v>2190005004075</v>
      </c>
    </row>
    <row r="2200" spans="1:15" ht="30" customHeight="1" x14ac:dyDescent="0.15">
      <c r="A2200" s="39">
        <f>IF($B$2142="","",COUNTA($B$2142:B2200))</f>
        <v>59</v>
      </c>
      <c r="B2200" s="168">
        <f t="shared" si="222"/>
        <v>2200</v>
      </c>
      <c r="C2200" s="168" t="str">
        <f t="shared" si="226"/>
        <v>（８）　共同生活援助(介護サービス包括型)　（障害者総合支援法）</v>
      </c>
      <c r="D2200" s="131" t="str">
        <f t="shared" si="224"/>
        <v>障がい福祉課</v>
      </c>
      <c r="E2200" s="27" t="str">
        <f t="shared" si="227"/>
        <v>共同生活援助(介護サービス包括型)</v>
      </c>
      <c r="F2200" s="176" t="s">
        <v>9774</v>
      </c>
      <c r="G2200" s="34" t="s">
        <v>9775</v>
      </c>
      <c r="H2200" s="168" t="s">
        <v>9776</v>
      </c>
      <c r="I2200" s="166" t="s">
        <v>9777</v>
      </c>
      <c r="J2200" s="166" t="s">
        <v>9777</v>
      </c>
      <c r="K2200" s="176" t="s">
        <v>13552</v>
      </c>
      <c r="L2200" s="25" t="s">
        <v>25</v>
      </c>
      <c r="M2200" s="195">
        <v>6</v>
      </c>
      <c r="N2200" s="170">
        <v>39569</v>
      </c>
      <c r="O2200" s="69" t="str">
        <f>IFERROR(VLOOKUP(IF($L2200="―",$K2200,$L2200),[4]法人一覧!$D$4:$E$326,2,FALSE),"―")</f>
        <v>2190005004075</v>
      </c>
    </row>
    <row r="2201" spans="1:15" ht="30" customHeight="1" x14ac:dyDescent="0.15">
      <c r="A2201" s="39">
        <f>IF($B$2142="","",COUNTA($B$2142:B2201))</f>
        <v>60</v>
      </c>
      <c r="B2201" s="168">
        <f t="shared" si="222"/>
        <v>2201</v>
      </c>
      <c r="C2201" s="168" t="str">
        <f t="shared" si="226"/>
        <v>（８）　共同生活援助(介護サービス包括型)　（障害者総合支援法）</v>
      </c>
      <c r="D2201" s="131" t="str">
        <f t="shared" si="224"/>
        <v>障がい福祉課</v>
      </c>
      <c r="E2201" s="27" t="str">
        <f t="shared" si="227"/>
        <v>共同生活援助(介護サービス包括型)</v>
      </c>
      <c r="F2201" s="176" t="s">
        <v>9778</v>
      </c>
      <c r="G2201" s="34" t="s">
        <v>7749</v>
      </c>
      <c r="H2201" s="168" t="s">
        <v>9779</v>
      </c>
      <c r="I2201" s="166" t="s">
        <v>9780</v>
      </c>
      <c r="J2201" s="166" t="s">
        <v>9781</v>
      </c>
      <c r="K2201" s="176" t="s">
        <v>8700</v>
      </c>
      <c r="L2201" s="25" t="s">
        <v>25</v>
      </c>
      <c r="M2201" s="195">
        <v>23</v>
      </c>
      <c r="N2201" s="170">
        <v>39904</v>
      </c>
      <c r="O2201" s="69" t="str">
        <f>IFERROR(VLOOKUP(IF($L2201="―",$K2201,$L2201),[4]法人一覧!$D$4:$E$326,2,FALSE),"―")</f>
        <v>3190005008851</v>
      </c>
    </row>
    <row r="2202" spans="1:15" ht="30" customHeight="1" x14ac:dyDescent="0.15">
      <c r="A2202" s="39">
        <f>IF($B$2142="","",COUNTA($B$2142:B2202))</f>
        <v>61</v>
      </c>
      <c r="B2202" s="168">
        <f t="shared" si="222"/>
        <v>2202</v>
      </c>
      <c r="C2202" s="168" t="str">
        <f t="shared" si="226"/>
        <v>（８）　共同生活援助(介護サービス包括型)　（障害者総合支援法）</v>
      </c>
      <c r="D2202" s="131" t="str">
        <f t="shared" si="224"/>
        <v>障がい福祉課</v>
      </c>
      <c r="E2202" s="27" t="str">
        <f t="shared" si="227"/>
        <v>共同生活援助(介護サービス包括型)</v>
      </c>
      <c r="F2202" s="176" t="s">
        <v>9782</v>
      </c>
      <c r="G2202" s="34" t="s">
        <v>9783</v>
      </c>
      <c r="H2202" s="168" t="s">
        <v>9784</v>
      </c>
      <c r="I2202" s="166" t="s">
        <v>8908</v>
      </c>
      <c r="J2202" s="166" t="s">
        <v>9785</v>
      </c>
      <c r="K2202" s="176" t="s">
        <v>9786</v>
      </c>
      <c r="L2202" s="25" t="s">
        <v>25</v>
      </c>
      <c r="M2202" s="195">
        <v>10</v>
      </c>
      <c r="N2202" s="170">
        <v>42064</v>
      </c>
      <c r="O2202" s="69" t="str">
        <f>IFERROR(VLOOKUP(IF($L2202="―",$K2202,$L2202),[4]法人一覧!$D$4:$E$326,2,FALSE),"―")</f>
        <v>―</v>
      </c>
    </row>
    <row r="2203" spans="1:15" ht="30" customHeight="1" x14ac:dyDescent="0.15">
      <c r="A2203" s="39">
        <f>IF($B$2142="","",COUNTA($B$2142:B2203))</f>
        <v>62</v>
      </c>
      <c r="B2203" s="168">
        <f t="shared" si="222"/>
        <v>2203</v>
      </c>
      <c r="C2203" s="168" t="str">
        <f t="shared" si="226"/>
        <v>（８）　共同生活援助(介護サービス包括型)　（障害者総合支援法）</v>
      </c>
      <c r="D2203" s="131" t="str">
        <f t="shared" si="224"/>
        <v>障がい福祉課</v>
      </c>
      <c r="E2203" s="27" t="str">
        <f t="shared" si="227"/>
        <v>共同生活援助(介護サービス包括型)</v>
      </c>
      <c r="F2203" s="176" t="s">
        <v>9787</v>
      </c>
      <c r="G2203" s="34" t="s">
        <v>1000</v>
      </c>
      <c r="H2203" s="168" t="s">
        <v>9788</v>
      </c>
      <c r="I2203" s="166" t="s">
        <v>9789</v>
      </c>
      <c r="J2203" s="166" t="s">
        <v>8472</v>
      </c>
      <c r="K2203" s="176" t="s">
        <v>14812</v>
      </c>
      <c r="L2203" s="25" t="s">
        <v>25</v>
      </c>
      <c r="M2203" s="195">
        <v>7</v>
      </c>
      <c r="N2203" s="170">
        <v>41365</v>
      </c>
      <c r="O2203" s="69" t="str">
        <f>IFERROR(VLOOKUP(IF($L2203="―",$K2203,$L2203),[4]法人一覧!$D$4:$E$326,2,FALSE),"―")</f>
        <v>1190005004076</v>
      </c>
    </row>
    <row r="2204" spans="1:15" ht="30" customHeight="1" x14ac:dyDescent="0.15">
      <c r="A2204" s="39">
        <f>IF($B$2142="","",COUNTA($B$2142:B2204))</f>
        <v>63</v>
      </c>
      <c r="B2204" s="168">
        <f t="shared" si="222"/>
        <v>2204</v>
      </c>
      <c r="C2204" s="168" t="str">
        <f t="shared" si="226"/>
        <v>（８）　共同生活援助(介護サービス包括型)　（障害者総合支援法）</v>
      </c>
      <c r="D2204" s="131" t="str">
        <f t="shared" si="224"/>
        <v>障がい福祉課</v>
      </c>
      <c r="E2204" s="27" t="str">
        <f t="shared" si="227"/>
        <v>共同生活援助(介護サービス包括型)</v>
      </c>
      <c r="F2204" s="176" t="s">
        <v>9792</v>
      </c>
      <c r="G2204" s="34" t="s">
        <v>344</v>
      </c>
      <c r="H2204" s="168" t="s">
        <v>9793</v>
      </c>
      <c r="I2204" s="166" t="s">
        <v>9794</v>
      </c>
      <c r="J2204" s="166" t="s">
        <v>9794</v>
      </c>
      <c r="K2204" s="176" t="s">
        <v>14025</v>
      </c>
      <c r="L2204" s="25" t="s">
        <v>25</v>
      </c>
      <c r="M2204" s="195">
        <v>6</v>
      </c>
      <c r="N2204" s="170">
        <v>42917</v>
      </c>
      <c r="O2204" s="69" t="str">
        <f>IFERROR(VLOOKUP(IF($L2204="―",$K2204,$L2204),[4]法人一覧!$D$4:$E$326,2,FALSE),"―")</f>
        <v>4190005004429</v>
      </c>
    </row>
    <row r="2205" spans="1:15" ht="30" customHeight="1" x14ac:dyDescent="0.15">
      <c r="A2205" s="39">
        <f>IF($B$2142="","",COUNTA($B$2142:B2205))</f>
        <v>64</v>
      </c>
      <c r="B2205" s="168">
        <f t="shared" si="222"/>
        <v>2205</v>
      </c>
      <c r="C2205" s="168" t="str">
        <f t="shared" si="226"/>
        <v>（８）　共同生活援助(介護サービス包括型)　（障害者総合支援法）</v>
      </c>
      <c r="D2205" s="131" t="str">
        <f t="shared" si="224"/>
        <v>障がい福祉課</v>
      </c>
      <c r="E2205" s="27" t="str">
        <f t="shared" si="227"/>
        <v>共同生活援助(介護サービス包括型)</v>
      </c>
      <c r="F2205" s="176" t="s">
        <v>9795</v>
      </c>
      <c r="G2205" s="34" t="s">
        <v>9796</v>
      </c>
      <c r="H2205" s="168" t="s">
        <v>9797</v>
      </c>
      <c r="I2205" s="166" t="s">
        <v>9798</v>
      </c>
      <c r="J2205" s="166" t="s">
        <v>9799</v>
      </c>
      <c r="K2205" s="176" t="s">
        <v>9800</v>
      </c>
      <c r="L2205" s="25" t="s">
        <v>25</v>
      </c>
      <c r="M2205" s="195">
        <v>30</v>
      </c>
      <c r="N2205" s="170">
        <v>44256</v>
      </c>
      <c r="O2205" s="69" t="str">
        <f>IFERROR(VLOOKUP(IF($L2205="―",$K2205,$L2205),[4]法人一覧!$D$4:$E$326,2,FALSE),"―")</f>
        <v>―</v>
      </c>
    </row>
    <row r="2206" spans="1:15" ht="30" customHeight="1" x14ac:dyDescent="0.15">
      <c r="A2206" s="39">
        <f>IF($B$2142="","",COUNTA($B$2142:B2206))</f>
        <v>65</v>
      </c>
      <c r="B2206" s="168">
        <f t="shared" ref="B2206:B2269" si="228">IF(D2206="","",ROW())</f>
        <v>2206</v>
      </c>
      <c r="C2206" s="168" t="str">
        <f t="shared" ref="C2206:C2237" si="229">$F$2140</f>
        <v>（８）　共同生活援助(介護サービス包括型)　（障害者総合支援法）</v>
      </c>
      <c r="D2206" s="131" t="str">
        <f t="shared" ref="D2206:D2269" si="230">$O$2140</f>
        <v>障がい福祉課</v>
      </c>
      <c r="E2206" s="27" t="str">
        <f t="shared" ref="E2206:E2237" si="231">MID(category5_8,SEARCH("）",category5_8,1)+2,SEARCH("（",category5_8,SEARCH("）",category5_8,1)+2)-SEARCH("）",category5_8,1)-3)</f>
        <v>共同生活援助(介護サービス包括型)</v>
      </c>
      <c r="F2206" s="176" t="s">
        <v>9801</v>
      </c>
      <c r="G2206" s="34" t="s">
        <v>994</v>
      </c>
      <c r="H2206" s="168" t="s">
        <v>9802</v>
      </c>
      <c r="I2206" s="166" t="s">
        <v>9803</v>
      </c>
      <c r="J2206" s="166" t="s">
        <v>9804</v>
      </c>
      <c r="K2206" s="176" t="s">
        <v>9805</v>
      </c>
      <c r="L2206" s="25" t="s">
        <v>25</v>
      </c>
      <c r="M2206" s="195">
        <v>5</v>
      </c>
      <c r="N2206" s="170">
        <v>45474</v>
      </c>
      <c r="O2206" s="69" t="str">
        <f>IFERROR(VLOOKUP(IF($L2206="―",$K2206,$L2206),[4]法人一覧!$D$4:$E$326,2,FALSE),"―")</f>
        <v>―</v>
      </c>
    </row>
    <row r="2207" spans="1:15" ht="30" customHeight="1" x14ac:dyDescent="0.15">
      <c r="A2207" s="39">
        <f>IF($B$2142="","",COUNTA($B$2142:B2207))</f>
        <v>66</v>
      </c>
      <c r="B2207" s="168">
        <f t="shared" si="228"/>
        <v>2207</v>
      </c>
      <c r="C2207" s="168" t="str">
        <f t="shared" si="229"/>
        <v>（８）　共同生活援助(介護サービス包括型)　（障害者総合支援法）</v>
      </c>
      <c r="D2207" s="131" t="str">
        <f t="shared" si="230"/>
        <v>障がい福祉課</v>
      </c>
      <c r="E2207" s="27" t="str">
        <f t="shared" si="231"/>
        <v>共同生活援助(介護サービス包括型)</v>
      </c>
      <c r="F2207" s="176" t="s">
        <v>9814</v>
      </c>
      <c r="G2207" s="34" t="s">
        <v>9815</v>
      </c>
      <c r="H2207" s="168" t="s">
        <v>9816</v>
      </c>
      <c r="I2207" s="166" t="s">
        <v>9817</v>
      </c>
      <c r="J2207" s="166" t="s">
        <v>9817</v>
      </c>
      <c r="K2207" s="176" t="s">
        <v>9818</v>
      </c>
      <c r="L2207" s="25" t="s">
        <v>25</v>
      </c>
      <c r="M2207" s="195">
        <v>4</v>
      </c>
      <c r="N2207" s="170">
        <v>43435</v>
      </c>
      <c r="O2207" s="69" t="str">
        <f>IFERROR(VLOOKUP(IF($L2207="―",$K2207,$L2207),[4]法人一覧!$D$4:$E$326,2,FALSE),"―")</f>
        <v>―</v>
      </c>
    </row>
    <row r="2208" spans="1:15" ht="30" customHeight="1" x14ac:dyDescent="0.15">
      <c r="A2208" s="39">
        <f>IF($B$2142="","",COUNTA($B$2142:B2208))</f>
        <v>67</v>
      </c>
      <c r="B2208" s="168">
        <f t="shared" si="228"/>
        <v>2208</v>
      </c>
      <c r="C2208" s="168" t="str">
        <f t="shared" si="229"/>
        <v>（８）　共同生活援助(介護サービス包括型)　（障害者総合支援法）</v>
      </c>
      <c r="D2208" s="131" t="str">
        <f t="shared" si="230"/>
        <v>障がい福祉課</v>
      </c>
      <c r="E2208" s="27" t="str">
        <f t="shared" si="231"/>
        <v>共同生活援助(介護サービス包括型)</v>
      </c>
      <c r="F2208" s="176" t="s">
        <v>9819</v>
      </c>
      <c r="G2208" s="34" t="s">
        <v>940</v>
      </c>
      <c r="H2208" s="168" t="s">
        <v>9820</v>
      </c>
      <c r="I2208" s="166" t="s">
        <v>9821</v>
      </c>
      <c r="J2208" s="166" t="s">
        <v>9822</v>
      </c>
      <c r="K2208" s="176" t="s">
        <v>9823</v>
      </c>
      <c r="L2208" s="25" t="s">
        <v>25</v>
      </c>
      <c r="M2208" s="195">
        <v>16</v>
      </c>
      <c r="N2208" s="170">
        <v>43617</v>
      </c>
      <c r="O2208" s="69" t="str">
        <f>IFERROR(VLOOKUP(IF($L2208="―",$K2208,$L2208),[4]法人一覧!$D$4:$E$326,2,FALSE),"―")</f>
        <v>―</v>
      </c>
    </row>
    <row r="2209" spans="1:22" ht="30" customHeight="1" x14ac:dyDescent="0.15">
      <c r="A2209" s="39">
        <f>IF($B$2142="","",COUNTA($B$2142:B2209))</f>
        <v>68</v>
      </c>
      <c r="B2209" s="168">
        <f t="shared" si="228"/>
        <v>2209</v>
      </c>
      <c r="C2209" s="168" t="str">
        <f t="shared" si="229"/>
        <v>（８）　共同生活援助(介護サービス包括型)　（障害者総合支援法）</v>
      </c>
      <c r="D2209" s="131" t="str">
        <f t="shared" si="230"/>
        <v>障がい福祉課</v>
      </c>
      <c r="E2209" s="27" t="str">
        <f t="shared" si="231"/>
        <v>共同生活援助(介護サービス包括型)</v>
      </c>
      <c r="F2209" s="176" t="s">
        <v>9824</v>
      </c>
      <c r="G2209" s="34" t="s">
        <v>9825</v>
      </c>
      <c r="H2209" s="168" t="s">
        <v>9826</v>
      </c>
      <c r="I2209" s="166" t="s">
        <v>9827</v>
      </c>
      <c r="J2209" s="166" t="s">
        <v>9828</v>
      </c>
      <c r="K2209" s="176" t="s">
        <v>9829</v>
      </c>
      <c r="L2209" s="25" t="s">
        <v>25</v>
      </c>
      <c r="M2209" s="195">
        <v>14</v>
      </c>
      <c r="N2209" s="170">
        <v>43770</v>
      </c>
      <c r="O2209" s="69" t="str">
        <f>IFERROR(VLOOKUP(IF($L2209="―",$K2209,$L2209),[4]法人一覧!$D$4:$E$326,2,FALSE),"―")</f>
        <v>―</v>
      </c>
    </row>
    <row r="2210" spans="1:22" ht="30" customHeight="1" x14ac:dyDescent="0.15">
      <c r="A2210" s="39">
        <f>IF($B$2142="","",COUNTA($B$2142:B2210))</f>
        <v>69</v>
      </c>
      <c r="B2210" s="168">
        <f t="shared" si="228"/>
        <v>2210</v>
      </c>
      <c r="C2210" s="168" t="str">
        <f t="shared" si="229"/>
        <v>（８）　共同生活援助(介護サービス包括型)　（障害者総合支援法）</v>
      </c>
      <c r="D2210" s="131" t="str">
        <f t="shared" si="230"/>
        <v>障がい福祉課</v>
      </c>
      <c r="E2210" s="27" t="str">
        <f t="shared" si="231"/>
        <v>共同生活援助(介護サービス包括型)</v>
      </c>
      <c r="F2210" s="176" t="s">
        <v>9830</v>
      </c>
      <c r="G2210" s="34" t="s">
        <v>2344</v>
      </c>
      <c r="H2210" s="168" t="s">
        <v>9831</v>
      </c>
      <c r="I2210" s="166" t="s">
        <v>9832</v>
      </c>
      <c r="J2210" s="166" t="s">
        <v>9832</v>
      </c>
      <c r="K2210" s="176" t="s">
        <v>9833</v>
      </c>
      <c r="L2210" s="25" t="s">
        <v>25</v>
      </c>
      <c r="M2210" s="195">
        <v>4</v>
      </c>
      <c r="N2210" s="170">
        <v>44287</v>
      </c>
      <c r="O2210" s="69" t="str">
        <f>IFERROR(VLOOKUP(IF($L2210="―",$K2210,$L2210),[4]法人一覧!$D$4:$E$326,2,FALSE),"―")</f>
        <v>―</v>
      </c>
    </row>
    <row r="2211" spans="1:22" ht="30" customHeight="1" x14ac:dyDescent="0.15">
      <c r="A2211" s="39">
        <f>IF($B$2142="","",COUNTA($B$2142:B2211))</f>
        <v>70</v>
      </c>
      <c r="B2211" s="168">
        <f t="shared" si="228"/>
        <v>2211</v>
      </c>
      <c r="C2211" s="168" t="str">
        <f t="shared" si="229"/>
        <v>（８）　共同生活援助(介護サービス包括型)　（障害者総合支援法）</v>
      </c>
      <c r="D2211" s="131" t="str">
        <f t="shared" si="230"/>
        <v>障がい福祉課</v>
      </c>
      <c r="E2211" s="27" t="str">
        <f t="shared" si="231"/>
        <v>共同生活援助(介護サービス包括型)</v>
      </c>
      <c r="F2211" s="176" t="s">
        <v>15164</v>
      </c>
      <c r="G2211" s="34" t="s">
        <v>994</v>
      </c>
      <c r="H2211" s="168" t="s">
        <v>9834</v>
      </c>
      <c r="I2211" s="166" t="s">
        <v>9835</v>
      </c>
      <c r="J2211" s="166" t="s">
        <v>9836</v>
      </c>
      <c r="K2211" s="176" t="s">
        <v>14896</v>
      </c>
      <c r="L2211" s="25" t="s">
        <v>25</v>
      </c>
      <c r="M2211" s="195">
        <v>30</v>
      </c>
      <c r="N2211" s="170">
        <v>44835</v>
      </c>
      <c r="O2211" s="69" t="str">
        <f>IFERROR(VLOOKUP(IF($L2211="―",$K2211,$L2211),[4]法人一覧!$D$4:$E$326,2,FALSE),"―")</f>
        <v>3190005004454</v>
      </c>
    </row>
    <row r="2212" spans="1:22" ht="30" customHeight="1" x14ac:dyDescent="0.15">
      <c r="A2212" s="39">
        <f>IF($B$2142="","",COUNTA($B$2142:B2212))</f>
        <v>71</v>
      </c>
      <c r="B2212" s="168">
        <f t="shared" si="228"/>
        <v>2212</v>
      </c>
      <c r="C2212" s="168" t="str">
        <f t="shared" si="229"/>
        <v>（８）　共同生活援助(介護サービス包括型)　（障害者総合支援法）</v>
      </c>
      <c r="D2212" s="131" t="str">
        <f t="shared" si="230"/>
        <v>障がい福祉課</v>
      </c>
      <c r="E2212" s="27" t="str">
        <f t="shared" si="231"/>
        <v>共同生活援助(介護サービス包括型)</v>
      </c>
      <c r="F2212" s="176" t="s">
        <v>9837</v>
      </c>
      <c r="G2212" s="34" t="s">
        <v>9838</v>
      </c>
      <c r="H2212" s="168" t="s">
        <v>9839</v>
      </c>
      <c r="I2212" s="166" t="s">
        <v>9840</v>
      </c>
      <c r="J2212" s="166" t="s">
        <v>9841</v>
      </c>
      <c r="K2212" s="176" t="s">
        <v>9842</v>
      </c>
      <c r="L2212" s="25" t="s">
        <v>25</v>
      </c>
      <c r="M2212" s="195">
        <v>4</v>
      </c>
      <c r="N2212" s="170">
        <v>44835</v>
      </c>
      <c r="O2212" s="69" t="str">
        <f>IFERROR(VLOOKUP(IF($L2212="―",$K2212,$L2212),[4]法人一覧!$D$4:$E$326,2,FALSE),"―")</f>
        <v>―</v>
      </c>
    </row>
    <row r="2213" spans="1:22" s="78" customFormat="1" ht="30" customHeight="1" x14ac:dyDescent="0.15">
      <c r="A2213" s="39">
        <f>IF($B$2142="","",COUNTA($B$2142:B2213))</f>
        <v>72</v>
      </c>
      <c r="B2213" s="168">
        <f t="shared" si="228"/>
        <v>2213</v>
      </c>
      <c r="C2213" s="168" t="str">
        <f t="shared" si="229"/>
        <v>（８）　共同生活援助(介護サービス包括型)　（障害者総合支援法）</v>
      </c>
      <c r="D2213" s="131" t="str">
        <f t="shared" si="230"/>
        <v>障がい福祉課</v>
      </c>
      <c r="E2213" s="27" t="str">
        <f t="shared" si="231"/>
        <v>共同生活援助(介護サービス包括型)</v>
      </c>
      <c r="F2213" s="25" t="s">
        <v>9843</v>
      </c>
      <c r="G2213" s="34" t="s">
        <v>2312</v>
      </c>
      <c r="H2213" s="27" t="s">
        <v>9844</v>
      </c>
      <c r="I2213" s="34" t="s">
        <v>9845</v>
      </c>
      <c r="J2213" s="34" t="s">
        <v>9846</v>
      </c>
      <c r="K2213" s="25" t="s">
        <v>9847</v>
      </c>
      <c r="L2213" s="25" t="s">
        <v>25</v>
      </c>
      <c r="M2213" s="69">
        <v>6</v>
      </c>
      <c r="N2213" s="93">
        <v>44986</v>
      </c>
      <c r="O2213" s="69" t="str">
        <f>IFERROR(VLOOKUP(IF($L2213="―",$K2213,$L2213),[4]法人一覧!$D$4:$E$326,2,FALSE),"―")</f>
        <v>―</v>
      </c>
      <c r="P2213" s="63"/>
      <c r="Q2213" s="63"/>
      <c r="R2213" s="63"/>
      <c r="S2213" s="63"/>
      <c r="T2213" s="63"/>
      <c r="U2213" s="63"/>
      <c r="V2213" s="63"/>
    </row>
    <row r="2214" spans="1:22" ht="30" customHeight="1" x14ac:dyDescent="0.15">
      <c r="A2214" s="39">
        <f>IF($B$2142="","",COUNTA($B$2142:B2214))</f>
        <v>73</v>
      </c>
      <c r="B2214" s="168">
        <f t="shared" si="228"/>
        <v>2214</v>
      </c>
      <c r="C2214" s="168" t="str">
        <f t="shared" si="229"/>
        <v>（８）　共同生活援助(介護サービス包括型)　（障害者総合支援法）</v>
      </c>
      <c r="D2214" s="131" t="str">
        <f t="shared" si="230"/>
        <v>障がい福祉課</v>
      </c>
      <c r="E2214" s="27" t="str">
        <f t="shared" si="231"/>
        <v>共同生活援助(介護サービス包括型)</v>
      </c>
      <c r="F2214" s="25" t="s">
        <v>9848</v>
      </c>
      <c r="G2214" s="212" t="s">
        <v>925</v>
      </c>
      <c r="H2214" s="25" t="s">
        <v>9849</v>
      </c>
      <c r="I2214" s="98" t="s">
        <v>9850</v>
      </c>
      <c r="J2214" s="98" t="s">
        <v>9851</v>
      </c>
      <c r="K2214" s="25" t="s">
        <v>14897</v>
      </c>
      <c r="L2214" s="25" t="s">
        <v>25</v>
      </c>
      <c r="M2214" s="69">
        <v>19</v>
      </c>
      <c r="N2214" s="93">
        <v>45231</v>
      </c>
      <c r="O2214" s="69" t="str">
        <f>IFERROR(VLOOKUP(IF($L2214="―",$K2214,$L2214),[4]法人一覧!$D$4:$E$326,2,FALSE),"―")</f>
        <v>5190005004072</v>
      </c>
    </row>
    <row r="2215" spans="1:22" ht="30" customHeight="1" x14ac:dyDescent="0.15">
      <c r="A2215" s="39">
        <f>IF($B$2142="","",COUNTA($B$2142:B2215))</f>
        <v>74</v>
      </c>
      <c r="B2215" s="168">
        <f t="shared" si="228"/>
        <v>2215</v>
      </c>
      <c r="C2215" s="168" t="str">
        <f t="shared" si="229"/>
        <v>（８）　共同生活援助(介護サービス包括型)　（障害者総合支援法）</v>
      </c>
      <c r="D2215" s="131" t="str">
        <f t="shared" si="230"/>
        <v>障がい福祉課</v>
      </c>
      <c r="E2215" s="27" t="str">
        <f t="shared" si="231"/>
        <v>共同生活援助(介護サービス包括型)</v>
      </c>
      <c r="F2215" s="25" t="s">
        <v>15165</v>
      </c>
      <c r="G2215" s="98" t="s">
        <v>15166</v>
      </c>
      <c r="H2215" s="25" t="s">
        <v>15167</v>
      </c>
      <c r="I2215" s="98" t="s">
        <v>9791</v>
      </c>
      <c r="J2215" s="98" t="s">
        <v>10115</v>
      </c>
      <c r="K2215" s="25" t="s">
        <v>15110</v>
      </c>
      <c r="L2215" s="25"/>
      <c r="M2215" s="97">
        <v>10</v>
      </c>
      <c r="N2215" s="135">
        <v>45931</v>
      </c>
      <c r="O2215" s="69" t="str">
        <f>IFERROR(VLOOKUP(IF($L2215="―",$K2215,$L2215),[4]法人一覧!$D$4:$E$326,2,FALSE),"―")</f>
        <v>―</v>
      </c>
    </row>
    <row r="2216" spans="1:22" ht="30" customHeight="1" x14ac:dyDescent="0.15">
      <c r="A2216" s="39">
        <f>IF($B$2142="","",COUNTA($B$2142:B2216))</f>
        <v>75</v>
      </c>
      <c r="B2216" s="168">
        <f t="shared" si="228"/>
        <v>2216</v>
      </c>
      <c r="C2216" s="168" t="str">
        <f t="shared" si="229"/>
        <v>（８）　共同生活援助(介護サービス包括型)　（障害者総合支援法）</v>
      </c>
      <c r="D2216" s="131" t="str">
        <f t="shared" si="230"/>
        <v>障がい福祉課</v>
      </c>
      <c r="E2216" s="27" t="str">
        <f t="shared" si="231"/>
        <v>共同生活援助(介護サービス包括型)</v>
      </c>
      <c r="F2216" s="148" t="s">
        <v>15168</v>
      </c>
      <c r="G2216" s="211" t="s">
        <v>15169</v>
      </c>
      <c r="H2216" s="148" t="s">
        <v>15170</v>
      </c>
      <c r="I2216" s="98" t="s">
        <v>15171</v>
      </c>
      <c r="J2216" s="98" t="s">
        <v>15172</v>
      </c>
      <c r="K2216" s="25" t="s">
        <v>15173</v>
      </c>
      <c r="L2216" s="27"/>
      <c r="M2216" s="69">
        <v>6</v>
      </c>
      <c r="N2216" s="135">
        <v>45992</v>
      </c>
      <c r="O2216" s="69" t="str">
        <f>IFERROR(VLOOKUP(IF($L2216="―",$K2216,$L2216),[4]法人一覧!$D$4:$E$326,2,FALSE),"―")</f>
        <v>―</v>
      </c>
    </row>
    <row r="2217" spans="1:22" ht="30" customHeight="1" x14ac:dyDescent="0.15">
      <c r="A2217" s="39">
        <f>IF($B$2142="","",COUNTA($B$2142:B2217))</f>
        <v>76</v>
      </c>
      <c r="B2217" s="168">
        <f t="shared" si="228"/>
        <v>2217</v>
      </c>
      <c r="C2217" s="168" t="str">
        <f t="shared" si="229"/>
        <v>（８）　共同生活援助(介護サービス包括型)　（障害者総合支援法）</v>
      </c>
      <c r="D2217" s="131" t="str">
        <f t="shared" si="230"/>
        <v>障がい福祉課</v>
      </c>
      <c r="E2217" s="27" t="str">
        <f t="shared" si="231"/>
        <v>共同生活援助(介護サービス包括型)</v>
      </c>
      <c r="F2217" s="176" t="s">
        <v>9806</v>
      </c>
      <c r="G2217" s="34" t="s">
        <v>197</v>
      </c>
      <c r="H2217" s="168" t="s">
        <v>9807</v>
      </c>
      <c r="I2217" s="166" t="s">
        <v>9808</v>
      </c>
      <c r="J2217" s="166" t="s">
        <v>9809</v>
      </c>
      <c r="K2217" s="176" t="s">
        <v>13552</v>
      </c>
      <c r="L2217" s="25" t="s">
        <v>25</v>
      </c>
      <c r="M2217" s="195">
        <v>14</v>
      </c>
      <c r="N2217" s="170">
        <v>41000</v>
      </c>
      <c r="O2217" s="69" t="str">
        <f>IFERROR(VLOOKUP(IF($L2217="―",$K2217,$L2217),[4]法人一覧!$D$4:$E$326,2,FALSE),"―")</f>
        <v>2190005004075</v>
      </c>
    </row>
    <row r="2218" spans="1:22" ht="30" customHeight="1" x14ac:dyDescent="0.15">
      <c r="A2218" s="39">
        <f>IF($B$2142="","",COUNTA($B$2142:B2218))</f>
        <v>77</v>
      </c>
      <c r="B2218" s="168">
        <f t="shared" si="228"/>
        <v>2218</v>
      </c>
      <c r="C2218" s="168" t="str">
        <f t="shared" si="229"/>
        <v>（８）　共同生活援助(介護サービス包括型)　（障害者総合支援法）</v>
      </c>
      <c r="D2218" s="131" t="str">
        <f t="shared" si="230"/>
        <v>障がい福祉課</v>
      </c>
      <c r="E2218" s="27" t="str">
        <f t="shared" si="231"/>
        <v>共同生活援助(介護サービス包括型)</v>
      </c>
      <c r="F2218" s="176" t="s">
        <v>9810</v>
      </c>
      <c r="G2218" s="34" t="s">
        <v>9811</v>
      </c>
      <c r="H2218" s="168" t="s">
        <v>9812</v>
      </c>
      <c r="I2218" s="166" t="s">
        <v>9813</v>
      </c>
      <c r="J2218" s="166" t="s">
        <v>9813</v>
      </c>
      <c r="K2218" s="176" t="s">
        <v>6602</v>
      </c>
      <c r="L2218" s="25" t="s">
        <v>25</v>
      </c>
      <c r="M2218" s="195">
        <v>5</v>
      </c>
      <c r="N2218" s="170">
        <v>41671</v>
      </c>
      <c r="O2218" s="69" t="str">
        <f>IFERROR(VLOOKUP(IF($L2218="―",$K2218,$L2218),[4]法人一覧!$D$4:$E$326,2,FALSE),"―")</f>
        <v>―</v>
      </c>
    </row>
    <row r="2219" spans="1:22" ht="30" customHeight="1" x14ac:dyDescent="0.15">
      <c r="A2219" s="39">
        <f>IF($B$2142="","",COUNTA($B$2142:B2219))</f>
        <v>78</v>
      </c>
      <c r="B2219" s="168">
        <f t="shared" si="228"/>
        <v>2219</v>
      </c>
      <c r="C2219" s="168" t="str">
        <f t="shared" si="229"/>
        <v>（８）　共同生活援助(介護サービス包括型)　（障害者総合支援法）</v>
      </c>
      <c r="D2219" s="131" t="str">
        <f t="shared" si="230"/>
        <v>障がい福祉課</v>
      </c>
      <c r="E2219" s="27" t="str">
        <f t="shared" si="231"/>
        <v>共同生活援助(介護サービス包括型)</v>
      </c>
      <c r="F2219" s="176" t="s">
        <v>9852</v>
      </c>
      <c r="G2219" s="34" t="s">
        <v>9853</v>
      </c>
      <c r="H2219" s="168" t="s">
        <v>9854</v>
      </c>
      <c r="I2219" s="166" t="s">
        <v>9855</v>
      </c>
      <c r="J2219" s="166" t="s">
        <v>9856</v>
      </c>
      <c r="K2219" s="176" t="s">
        <v>14898</v>
      </c>
      <c r="L2219" s="25" t="s">
        <v>25</v>
      </c>
      <c r="M2219" s="195">
        <v>30</v>
      </c>
      <c r="N2219" s="170">
        <v>38991</v>
      </c>
      <c r="O2219" s="69" t="str">
        <f>IFERROR(VLOOKUP(IF($L2219="―",$K2219,$L2219),[4]法人一覧!$D$4:$E$326,2,FALSE),"―")</f>
        <v>7190005000136</v>
      </c>
    </row>
    <row r="2220" spans="1:22" ht="30" customHeight="1" x14ac:dyDescent="0.15">
      <c r="A2220" s="39">
        <f>IF($B$2142="","",COUNTA($B$2142:B2220))</f>
        <v>79</v>
      </c>
      <c r="B2220" s="168">
        <f t="shared" si="228"/>
        <v>2220</v>
      </c>
      <c r="C2220" s="168" t="str">
        <f t="shared" si="229"/>
        <v>（８）　共同生活援助(介護サービス包括型)　（障害者総合支援法）</v>
      </c>
      <c r="D2220" s="131" t="str">
        <f t="shared" si="230"/>
        <v>障がい福祉課</v>
      </c>
      <c r="E2220" s="27" t="str">
        <f t="shared" si="231"/>
        <v>共同生活援助(介護サービス包括型)</v>
      </c>
      <c r="F2220" s="176" t="s">
        <v>9857</v>
      </c>
      <c r="G2220" s="34" t="s">
        <v>3316</v>
      </c>
      <c r="H2220" s="168" t="s">
        <v>9858</v>
      </c>
      <c r="I2220" s="166" t="s">
        <v>9045</v>
      </c>
      <c r="J2220" s="166" t="s">
        <v>9859</v>
      </c>
      <c r="K2220" s="176" t="s">
        <v>14899</v>
      </c>
      <c r="L2220" s="25" t="s">
        <v>25</v>
      </c>
      <c r="M2220" s="195">
        <v>9</v>
      </c>
      <c r="N2220" s="170">
        <v>38991</v>
      </c>
      <c r="O2220" s="69" t="str">
        <f>IFERROR(VLOOKUP(IF($L2220="―",$K2220,$L2220),[4]法人一覧!$D$4:$E$326,2,FALSE),"―")</f>
        <v>6190005003065</v>
      </c>
    </row>
    <row r="2221" spans="1:22" ht="30" customHeight="1" x14ac:dyDescent="0.15">
      <c r="A2221" s="39">
        <f>IF($B$2142="","",COUNTA($B$2142:B2221))</f>
        <v>80</v>
      </c>
      <c r="B2221" s="168">
        <f t="shared" si="228"/>
        <v>2221</v>
      </c>
      <c r="C2221" s="168" t="str">
        <f t="shared" si="229"/>
        <v>（８）　共同生活援助(介護サービス包括型)　（障害者総合支援法）</v>
      </c>
      <c r="D2221" s="131" t="str">
        <f t="shared" si="230"/>
        <v>障がい福祉課</v>
      </c>
      <c r="E2221" s="27" t="str">
        <f t="shared" si="231"/>
        <v>共同生活援助(介護サービス包括型)</v>
      </c>
      <c r="F2221" s="176" t="s">
        <v>9860</v>
      </c>
      <c r="G2221" s="34" t="s">
        <v>2494</v>
      </c>
      <c r="H2221" s="168" t="s">
        <v>9861</v>
      </c>
      <c r="I2221" s="166" t="s">
        <v>9862</v>
      </c>
      <c r="J2221" s="166" t="s">
        <v>9863</v>
      </c>
      <c r="K2221" s="176" t="s">
        <v>9864</v>
      </c>
      <c r="L2221" s="25" t="s">
        <v>25</v>
      </c>
      <c r="M2221" s="195">
        <v>14</v>
      </c>
      <c r="N2221" s="170">
        <v>38991</v>
      </c>
      <c r="O2221" s="69" t="str">
        <f>IFERROR(VLOOKUP(IF($L2221="―",$K2221,$L2221),[4]法人一覧!$D$4:$E$326,2,FALSE),"―")</f>
        <v>―</v>
      </c>
    </row>
    <row r="2222" spans="1:22" ht="30" customHeight="1" x14ac:dyDescent="0.15">
      <c r="A2222" s="39">
        <f>IF($B$2142="","",COUNTA($B$2142:B2222))</f>
        <v>81</v>
      </c>
      <c r="B2222" s="168">
        <f t="shared" si="228"/>
        <v>2222</v>
      </c>
      <c r="C2222" s="168" t="str">
        <f t="shared" si="229"/>
        <v>（８）　共同生活援助(介護サービス包括型)　（障害者総合支援法）</v>
      </c>
      <c r="D2222" s="131" t="str">
        <f t="shared" si="230"/>
        <v>障がい福祉課</v>
      </c>
      <c r="E2222" s="27" t="str">
        <f t="shared" si="231"/>
        <v>共同生活援助(介護サービス包括型)</v>
      </c>
      <c r="F2222" s="176" t="s">
        <v>9865</v>
      </c>
      <c r="G2222" s="34" t="s">
        <v>7421</v>
      </c>
      <c r="H2222" s="168" t="s">
        <v>9866</v>
      </c>
      <c r="I2222" s="166" t="s">
        <v>8993</v>
      </c>
      <c r="J2222" s="166" t="s">
        <v>9867</v>
      </c>
      <c r="K2222" s="176" t="s">
        <v>8995</v>
      </c>
      <c r="L2222" s="25" t="s">
        <v>25</v>
      </c>
      <c r="M2222" s="195">
        <v>14</v>
      </c>
      <c r="N2222" s="170">
        <v>38991</v>
      </c>
      <c r="O2222" s="69" t="str">
        <f>IFERROR(VLOOKUP(IF($L2222="―",$K2222,$L2222),[4]法人一覧!$D$4:$E$326,2,FALSE),"―")</f>
        <v>3190005000131</v>
      </c>
    </row>
    <row r="2223" spans="1:22" ht="30" customHeight="1" x14ac:dyDescent="0.15">
      <c r="A2223" s="39">
        <f>IF($B$2142="","",COUNTA($B$2142:B2223))</f>
        <v>82</v>
      </c>
      <c r="B2223" s="168">
        <f t="shared" si="228"/>
        <v>2223</v>
      </c>
      <c r="C2223" s="168" t="str">
        <f t="shared" si="229"/>
        <v>（８）　共同生活援助(介護サービス包括型)　（障害者総合支援法）</v>
      </c>
      <c r="D2223" s="131" t="str">
        <f t="shared" si="230"/>
        <v>障がい福祉課</v>
      </c>
      <c r="E2223" s="27" t="str">
        <f t="shared" si="231"/>
        <v>共同生活援助(介護サービス包括型)</v>
      </c>
      <c r="F2223" s="176" t="s">
        <v>9868</v>
      </c>
      <c r="G2223" s="34" t="s">
        <v>4704</v>
      </c>
      <c r="H2223" s="168" t="s">
        <v>9869</v>
      </c>
      <c r="I2223" s="166" t="s">
        <v>9870</v>
      </c>
      <c r="J2223" s="166" t="s">
        <v>9871</v>
      </c>
      <c r="K2223" s="176" t="s">
        <v>9872</v>
      </c>
      <c r="L2223" s="25" t="s">
        <v>25</v>
      </c>
      <c r="M2223" s="195">
        <v>7</v>
      </c>
      <c r="N2223" s="170">
        <v>39356</v>
      </c>
      <c r="O2223" s="69" t="str">
        <f>IFERROR(VLOOKUP(IF($L2223="―",$K2223,$L2223),[4]法人一覧!$D$4:$E$326,2,FALSE),"―")</f>
        <v>―</v>
      </c>
    </row>
    <row r="2224" spans="1:22" ht="30" customHeight="1" x14ac:dyDescent="0.15">
      <c r="A2224" s="39">
        <f>IF($B$2142="","",COUNTA($B$2142:B2224))</f>
        <v>83</v>
      </c>
      <c r="B2224" s="168">
        <f t="shared" si="228"/>
        <v>2224</v>
      </c>
      <c r="C2224" s="168" t="str">
        <f t="shared" si="229"/>
        <v>（８）　共同生活援助(介護サービス包括型)　（障害者総合支援法）</v>
      </c>
      <c r="D2224" s="131" t="str">
        <f t="shared" si="230"/>
        <v>障がい福祉課</v>
      </c>
      <c r="E2224" s="27" t="str">
        <f t="shared" si="231"/>
        <v>共同生活援助(介護サービス包括型)</v>
      </c>
      <c r="F2224" s="176" t="s">
        <v>9873</v>
      </c>
      <c r="G2224" s="34" t="s">
        <v>1197</v>
      </c>
      <c r="H2224" s="168" t="s">
        <v>9874</v>
      </c>
      <c r="I2224" s="166" t="s">
        <v>9875</v>
      </c>
      <c r="J2224" s="166" t="s">
        <v>9876</v>
      </c>
      <c r="K2224" s="176" t="s">
        <v>9877</v>
      </c>
      <c r="L2224" s="25" t="s">
        <v>25</v>
      </c>
      <c r="M2224" s="195">
        <v>20</v>
      </c>
      <c r="N2224" s="170">
        <v>38991</v>
      </c>
      <c r="O2224" s="69" t="str">
        <f>IFERROR(VLOOKUP(IF($L2224="―",$K2224,$L2224),[4]法人一覧!$D$4:$E$326,2,FALSE),"―")</f>
        <v>―</v>
      </c>
    </row>
    <row r="2225" spans="1:22" ht="30" customHeight="1" x14ac:dyDescent="0.15">
      <c r="A2225" s="39">
        <f>IF($B$2142="","",COUNTA($B$2142:B2225))</f>
        <v>84</v>
      </c>
      <c r="B2225" s="168">
        <f t="shared" si="228"/>
        <v>2225</v>
      </c>
      <c r="C2225" s="168" t="str">
        <f t="shared" si="229"/>
        <v>（８）　共同生活援助(介護サービス包括型)　（障害者総合支援法）</v>
      </c>
      <c r="D2225" s="131" t="str">
        <f t="shared" si="230"/>
        <v>障がい福祉課</v>
      </c>
      <c r="E2225" s="27" t="str">
        <f t="shared" si="231"/>
        <v>共同生活援助(介護サービス包括型)</v>
      </c>
      <c r="F2225" s="176" t="s">
        <v>9878</v>
      </c>
      <c r="G2225" s="34" t="s">
        <v>212</v>
      </c>
      <c r="H2225" s="168" t="s">
        <v>9879</v>
      </c>
      <c r="I2225" s="166" t="s">
        <v>9004</v>
      </c>
      <c r="J2225" s="166" t="s">
        <v>215</v>
      </c>
      <c r="K2225" s="176" t="s">
        <v>14900</v>
      </c>
      <c r="L2225" s="25" t="s">
        <v>25</v>
      </c>
      <c r="M2225" s="195">
        <v>23</v>
      </c>
      <c r="N2225" s="170">
        <v>38991</v>
      </c>
      <c r="O2225" s="69" t="str">
        <f>IFERROR(VLOOKUP(IF($L2225="―",$K2225,$L2225),[4]法人一覧!$D$4:$E$326,2,FALSE),"―")</f>
        <v>5190005000113</v>
      </c>
    </row>
    <row r="2226" spans="1:22" ht="48.75" customHeight="1" x14ac:dyDescent="0.15">
      <c r="A2226" s="39">
        <f>IF($B$2142="","",COUNTA($B$2142:B2226))</f>
        <v>85</v>
      </c>
      <c r="B2226" s="168">
        <f t="shared" si="228"/>
        <v>2226</v>
      </c>
      <c r="C2226" s="168" t="str">
        <f t="shared" si="229"/>
        <v>（８）　共同生活援助(介護サービス包括型)　（障害者総合支援法）</v>
      </c>
      <c r="D2226" s="131" t="str">
        <f t="shared" si="230"/>
        <v>障がい福祉課</v>
      </c>
      <c r="E2226" s="27" t="str">
        <f t="shared" si="231"/>
        <v>共同生活援助(介護サービス包括型)</v>
      </c>
      <c r="F2226" s="176" t="s">
        <v>9880</v>
      </c>
      <c r="G2226" s="34" t="s">
        <v>9881</v>
      </c>
      <c r="H2226" s="168" t="s">
        <v>9882</v>
      </c>
      <c r="I2226" s="166" t="s">
        <v>9883</v>
      </c>
      <c r="J2226" s="166" t="s">
        <v>9884</v>
      </c>
      <c r="K2226" s="176" t="s">
        <v>9885</v>
      </c>
      <c r="L2226" s="25" t="s">
        <v>25</v>
      </c>
      <c r="M2226" s="195">
        <v>7</v>
      </c>
      <c r="N2226" s="170">
        <v>39387</v>
      </c>
      <c r="O2226" s="69" t="str">
        <f>IFERROR(VLOOKUP(IF($L2226="―",$K2226,$L2226),[4]法人一覧!$D$4:$E$326,2,FALSE),"―")</f>
        <v>―</v>
      </c>
    </row>
    <row r="2227" spans="1:22" ht="30" customHeight="1" x14ac:dyDescent="0.15">
      <c r="A2227" s="39">
        <f>IF($B$2142="","",COUNTA($B$2142:B2227))</f>
        <v>86</v>
      </c>
      <c r="B2227" s="168">
        <f t="shared" si="228"/>
        <v>2227</v>
      </c>
      <c r="C2227" s="168" t="str">
        <f t="shared" si="229"/>
        <v>（８）　共同生活援助(介護サービス包括型)　（障害者総合支援法）</v>
      </c>
      <c r="D2227" s="131" t="str">
        <f t="shared" si="230"/>
        <v>障がい福祉課</v>
      </c>
      <c r="E2227" s="27" t="str">
        <f t="shared" si="231"/>
        <v>共同生活援助(介護サービス包括型)</v>
      </c>
      <c r="F2227" s="176" t="s">
        <v>9886</v>
      </c>
      <c r="G2227" s="34" t="s">
        <v>9887</v>
      </c>
      <c r="H2227" s="168" t="s">
        <v>9888</v>
      </c>
      <c r="I2227" s="166" t="s">
        <v>9889</v>
      </c>
      <c r="J2227" s="166" t="s">
        <v>9890</v>
      </c>
      <c r="K2227" s="176" t="s">
        <v>9891</v>
      </c>
      <c r="L2227" s="25" t="s">
        <v>25</v>
      </c>
      <c r="M2227" s="195">
        <v>6</v>
      </c>
      <c r="N2227" s="170">
        <v>39539</v>
      </c>
      <c r="O2227" s="69" t="str">
        <f>IFERROR(VLOOKUP(IF($L2227="―",$K2227,$L2227),[4]法人一覧!$D$4:$E$326,2,FALSE),"―")</f>
        <v>―</v>
      </c>
    </row>
    <row r="2228" spans="1:22" ht="30" customHeight="1" x14ac:dyDescent="0.15">
      <c r="A2228" s="39">
        <f>IF($B$2142="","",COUNTA($B$2142:B2228))</f>
        <v>87</v>
      </c>
      <c r="B2228" s="168">
        <f t="shared" si="228"/>
        <v>2228</v>
      </c>
      <c r="C2228" s="168" t="str">
        <f t="shared" si="229"/>
        <v>（８）　共同生活援助(介護サービス包括型)　（障害者総合支援法）</v>
      </c>
      <c r="D2228" s="131" t="str">
        <f t="shared" si="230"/>
        <v>障がい福祉課</v>
      </c>
      <c r="E2228" s="27" t="str">
        <f t="shared" si="231"/>
        <v>共同生活援助(介護サービス包括型)</v>
      </c>
      <c r="F2228" s="176" t="s">
        <v>9892</v>
      </c>
      <c r="G2228" s="34" t="s">
        <v>158</v>
      </c>
      <c r="H2228" s="166" t="s">
        <v>9893</v>
      </c>
      <c r="I2228" s="166" t="s">
        <v>9894</v>
      </c>
      <c r="J2228" s="166" t="s">
        <v>9895</v>
      </c>
      <c r="K2228" s="176" t="s">
        <v>9896</v>
      </c>
      <c r="L2228" s="25" t="s">
        <v>25</v>
      </c>
      <c r="M2228" s="195">
        <v>12</v>
      </c>
      <c r="N2228" s="170">
        <v>39904</v>
      </c>
      <c r="O2228" s="69" t="str">
        <f>IFERROR(VLOOKUP(IF($L2228="―",$K2228,$L2228),[4]法人一覧!$D$4:$E$326,2,FALSE),"―")</f>
        <v>―</v>
      </c>
    </row>
    <row r="2229" spans="1:22" ht="30" customHeight="1" x14ac:dyDescent="0.15">
      <c r="A2229" s="39">
        <f>IF($B$2142="","",COUNTA($B$2142:B2229))</f>
        <v>88</v>
      </c>
      <c r="B2229" s="168">
        <f t="shared" si="228"/>
        <v>2229</v>
      </c>
      <c r="C2229" s="168" t="str">
        <f t="shared" si="229"/>
        <v>（８）　共同生活援助(介護サービス包括型)　（障害者総合支援法）</v>
      </c>
      <c r="D2229" s="131" t="str">
        <f t="shared" si="230"/>
        <v>障がい福祉課</v>
      </c>
      <c r="E2229" s="27" t="str">
        <f t="shared" si="231"/>
        <v>共同生活援助(介護サービス包括型)</v>
      </c>
      <c r="F2229" s="176" t="s">
        <v>9897</v>
      </c>
      <c r="G2229" s="34" t="s">
        <v>158</v>
      </c>
      <c r="H2229" s="166" t="s">
        <v>9898</v>
      </c>
      <c r="I2229" s="166" t="s">
        <v>9899</v>
      </c>
      <c r="J2229" s="166" t="s">
        <v>178</v>
      </c>
      <c r="K2229" s="176" t="s">
        <v>14901</v>
      </c>
      <c r="L2229" s="25" t="s">
        <v>25</v>
      </c>
      <c r="M2229" s="195">
        <v>7</v>
      </c>
      <c r="N2229" s="170">
        <v>39904</v>
      </c>
      <c r="O2229" s="69" t="str">
        <f>IFERROR(VLOOKUP(IF($L2229="―",$K2229,$L2229),[4]法人一覧!$D$4:$E$326,2,FALSE),"―")</f>
        <v>9190005000142</v>
      </c>
    </row>
    <row r="2230" spans="1:22" ht="30" customHeight="1" x14ac:dyDescent="0.15">
      <c r="A2230" s="39">
        <f>IF($B$2142="","",COUNTA($B$2142:B2230))</f>
        <v>89</v>
      </c>
      <c r="B2230" s="168">
        <f t="shared" si="228"/>
        <v>2230</v>
      </c>
      <c r="C2230" s="168" t="str">
        <f t="shared" si="229"/>
        <v>（８）　共同生活援助(介護サービス包括型)　（障害者総合支援法）</v>
      </c>
      <c r="D2230" s="131" t="str">
        <f t="shared" si="230"/>
        <v>障がい福祉課</v>
      </c>
      <c r="E2230" s="27" t="str">
        <f t="shared" si="231"/>
        <v>共同生活援助(介護サービス包括型)</v>
      </c>
      <c r="F2230" s="176" t="s">
        <v>9900</v>
      </c>
      <c r="G2230" s="34" t="s">
        <v>238</v>
      </c>
      <c r="H2230" s="166" t="s">
        <v>9901</v>
      </c>
      <c r="I2230" s="166" t="s">
        <v>9050</v>
      </c>
      <c r="J2230" s="166" t="s">
        <v>9902</v>
      </c>
      <c r="K2230" s="176" t="s">
        <v>14902</v>
      </c>
      <c r="L2230" s="25" t="s">
        <v>25</v>
      </c>
      <c r="M2230" s="195">
        <v>11</v>
      </c>
      <c r="N2230" s="170">
        <v>39934</v>
      </c>
      <c r="O2230" s="69" t="str">
        <f>IFERROR(VLOOKUP(IF($L2230="―",$K2230,$L2230),[4]法人一覧!$D$4:$E$326,2,FALSE),"―")</f>
        <v>8190005000127</v>
      </c>
    </row>
    <row r="2231" spans="1:22" ht="30" customHeight="1" x14ac:dyDescent="0.15">
      <c r="A2231" s="39">
        <f>IF($B$2142="","",COUNTA($B$2142:B2231))</f>
        <v>90</v>
      </c>
      <c r="B2231" s="168">
        <f t="shared" si="228"/>
        <v>2231</v>
      </c>
      <c r="C2231" s="168" t="str">
        <f t="shared" si="229"/>
        <v>（８）　共同生活援助(介護サービス包括型)　（障害者総合支援法）</v>
      </c>
      <c r="D2231" s="131" t="str">
        <f t="shared" si="230"/>
        <v>障がい福祉課</v>
      </c>
      <c r="E2231" s="27" t="str">
        <f t="shared" si="231"/>
        <v>共同生活援助(介護サービス包括型)</v>
      </c>
      <c r="F2231" s="176" t="s">
        <v>9903</v>
      </c>
      <c r="G2231" s="34" t="s">
        <v>1149</v>
      </c>
      <c r="H2231" s="166" t="s">
        <v>9904</v>
      </c>
      <c r="I2231" s="166" t="s">
        <v>9905</v>
      </c>
      <c r="J2231" s="166" t="s">
        <v>9906</v>
      </c>
      <c r="K2231" s="176" t="s">
        <v>9907</v>
      </c>
      <c r="L2231" s="25" t="s">
        <v>25</v>
      </c>
      <c r="M2231" s="195">
        <v>7</v>
      </c>
      <c r="N2231" s="170">
        <v>40269</v>
      </c>
      <c r="O2231" s="69" t="str">
        <f>IFERROR(VLOOKUP(IF($L2231="―",$K2231,$L2231),[4]法人一覧!$D$4:$E$326,2,FALSE),"―")</f>
        <v>―</v>
      </c>
    </row>
    <row r="2232" spans="1:22" ht="30" customHeight="1" x14ac:dyDescent="0.15">
      <c r="A2232" s="39">
        <f>IF($B$2142="","",COUNTA($B$2142:B2232))</f>
        <v>91</v>
      </c>
      <c r="B2232" s="168">
        <f t="shared" si="228"/>
        <v>2232</v>
      </c>
      <c r="C2232" s="168" t="str">
        <f t="shared" si="229"/>
        <v>（８）　共同生活援助(介護サービス包括型)　（障害者総合支援法）</v>
      </c>
      <c r="D2232" s="131" t="str">
        <f t="shared" si="230"/>
        <v>障がい福祉課</v>
      </c>
      <c r="E2232" s="27" t="str">
        <f t="shared" si="231"/>
        <v>共同生活援助(介護サービス包括型)</v>
      </c>
      <c r="F2232" s="176" t="s">
        <v>9908</v>
      </c>
      <c r="G2232" s="34" t="s">
        <v>389</v>
      </c>
      <c r="H2232" s="166" t="s">
        <v>9909</v>
      </c>
      <c r="I2232" s="166" t="s">
        <v>9910</v>
      </c>
      <c r="J2232" s="166" t="s">
        <v>9911</v>
      </c>
      <c r="K2232" s="176" t="s">
        <v>9912</v>
      </c>
      <c r="L2232" s="25" t="s">
        <v>25</v>
      </c>
      <c r="M2232" s="195">
        <v>14</v>
      </c>
      <c r="N2232" s="170">
        <v>40969</v>
      </c>
      <c r="O2232" s="69" t="str">
        <f>IFERROR(VLOOKUP(IF($L2232="―",$K2232,$L2232),[4]法人一覧!$D$4:$E$326,2,FALSE),"―")</f>
        <v>―</v>
      </c>
    </row>
    <row r="2233" spans="1:22" ht="30" customHeight="1" x14ac:dyDescent="0.15">
      <c r="A2233" s="39">
        <f>IF($B$2142="","",COUNTA($B$2142:B2233))</f>
        <v>92</v>
      </c>
      <c r="B2233" s="168">
        <f t="shared" si="228"/>
        <v>2233</v>
      </c>
      <c r="C2233" s="168" t="str">
        <f t="shared" si="229"/>
        <v>（８）　共同生活援助(介護サービス包括型)　（障害者総合支援法）</v>
      </c>
      <c r="D2233" s="131" t="str">
        <f t="shared" si="230"/>
        <v>障がい福祉課</v>
      </c>
      <c r="E2233" s="27" t="str">
        <f t="shared" si="231"/>
        <v>共同生活援助(介護サービス包括型)</v>
      </c>
      <c r="F2233" s="176" t="s">
        <v>9913</v>
      </c>
      <c r="G2233" s="34" t="s">
        <v>9914</v>
      </c>
      <c r="H2233" s="166" t="s">
        <v>9915</v>
      </c>
      <c r="I2233" s="166" t="s">
        <v>9076</v>
      </c>
      <c r="J2233" s="166" t="s">
        <v>9916</v>
      </c>
      <c r="K2233" s="176" t="s">
        <v>9078</v>
      </c>
      <c r="L2233" s="25" t="s">
        <v>25</v>
      </c>
      <c r="M2233" s="195">
        <v>7</v>
      </c>
      <c r="N2233" s="170">
        <v>41000</v>
      </c>
      <c r="O2233" s="69" t="str">
        <f>IFERROR(VLOOKUP(IF($L2233="―",$K2233,$L2233),[4]法人一覧!$D$4:$E$326,2,FALSE),"―")</f>
        <v>9190005009844</v>
      </c>
    </row>
    <row r="2234" spans="1:22" ht="30" customHeight="1" x14ac:dyDescent="0.15">
      <c r="A2234" s="39">
        <f>IF($B$2142="","",COUNTA($B$2142:B2234))</f>
        <v>93</v>
      </c>
      <c r="B2234" s="168">
        <f t="shared" si="228"/>
        <v>2234</v>
      </c>
      <c r="C2234" s="168" t="str">
        <f t="shared" si="229"/>
        <v>（８）　共同生活援助(介護サービス包括型)　（障害者総合支援法）</v>
      </c>
      <c r="D2234" s="131" t="str">
        <f t="shared" si="230"/>
        <v>障がい福祉課</v>
      </c>
      <c r="E2234" s="27" t="str">
        <f t="shared" si="231"/>
        <v>共同生活援助(介護サービス包括型)</v>
      </c>
      <c r="F2234" s="176" t="s">
        <v>9917</v>
      </c>
      <c r="G2234" s="34" t="s">
        <v>3372</v>
      </c>
      <c r="H2234" s="166" t="s">
        <v>9918</v>
      </c>
      <c r="I2234" s="166" t="s">
        <v>9919</v>
      </c>
      <c r="J2234" s="166" t="s">
        <v>9920</v>
      </c>
      <c r="K2234" s="176" t="s">
        <v>14859</v>
      </c>
      <c r="L2234" s="25" t="s">
        <v>25</v>
      </c>
      <c r="M2234" s="195">
        <v>7</v>
      </c>
      <c r="N2234" s="170">
        <v>41000</v>
      </c>
      <c r="O2234" s="69" t="str">
        <f>IFERROR(VLOOKUP(IF($L2234="―",$K2234,$L2234),[4]法人一覧!$D$4:$E$326,2,FALSE),"―")</f>
        <v>5190005009889</v>
      </c>
    </row>
    <row r="2235" spans="1:22" ht="30" customHeight="1" x14ac:dyDescent="0.15">
      <c r="A2235" s="39">
        <f>IF($B$2142="","",COUNTA($B$2142:B2235))</f>
        <v>94</v>
      </c>
      <c r="B2235" s="168">
        <f t="shared" si="228"/>
        <v>2235</v>
      </c>
      <c r="C2235" s="168" t="str">
        <f t="shared" si="229"/>
        <v>（８）　共同生活援助(介護サービス包括型)　（障害者総合支援法）</v>
      </c>
      <c r="D2235" s="131" t="str">
        <f t="shared" si="230"/>
        <v>障がい福祉課</v>
      </c>
      <c r="E2235" s="27" t="str">
        <f t="shared" si="231"/>
        <v>共同生活援助(介護サービス包括型)</v>
      </c>
      <c r="F2235" s="176" t="s">
        <v>9921</v>
      </c>
      <c r="G2235" s="34" t="s">
        <v>3339</v>
      </c>
      <c r="H2235" s="168" t="s">
        <v>9922</v>
      </c>
      <c r="I2235" s="166" t="s">
        <v>9923</v>
      </c>
      <c r="J2235" s="166" t="s">
        <v>9924</v>
      </c>
      <c r="K2235" s="176" t="s">
        <v>14903</v>
      </c>
      <c r="L2235" s="25" t="s">
        <v>25</v>
      </c>
      <c r="M2235" s="195">
        <v>9</v>
      </c>
      <c r="N2235" s="170">
        <v>41730</v>
      </c>
      <c r="O2235" s="69" t="str">
        <f>IFERROR(VLOOKUP(IF($L2235="―",$K2235,$L2235),[4]法人一覧!$D$4:$E$326,2,FALSE),"―")</f>
        <v>9190005001181</v>
      </c>
    </row>
    <row r="2236" spans="1:22" s="78" customFormat="1" ht="30" customHeight="1" x14ac:dyDescent="0.15">
      <c r="A2236" s="39">
        <f>IF($B$2142="","",COUNTA($B$2142:B2236))</f>
        <v>95</v>
      </c>
      <c r="B2236" s="168">
        <f t="shared" si="228"/>
        <v>2236</v>
      </c>
      <c r="C2236" s="168" t="str">
        <f t="shared" si="229"/>
        <v>（８）　共同生活援助(介護サービス包括型)　（障害者総合支援法）</v>
      </c>
      <c r="D2236" s="131" t="str">
        <f t="shared" si="230"/>
        <v>障がい福祉課</v>
      </c>
      <c r="E2236" s="27" t="str">
        <f t="shared" si="231"/>
        <v>共同生活援助(介護サービス包括型)</v>
      </c>
      <c r="F2236" s="176" t="s">
        <v>9925</v>
      </c>
      <c r="G2236" s="34" t="s">
        <v>1279</v>
      </c>
      <c r="H2236" s="168" t="s">
        <v>9926</v>
      </c>
      <c r="I2236" s="166" t="s">
        <v>9927</v>
      </c>
      <c r="J2236" s="166" t="s">
        <v>9928</v>
      </c>
      <c r="K2236" s="176" t="s">
        <v>9929</v>
      </c>
      <c r="L2236" s="25" t="s">
        <v>25</v>
      </c>
      <c r="M2236" s="195">
        <v>19</v>
      </c>
      <c r="N2236" s="170">
        <v>41730</v>
      </c>
      <c r="O2236" s="69" t="str">
        <f>IFERROR(VLOOKUP(IF($L2236="―",$K2236,$L2236),[4]法人一覧!$D$4:$E$326,2,FALSE),"―")</f>
        <v>―</v>
      </c>
      <c r="P2236" s="63"/>
      <c r="Q2236" s="63"/>
      <c r="R2236" s="63"/>
      <c r="S2236" s="63"/>
      <c r="T2236" s="63"/>
      <c r="U2236" s="63"/>
      <c r="V2236" s="63"/>
    </row>
    <row r="2237" spans="1:22" ht="30" customHeight="1" x14ac:dyDescent="0.15">
      <c r="A2237" s="39">
        <f>IF($B$2142="","",COUNTA($B$2142:B2237))</f>
        <v>96</v>
      </c>
      <c r="B2237" s="168">
        <f t="shared" si="228"/>
        <v>2237</v>
      </c>
      <c r="C2237" s="168" t="str">
        <f t="shared" si="229"/>
        <v>（８）　共同生活援助(介護サービス包括型)　（障害者総合支援法）</v>
      </c>
      <c r="D2237" s="131" t="str">
        <f t="shared" si="230"/>
        <v>障がい福祉課</v>
      </c>
      <c r="E2237" s="27" t="str">
        <f t="shared" si="231"/>
        <v>共同生活援助(介護サービス包括型)</v>
      </c>
      <c r="F2237" s="176" t="s">
        <v>9930</v>
      </c>
      <c r="G2237" s="34" t="s">
        <v>212</v>
      </c>
      <c r="H2237" s="168" t="s">
        <v>9931</v>
      </c>
      <c r="I2237" s="166" t="s">
        <v>9932</v>
      </c>
      <c r="J2237" s="166" t="s">
        <v>9933</v>
      </c>
      <c r="K2237" s="176" t="s">
        <v>9934</v>
      </c>
      <c r="L2237" s="25" t="s">
        <v>25</v>
      </c>
      <c r="M2237" s="195">
        <v>9</v>
      </c>
      <c r="N2237" s="170">
        <v>42826</v>
      </c>
      <c r="O2237" s="69" t="str">
        <f>IFERROR(VLOOKUP(IF($L2237="―",$K2237,$L2237),[4]法人一覧!$D$4:$E$326,2,FALSE),"―")</f>
        <v>―</v>
      </c>
    </row>
    <row r="2238" spans="1:22" ht="30" customHeight="1" x14ac:dyDescent="0.15">
      <c r="A2238" s="39">
        <f>IF($B$2142="","",COUNTA($B$2142:B2238))</f>
        <v>97</v>
      </c>
      <c r="B2238" s="168">
        <f t="shared" si="228"/>
        <v>2238</v>
      </c>
      <c r="C2238" s="168" t="str">
        <f t="shared" ref="C2238:C2269" si="232">$F$2140</f>
        <v>（８）　共同生活援助(介護サービス包括型)　（障害者総合支援法）</v>
      </c>
      <c r="D2238" s="131" t="str">
        <f t="shared" si="230"/>
        <v>障がい福祉課</v>
      </c>
      <c r="E2238" s="27" t="str">
        <f t="shared" ref="E2238:E2269" si="233">MID(category5_8,SEARCH("）",category5_8,1)+2,SEARCH("（",category5_8,SEARCH("）",category5_8,1)+2)-SEARCH("）",category5_8,1)-3)</f>
        <v>共同生活援助(介護サービス包括型)</v>
      </c>
      <c r="F2238" s="176" t="s">
        <v>10036</v>
      </c>
      <c r="G2238" s="34" t="s">
        <v>10037</v>
      </c>
      <c r="H2238" s="168" t="s">
        <v>15174</v>
      </c>
      <c r="I2238" s="166" t="s">
        <v>10038</v>
      </c>
      <c r="J2238" s="166"/>
      <c r="K2238" s="176" t="s">
        <v>15175</v>
      </c>
      <c r="L2238" s="25" t="s">
        <v>25</v>
      </c>
      <c r="M2238" s="195">
        <v>19</v>
      </c>
      <c r="N2238" s="170">
        <v>42887</v>
      </c>
      <c r="O2238" s="69" t="str">
        <f>IFERROR(VLOOKUP(IF($L2238="―",$K2238,$L2238),[4]法人一覧!$D$4:$E$326,2,FALSE),"―")</f>
        <v>―</v>
      </c>
    </row>
    <row r="2239" spans="1:22" ht="30" customHeight="1" x14ac:dyDescent="0.15">
      <c r="A2239" s="39">
        <f>IF($B$2142="","",COUNTA($B$2142:B2239))</f>
        <v>98</v>
      </c>
      <c r="B2239" s="168">
        <f t="shared" si="228"/>
        <v>2239</v>
      </c>
      <c r="C2239" s="168" t="str">
        <f t="shared" si="232"/>
        <v>（８）　共同生活援助(介護サービス包括型)　（障害者総合支援法）</v>
      </c>
      <c r="D2239" s="131" t="str">
        <f t="shared" si="230"/>
        <v>障がい福祉課</v>
      </c>
      <c r="E2239" s="27" t="str">
        <f t="shared" si="233"/>
        <v>共同生活援助(介護サービス包括型)</v>
      </c>
      <c r="F2239" s="176" t="s">
        <v>9936</v>
      </c>
      <c r="G2239" s="34" t="s">
        <v>9937</v>
      </c>
      <c r="H2239" s="168" t="s">
        <v>9938</v>
      </c>
      <c r="I2239" s="166" t="s">
        <v>9939</v>
      </c>
      <c r="J2239" s="166" t="s">
        <v>9940</v>
      </c>
      <c r="K2239" s="176" t="s">
        <v>9941</v>
      </c>
      <c r="L2239" s="25" t="s">
        <v>25</v>
      </c>
      <c r="M2239" s="195">
        <v>4</v>
      </c>
      <c r="N2239" s="170">
        <v>43586</v>
      </c>
      <c r="O2239" s="69" t="str">
        <f>IFERROR(VLOOKUP(IF($L2239="―",$K2239,$L2239),[4]法人一覧!$D$4:$E$326,2,FALSE),"―")</f>
        <v>―</v>
      </c>
    </row>
    <row r="2240" spans="1:22" ht="30" customHeight="1" x14ac:dyDescent="0.15">
      <c r="A2240" s="39">
        <f>IF($B$2142="","",COUNTA($B$2142:B2240))</f>
        <v>99</v>
      </c>
      <c r="B2240" s="168">
        <f t="shared" si="228"/>
        <v>2240</v>
      </c>
      <c r="C2240" s="168" t="str">
        <f t="shared" si="232"/>
        <v>（８）　共同生活援助(介護サービス包括型)　（障害者総合支援法）</v>
      </c>
      <c r="D2240" s="131" t="str">
        <f t="shared" si="230"/>
        <v>障がい福祉課</v>
      </c>
      <c r="E2240" s="27" t="str">
        <f t="shared" si="233"/>
        <v>共同生活援助(介護サービス包括型)</v>
      </c>
      <c r="F2240" s="176" t="s">
        <v>9942</v>
      </c>
      <c r="G2240" s="34" t="s">
        <v>4748</v>
      </c>
      <c r="H2240" s="168" t="s">
        <v>9943</v>
      </c>
      <c r="I2240" s="166" t="s">
        <v>9944</v>
      </c>
      <c r="J2240" s="166" t="s">
        <v>9945</v>
      </c>
      <c r="K2240" s="176" t="s">
        <v>9128</v>
      </c>
      <c r="L2240" s="25" t="s">
        <v>25</v>
      </c>
      <c r="M2240" s="195">
        <v>10</v>
      </c>
      <c r="N2240" s="170">
        <v>43709</v>
      </c>
      <c r="O2240" s="69" t="str">
        <f>IFERROR(VLOOKUP(IF($L2240="―",$K2240,$L2240),[4]法人一覧!$D$4:$E$326,2,FALSE),"―")</f>
        <v>―</v>
      </c>
    </row>
    <row r="2241" spans="1:15" ht="30" customHeight="1" x14ac:dyDescent="0.15">
      <c r="A2241" s="39">
        <f>IF($B$2142="","",COUNTA($B$2142:B2241))</f>
        <v>100</v>
      </c>
      <c r="B2241" s="168">
        <f t="shared" si="228"/>
        <v>2241</v>
      </c>
      <c r="C2241" s="168" t="str">
        <f t="shared" si="232"/>
        <v>（８）　共同生活援助(介護サービス包括型)　（障害者総合支援法）</v>
      </c>
      <c r="D2241" s="131" t="str">
        <f t="shared" si="230"/>
        <v>障がい福祉課</v>
      </c>
      <c r="E2241" s="27" t="str">
        <f t="shared" si="233"/>
        <v>共同生活援助(介護サービス包括型)</v>
      </c>
      <c r="F2241" s="176" t="s">
        <v>9946</v>
      </c>
      <c r="G2241" s="34" t="s">
        <v>1279</v>
      </c>
      <c r="H2241" s="168" t="s">
        <v>9947</v>
      </c>
      <c r="I2241" s="166" t="s">
        <v>9948</v>
      </c>
      <c r="J2241" s="166" t="s">
        <v>9142</v>
      </c>
      <c r="K2241" s="176" t="s">
        <v>9949</v>
      </c>
      <c r="L2241" s="25" t="s">
        <v>25</v>
      </c>
      <c r="M2241" s="195">
        <v>7</v>
      </c>
      <c r="N2241" s="170">
        <v>43922</v>
      </c>
      <c r="O2241" s="69" t="str">
        <f>IFERROR(VLOOKUP(IF($L2241="―",$K2241,$L2241),[4]法人一覧!$D$4:$E$326,2,FALSE),"―")</f>
        <v>―</v>
      </c>
    </row>
    <row r="2242" spans="1:15" ht="30" customHeight="1" x14ac:dyDescent="0.15">
      <c r="A2242" s="39">
        <f>IF($B$2142="","",COUNTA($B$2142:B2242))</f>
        <v>101</v>
      </c>
      <c r="B2242" s="168">
        <f t="shared" si="228"/>
        <v>2242</v>
      </c>
      <c r="C2242" s="168" t="str">
        <f t="shared" si="232"/>
        <v>（８）　共同生活援助(介護サービス包括型)　（障害者総合支援法）</v>
      </c>
      <c r="D2242" s="131" t="str">
        <f t="shared" si="230"/>
        <v>障がい福祉課</v>
      </c>
      <c r="E2242" s="27" t="str">
        <f t="shared" si="233"/>
        <v>共同生活援助(介護サービス包括型)</v>
      </c>
      <c r="F2242" s="176" t="s">
        <v>9950</v>
      </c>
      <c r="G2242" s="34" t="s">
        <v>2407</v>
      </c>
      <c r="H2242" s="168" t="s">
        <v>9951</v>
      </c>
      <c r="I2242" s="166" t="s">
        <v>9952</v>
      </c>
      <c r="J2242" s="166" t="s">
        <v>9952</v>
      </c>
      <c r="K2242" s="176" t="s">
        <v>9953</v>
      </c>
      <c r="L2242" s="25" t="s">
        <v>25</v>
      </c>
      <c r="M2242" s="195">
        <v>21</v>
      </c>
      <c r="N2242" s="170">
        <v>43983</v>
      </c>
      <c r="O2242" s="69" t="str">
        <f>IFERROR(VLOOKUP(IF($L2242="―",$K2242,$L2242),[4]法人一覧!$D$4:$E$326,2,FALSE),"―")</f>
        <v>―</v>
      </c>
    </row>
    <row r="2243" spans="1:15" ht="30" customHeight="1" x14ac:dyDescent="0.15">
      <c r="A2243" s="39">
        <f>IF($B$2142="","",COUNTA($B$2142:B2243))</f>
        <v>102</v>
      </c>
      <c r="B2243" s="168">
        <f t="shared" si="228"/>
        <v>2243</v>
      </c>
      <c r="C2243" s="168" t="str">
        <f t="shared" si="232"/>
        <v>（８）　共同生活援助(介護サービス包括型)　（障害者総合支援法）</v>
      </c>
      <c r="D2243" s="131" t="str">
        <f t="shared" si="230"/>
        <v>障がい福祉課</v>
      </c>
      <c r="E2243" s="27" t="str">
        <f t="shared" si="233"/>
        <v>共同生活援助(介護サービス包括型)</v>
      </c>
      <c r="F2243" s="176" t="s">
        <v>9954</v>
      </c>
      <c r="G2243" s="34" t="s">
        <v>379</v>
      </c>
      <c r="H2243" s="168" t="s">
        <v>9955</v>
      </c>
      <c r="I2243" s="166" t="s">
        <v>9956</v>
      </c>
      <c r="J2243" s="166" t="s">
        <v>9956</v>
      </c>
      <c r="K2243" s="176" t="s">
        <v>9957</v>
      </c>
      <c r="L2243" s="25" t="s">
        <v>25</v>
      </c>
      <c r="M2243" s="195">
        <v>40</v>
      </c>
      <c r="N2243" s="170">
        <v>44013</v>
      </c>
      <c r="O2243" s="69" t="str">
        <f>IFERROR(VLOOKUP(IF($L2243="―",$K2243,$L2243),[4]法人一覧!$D$4:$E$326,2,FALSE),"―")</f>
        <v>―</v>
      </c>
    </row>
    <row r="2244" spans="1:15" ht="30" customHeight="1" x14ac:dyDescent="0.15">
      <c r="A2244" s="39">
        <f>IF($B$2142="","",COUNTA($B$2142:B2244))</f>
        <v>103</v>
      </c>
      <c r="B2244" s="168">
        <f t="shared" si="228"/>
        <v>2244</v>
      </c>
      <c r="C2244" s="168" t="str">
        <f t="shared" si="232"/>
        <v>（８）　共同生活援助(介護サービス包括型)　（障害者総合支援法）</v>
      </c>
      <c r="D2244" s="131" t="str">
        <f t="shared" si="230"/>
        <v>障がい福祉課</v>
      </c>
      <c r="E2244" s="27" t="str">
        <f t="shared" si="233"/>
        <v>共同生活援助(介護サービス包括型)</v>
      </c>
      <c r="F2244" s="176" t="s">
        <v>9959</v>
      </c>
      <c r="G2244" s="34" t="s">
        <v>9960</v>
      </c>
      <c r="H2244" s="168" t="s">
        <v>9961</v>
      </c>
      <c r="I2244" s="166" t="s">
        <v>9962</v>
      </c>
      <c r="J2244" s="166" t="s">
        <v>9963</v>
      </c>
      <c r="K2244" s="176" t="s">
        <v>9964</v>
      </c>
      <c r="L2244" s="25" t="s">
        <v>25</v>
      </c>
      <c r="M2244" s="195">
        <v>7</v>
      </c>
      <c r="N2244" s="170">
        <v>44378</v>
      </c>
      <c r="O2244" s="69" t="str">
        <f>IFERROR(VLOOKUP(IF($L2244="―",$K2244,$L2244),[4]法人一覧!$D$4:$E$326,2,FALSE),"―")</f>
        <v>―</v>
      </c>
    </row>
    <row r="2245" spans="1:15" ht="30" customHeight="1" x14ac:dyDescent="0.15">
      <c r="A2245" s="39">
        <f>IF($B$2142="","",COUNTA($B$2142:B2245))</f>
        <v>104</v>
      </c>
      <c r="B2245" s="168">
        <f t="shared" si="228"/>
        <v>2245</v>
      </c>
      <c r="C2245" s="168" t="str">
        <f t="shared" si="232"/>
        <v>（８）　共同生活援助(介護サービス包括型)　（障害者総合支援法）</v>
      </c>
      <c r="D2245" s="131" t="str">
        <f t="shared" si="230"/>
        <v>障がい福祉課</v>
      </c>
      <c r="E2245" s="27" t="str">
        <f t="shared" si="233"/>
        <v>共同生活援助(介護サービス包括型)</v>
      </c>
      <c r="F2245" s="176" t="s">
        <v>9965</v>
      </c>
      <c r="G2245" s="34" t="s">
        <v>4748</v>
      </c>
      <c r="H2245" s="168" t="s">
        <v>9966</v>
      </c>
      <c r="I2245" s="166" t="s">
        <v>9967</v>
      </c>
      <c r="J2245" s="166" t="s">
        <v>9968</v>
      </c>
      <c r="K2245" s="176" t="s">
        <v>9969</v>
      </c>
      <c r="L2245" s="25" t="s">
        <v>25</v>
      </c>
      <c r="M2245" s="195">
        <v>12</v>
      </c>
      <c r="N2245" s="170">
        <v>44652</v>
      </c>
      <c r="O2245" s="69" t="str">
        <f>IFERROR(VLOOKUP(IF($L2245="―",$K2245,$L2245),[4]法人一覧!$D$4:$E$326,2,FALSE),"―")</f>
        <v>―</v>
      </c>
    </row>
    <row r="2246" spans="1:15" ht="30" customHeight="1" x14ac:dyDescent="0.15">
      <c r="A2246" s="39">
        <f>IF($B$2142="","",COUNTA($B$2142:B2246))</f>
        <v>105</v>
      </c>
      <c r="B2246" s="168">
        <f t="shared" si="228"/>
        <v>2246</v>
      </c>
      <c r="C2246" s="168" t="str">
        <f t="shared" si="232"/>
        <v>（８）　共同生活援助(介護サービス包括型)　（障害者総合支援法）</v>
      </c>
      <c r="D2246" s="131" t="str">
        <f t="shared" si="230"/>
        <v>障がい福祉課</v>
      </c>
      <c r="E2246" s="27" t="str">
        <f t="shared" si="233"/>
        <v>共同生活援助(介護サービス包括型)</v>
      </c>
      <c r="F2246" s="380" t="s">
        <v>9970</v>
      </c>
      <c r="G2246" s="34" t="s">
        <v>1258</v>
      </c>
      <c r="H2246" s="166" t="s">
        <v>9971</v>
      </c>
      <c r="I2246" s="166" t="s">
        <v>9972</v>
      </c>
      <c r="J2246" s="166" t="s">
        <v>9972</v>
      </c>
      <c r="K2246" s="176" t="s">
        <v>9973</v>
      </c>
      <c r="L2246" s="25" t="s">
        <v>25</v>
      </c>
      <c r="M2246" s="195">
        <v>19</v>
      </c>
      <c r="N2246" s="170">
        <v>44774</v>
      </c>
      <c r="O2246" s="69" t="str">
        <f>IFERROR(VLOOKUP(IF($L2246="―",$K2246,$L2246),[4]法人一覧!$D$4:$E$326,2,FALSE),"―")</f>
        <v>―</v>
      </c>
    </row>
    <row r="2247" spans="1:15" ht="30" customHeight="1" x14ac:dyDescent="0.15">
      <c r="A2247" s="39">
        <f>IF($B$2142="","",COUNTA($B$2142:B2247))</f>
        <v>106</v>
      </c>
      <c r="B2247" s="168">
        <f t="shared" si="228"/>
        <v>2247</v>
      </c>
      <c r="C2247" s="168" t="str">
        <f t="shared" si="232"/>
        <v>（８）　共同生活援助(介護サービス包括型)　（障害者総合支援法）</v>
      </c>
      <c r="D2247" s="131" t="str">
        <f t="shared" si="230"/>
        <v>障がい福祉課</v>
      </c>
      <c r="E2247" s="27" t="str">
        <f t="shared" si="233"/>
        <v>共同生活援助(介護サービス包括型)</v>
      </c>
      <c r="F2247" s="180" t="s">
        <v>9974</v>
      </c>
      <c r="G2247" s="34" t="s">
        <v>9958</v>
      </c>
      <c r="H2247" s="166" t="s">
        <v>9975</v>
      </c>
      <c r="I2247" s="166" t="s">
        <v>9976</v>
      </c>
      <c r="J2247" s="166" t="s">
        <v>9977</v>
      </c>
      <c r="K2247" s="176" t="s">
        <v>9978</v>
      </c>
      <c r="L2247" s="25" t="s">
        <v>25</v>
      </c>
      <c r="M2247" s="195">
        <v>6</v>
      </c>
      <c r="N2247" s="170">
        <v>44774</v>
      </c>
      <c r="O2247" s="69" t="str">
        <f>IFERROR(VLOOKUP(IF($L2247="―",$K2247,$L2247),[4]法人一覧!$D$4:$E$326,2,FALSE),"―")</f>
        <v>―</v>
      </c>
    </row>
    <row r="2248" spans="1:15" ht="30" customHeight="1" x14ac:dyDescent="0.15">
      <c r="A2248" s="39">
        <f>IF($B$2142="","",COUNTA($B$2142:B2248))</f>
        <v>107</v>
      </c>
      <c r="B2248" s="168">
        <f t="shared" si="228"/>
        <v>2248</v>
      </c>
      <c r="C2248" s="168" t="str">
        <f t="shared" si="232"/>
        <v>（８）　共同生活援助(介護サービス包括型)　（障害者総合支援法）</v>
      </c>
      <c r="D2248" s="131" t="str">
        <f t="shared" si="230"/>
        <v>障がい福祉課</v>
      </c>
      <c r="E2248" s="27" t="str">
        <f t="shared" si="233"/>
        <v>共同生活援助(介護サービス包括型)</v>
      </c>
      <c r="F2248" s="180" t="s">
        <v>9979</v>
      </c>
      <c r="G2248" s="34" t="s">
        <v>4804</v>
      </c>
      <c r="H2248" s="168" t="s">
        <v>9980</v>
      </c>
      <c r="I2248" s="166" t="s">
        <v>9981</v>
      </c>
      <c r="J2248" s="166" t="s">
        <v>9982</v>
      </c>
      <c r="K2248" s="176" t="s">
        <v>9983</v>
      </c>
      <c r="L2248" s="25" t="s">
        <v>25</v>
      </c>
      <c r="M2248" s="195">
        <v>9</v>
      </c>
      <c r="N2248" s="170">
        <v>44835</v>
      </c>
      <c r="O2248" s="69" t="str">
        <f>IFERROR(VLOOKUP(IF($L2248="―",$K2248,$L2248),[4]法人一覧!$D$4:$E$326,2,FALSE),"―")</f>
        <v>―</v>
      </c>
    </row>
    <row r="2249" spans="1:15" ht="30" customHeight="1" x14ac:dyDescent="0.15">
      <c r="A2249" s="39">
        <f>IF($B$2142="","",COUNTA($B$2142:B2249))</f>
        <v>108</v>
      </c>
      <c r="B2249" s="168">
        <f t="shared" si="228"/>
        <v>2249</v>
      </c>
      <c r="C2249" s="168" t="str">
        <f t="shared" si="232"/>
        <v>（８）　共同生活援助(介護サービス包括型)　（障害者総合支援法）</v>
      </c>
      <c r="D2249" s="131" t="str">
        <f t="shared" si="230"/>
        <v>障がい福祉課</v>
      </c>
      <c r="E2249" s="27" t="str">
        <f t="shared" si="233"/>
        <v>共同生活援助(介護サービス包括型)</v>
      </c>
      <c r="F2249" s="98" t="s">
        <v>9984</v>
      </c>
      <c r="G2249" s="34" t="s">
        <v>9985</v>
      </c>
      <c r="H2249" s="27" t="s">
        <v>9986</v>
      </c>
      <c r="I2249" s="34" t="s">
        <v>9987</v>
      </c>
      <c r="J2249" s="34" t="s">
        <v>9987</v>
      </c>
      <c r="K2249" s="25" t="s">
        <v>9988</v>
      </c>
      <c r="L2249" s="25" t="s">
        <v>25</v>
      </c>
      <c r="M2249" s="69">
        <v>7</v>
      </c>
      <c r="N2249" s="93">
        <v>44896</v>
      </c>
      <c r="O2249" s="69" t="str">
        <f>IFERROR(VLOOKUP(IF($L2249="―",$K2249,$L2249),[4]法人一覧!$D$4:$E$326,2,FALSE),"―")</f>
        <v>―</v>
      </c>
    </row>
    <row r="2250" spans="1:15" ht="30" customHeight="1" x14ac:dyDescent="0.15">
      <c r="A2250" s="39">
        <f>IF($B$2142="","",COUNTA($B$2142:B2250))</f>
        <v>109</v>
      </c>
      <c r="B2250" s="168">
        <f t="shared" si="228"/>
        <v>2250</v>
      </c>
      <c r="C2250" s="168" t="str">
        <f t="shared" si="232"/>
        <v>（８）　共同生活援助(介護サービス包括型)　（障害者総合支援法）</v>
      </c>
      <c r="D2250" s="131" t="str">
        <f t="shared" si="230"/>
        <v>障がい福祉課</v>
      </c>
      <c r="E2250" s="27" t="str">
        <f t="shared" si="233"/>
        <v>共同生活援助(介護サービス包括型)</v>
      </c>
      <c r="F2250" s="98" t="s">
        <v>9989</v>
      </c>
      <c r="G2250" s="34" t="s">
        <v>2498</v>
      </c>
      <c r="H2250" s="27" t="s">
        <v>9990</v>
      </c>
      <c r="I2250" s="34" t="s">
        <v>9991</v>
      </c>
      <c r="J2250" s="34" t="s">
        <v>9991</v>
      </c>
      <c r="K2250" s="25" t="s">
        <v>9992</v>
      </c>
      <c r="L2250" s="25" t="s">
        <v>25</v>
      </c>
      <c r="M2250" s="69">
        <v>8</v>
      </c>
      <c r="N2250" s="93">
        <v>44986</v>
      </c>
      <c r="O2250" s="69" t="str">
        <f>IFERROR(VLOOKUP(IF($L2250="―",$K2250,$L2250),[4]法人一覧!$D$4:$E$326,2,FALSE),"―")</f>
        <v>―</v>
      </c>
    </row>
    <row r="2251" spans="1:15" ht="30" customHeight="1" x14ac:dyDescent="0.15">
      <c r="A2251" s="39">
        <f>IF($B$2142="","",COUNTA($B$2142:B2251))</f>
        <v>110</v>
      </c>
      <c r="B2251" s="168">
        <f t="shared" si="228"/>
        <v>2251</v>
      </c>
      <c r="C2251" s="168" t="str">
        <f t="shared" si="232"/>
        <v>（８）　共同生活援助(介護サービス包括型)　（障害者総合支援法）</v>
      </c>
      <c r="D2251" s="131" t="str">
        <f t="shared" si="230"/>
        <v>障がい福祉課</v>
      </c>
      <c r="E2251" s="27" t="str">
        <f t="shared" si="233"/>
        <v>共同生活援助(介護サービス包括型)</v>
      </c>
      <c r="F2251" s="25" t="s">
        <v>9993</v>
      </c>
      <c r="G2251" s="98" t="s">
        <v>8941</v>
      </c>
      <c r="H2251" s="25" t="s">
        <v>9994</v>
      </c>
      <c r="I2251" s="34" t="s">
        <v>9995</v>
      </c>
      <c r="J2251" s="34" t="s">
        <v>9995</v>
      </c>
      <c r="K2251" s="25" t="s">
        <v>9996</v>
      </c>
      <c r="L2251" s="25" t="s">
        <v>25</v>
      </c>
      <c r="M2251" s="69">
        <v>19</v>
      </c>
      <c r="N2251" s="93">
        <v>45108</v>
      </c>
      <c r="O2251" s="69" t="str">
        <f>IFERROR(VLOOKUP(IF($L2251="―",$K2251,$L2251),[4]法人一覧!$D$4:$E$326,2,FALSE),"―")</f>
        <v>―</v>
      </c>
    </row>
    <row r="2252" spans="1:15" ht="30" customHeight="1" x14ac:dyDescent="0.15">
      <c r="A2252" s="39">
        <f>IF($B$2142="","",COUNTA($B$2142:B2252))</f>
        <v>111</v>
      </c>
      <c r="B2252" s="168">
        <f t="shared" si="228"/>
        <v>2252</v>
      </c>
      <c r="C2252" s="168" t="str">
        <f t="shared" si="232"/>
        <v>（８）　共同生活援助(介護サービス包括型)　（障害者総合支援法）</v>
      </c>
      <c r="D2252" s="131" t="str">
        <f t="shared" si="230"/>
        <v>障がい福祉課</v>
      </c>
      <c r="E2252" s="27" t="str">
        <f t="shared" si="233"/>
        <v>共同生活援助(介護サービス包括型)</v>
      </c>
      <c r="F2252" s="214" t="s">
        <v>9997</v>
      </c>
      <c r="G2252" s="208" t="s">
        <v>539</v>
      </c>
      <c r="H2252" s="215" t="s">
        <v>9998</v>
      </c>
      <c r="I2252" s="216" t="s">
        <v>9999</v>
      </c>
      <c r="J2252" s="217" t="s">
        <v>10000</v>
      </c>
      <c r="K2252" s="98" t="s">
        <v>10001</v>
      </c>
      <c r="L2252" s="25" t="s">
        <v>25</v>
      </c>
      <c r="M2252" s="69">
        <v>4</v>
      </c>
      <c r="N2252" s="93">
        <v>45383</v>
      </c>
      <c r="O2252" s="69" t="str">
        <f>IFERROR(VLOOKUP(IF($L2252="―",$K2252,$L2252),[4]法人一覧!$D$4:$E$326,2,FALSE),"―")</f>
        <v>―</v>
      </c>
    </row>
    <row r="2253" spans="1:15" ht="30" customHeight="1" x14ac:dyDescent="0.15">
      <c r="A2253" s="39">
        <f>IF($B$2142="","",COUNTA($B$2142:B2253))</f>
        <v>112</v>
      </c>
      <c r="B2253" s="168">
        <f t="shared" si="228"/>
        <v>2253</v>
      </c>
      <c r="C2253" s="168" t="str">
        <f t="shared" si="232"/>
        <v>（８）　共同生活援助(介護サービス包括型)　（障害者総合支援法）</v>
      </c>
      <c r="D2253" s="131" t="str">
        <f t="shared" si="230"/>
        <v>障がい福祉課</v>
      </c>
      <c r="E2253" s="27" t="str">
        <f t="shared" si="233"/>
        <v>共同生活援助(介護サービス包括型)</v>
      </c>
      <c r="F2253" s="214" t="s">
        <v>15176</v>
      </c>
      <c r="G2253" s="218" t="s">
        <v>10002</v>
      </c>
      <c r="H2253" s="215" t="s">
        <v>10003</v>
      </c>
      <c r="I2253" s="216" t="s">
        <v>10004</v>
      </c>
      <c r="J2253" s="217" t="s">
        <v>10005</v>
      </c>
      <c r="K2253" s="98" t="s">
        <v>10006</v>
      </c>
      <c r="L2253" s="25" t="s">
        <v>25</v>
      </c>
      <c r="M2253" s="69">
        <v>12</v>
      </c>
      <c r="N2253" s="93">
        <v>45717</v>
      </c>
      <c r="O2253" s="69" t="str">
        <f>IFERROR(VLOOKUP(IF($L2253="―",$K2253,$L2253),[4]法人一覧!$D$4:$E$326,2,FALSE),"―")</f>
        <v>―</v>
      </c>
    </row>
    <row r="2254" spans="1:15" ht="30" customHeight="1" x14ac:dyDescent="0.15">
      <c r="A2254" s="39">
        <f>IF($B$2142="","",COUNTA($B$2142:B2254))</f>
        <v>113</v>
      </c>
      <c r="B2254" s="168">
        <f t="shared" si="228"/>
        <v>2254</v>
      </c>
      <c r="C2254" s="168" t="str">
        <f t="shared" si="232"/>
        <v>（８）　共同生活援助(介護サービス包括型)　（障害者総合支援法）</v>
      </c>
      <c r="D2254" s="131" t="str">
        <f t="shared" si="230"/>
        <v>障がい福祉課</v>
      </c>
      <c r="E2254" s="27" t="str">
        <f t="shared" si="233"/>
        <v>共同生活援助(介護サービス包括型)</v>
      </c>
      <c r="F2254" s="25" t="s">
        <v>15177</v>
      </c>
      <c r="G2254" s="98" t="s">
        <v>15178</v>
      </c>
      <c r="H2254" s="98" t="s">
        <v>15179</v>
      </c>
      <c r="I2254" s="98" t="s">
        <v>16127</v>
      </c>
      <c r="J2254" s="98" t="s">
        <v>16128</v>
      </c>
      <c r="K2254" s="25" t="s">
        <v>10401</v>
      </c>
      <c r="L2254" s="25"/>
      <c r="M2254" s="97">
        <v>20</v>
      </c>
      <c r="N2254" s="93">
        <v>45809</v>
      </c>
      <c r="O2254" s="69" t="str">
        <f>IFERROR(VLOOKUP(IF($L2254="―",$K2254,$L2254),[4]法人一覧!$D$4:$E$326,2,FALSE),"―")</f>
        <v>―</v>
      </c>
    </row>
    <row r="2255" spans="1:15" ht="30" customHeight="1" x14ac:dyDescent="0.15">
      <c r="A2255" s="39">
        <f>IF($B$2142="","",COUNTA($B$2142:B2255))</f>
        <v>114</v>
      </c>
      <c r="B2255" s="168">
        <f t="shared" si="228"/>
        <v>2255</v>
      </c>
      <c r="C2255" s="168" t="str">
        <f t="shared" si="232"/>
        <v>（８）　共同生活援助(介護サービス包括型)　（障害者総合支援法）</v>
      </c>
      <c r="D2255" s="131" t="str">
        <f t="shared" si="230"/>
        <v>障がい福祉課</v>
      </c>
      <c r="E2255" s="27" t="str">
        <f t="shared" si="233"/>
        <v>共同生活援助(介護サービス包括型)</v>
      </c>
      <c r="F2255" s="25" t="s">
        <v>15180</v>
      </c>
      <c r="G2255" s="98" t="s">
        <v>15181</v>
      </c>
      <c r="H2255" s="25" t="s">
        <v>15182</v>
      </c>
      <c r="I2255" s="98" t="s">
        <v>15183</v>
      </c>
      <c r="J2255" s="98" t="s">
        <v>10115</v>
      </c>
      <c r="K2255" s="25" t="s">
        <v>15184</v>
      </c>
      <c r="L2255" s="25"/>
      <c r="M2255" s="97">
        <v>5</v>
      </c>
      <c r="N2255" s="135">
        <v>45931</v>
      </c>
      <c r="O2255" s="69" t="str">
        <f>IFERROR(VLOOKUP(IF($L2255="―",$K2255,$L2255),[4]法人一覧!$D$4:$E$326,2,FALSE),"―")</f>
        <v>―</v>
      </c>
    </row>
    <row r="2256" spans="1:15" ht="30" customHeight="1" x14ac:dyDescent="0.15">
      <c r="A2256" s="39">
        <f>IF($B$2142="","",COUNTA($B$2142:B2256))</f>
        <v>115</v>
      </c>
      <c r="B2256" s="168">
        <f t="shared" si="228"/>
        <v>2256</v>
      </c>
      <c r="C2256" s="168" t="str">
        <f t="shared" si="232"/>
        <v>（８）　共同生活援助(介護サービス包括型)　（障害者総合支援法）</v>
      </c>
      <c r="D2256" s="131" t="str">
        <f t="shared" si="230"/>
        <v>障がい福祉課</v>
      </c>
      <c r="E2256" s="27" t="str">
        <f t="shared" si="233"/>
        <v>共同生活援助(介護サービス包括型)</v>
      </c>
      <c r="F2256" s="176" t="s">
        <v>10007</v>
      </c>
      <c r="G2256" s="34" t="s">
        <v>1386</v>
      </c>
      <c r="H2256" s="168" t="s">
        <v>10008</v>
      </c>
      <c r="I2256" s="166" t="s">
        <v>10009</v>
      </c>
      <c r="J2256" s="166" t="s">
        <v>10010</v>
      </c>
      <c r="K2256" s="176" t="s">
        <v>14868</v>
      </c>
      <c r="L2256" s="25" t="s">
        <v>25</v>
      </c>
      <c r="M2256" s="195">
        <v>23</v>
      </c>
      <c r="N2256" s="170">
        <v>38991</v>
      </c>
      <c r="O2256" s="69" t="str">
        <f>IFERROR(VLOOKUP(IF($L2256="―",$K2256,$L2256),[4]法人一覧!$D$4:$E$326,2,FALSE),"―")</f>
        <v>5190005006647</v>
      </c>
    </row>
    <row r="2257" spans="1:22" ht="30" customHeight="1" x14ac:dyDescent="0.15">
      <c r="A2257" s="39">
        <f>IF($B$2142="","",COUNTA($B$2142:B2257))</f>
        <v>116</v>
      </c>
      <c r="B2257" s="168">
        <f t="shared" si="228"/>
        <v>2257</v>
      </c>
      <c r="C2257" s="168" t="str">
        <f t="shared" si="232"/>
        <v>（８）　共同生活援助(介護サービス包括型)　（障害者総合支援法）</v>
      </c>
      <c r="D2257" s="131" t="str">
        <f t="shared" si="230"/>
        <v>障がい福祉課</v>
      </c>
      <c r="E2257" s="27" t="str">
        <f t="shared" si="233"/>
        <v>共同生活援助(介護サービス包括型)</v>
      </c>
      <c r="F2257" s="176" t="s">
        <v>10011</v>
      </c>
      <c r="G2257" s="34" t="s">
        <v>1380</v>
      </c>
      <c r="H2257" s="168" t="s">
        <v>10012</v>
      </c>
      <c r="I2257" s="166" t="s">
        <v>10013</v>
      </c>
      <c r="J2257" s="166" t="s">
        <v>10014</v>
      </c>
      <c r="K2257" s="176" t="s">
        <v>14904</v>
      </c>
      <c r="L2257" s="25" t="s">
        <v>25</v>
      </c>
      <c r="M2257" s="195">
        <v>67</v>
      </c>
      <c r="N2257" s="170">
        <v>38991</v>
      </c>
      <c r="O2257" s="69" t="str">
        <f>IFERROR(VLOOKUP(IF($L2257="―",$K2257,$L2257),[4]法人一覧!$D$4:$E$326,2,FALSE),"―")</f>
        <v>3190005006649</v>
      </c>
    </row>
    <row r="2258" spans="1:22" ht="30" customHeight="1" x14ac:dyDescent="0.15">
      <c r="A2258" s="39">
        <f>IF($B$2142="","",COUNTA($B$2142:B2258))</f>
        <v>117</v>
      </c>
      <c r="B2258" s="168">
        <f t="shared" si="228"/>
        <v>2258</v>
      </c>
      <c r="C2258" s="168" t="str">
        <f t="shared" si="232"/>
        <v>（８）　共同生活援助(介護サービス包括型)　（障害者総合支援法）</v>
      </c>
      <c r="D2258" s="131" t="str">
        <f t="shared" si="230"/>
        <v>障がい福祉課</v>
      </c>
      <c r="E2258" s="27" t="str">
        <f t="shared" si="233"/>
        <v>共同生活援助(介護サービス包括型)</v>
      </c>
      <c r="F2258" s="176" t="s">
        <v>10015</v>
      </c>
      <c r="G2258" s="34" t="s">
        <v>8519</v>
      </c>
      <c r="H2258" s="166" t="s">
        <v>10016</v>
      </c>
      <c r="I2258" s="166" t="s">
        <v>10017</v>
      </c>
      <c r="J2258" s="166" t="s">
        <v>8522</v>
      </c>
      <c r="K2258" s="176" t="s">
        <v>14905</v>
      </c>
      <c r="L2258" s="25" t="s">
        <v>25</v>
      </c>
      <c r="M2258" s="195">
        <v>6</v>
      </c>
      <c r="N2258" s="170">
        <v>39904</v>
      </c>
      <c r="O2258" s="69" t="str">
        <f>IFERROR(VLOOKUP(IF($L2258="―",$K2258,$L2258),[4]法人一覧!$D$4:$E$326,2,FALSE),"―")</f>
        <v>2190005007185</v>
      </c>
    </row>
    <row r="2259" spans="1:22" ht="30" customHeight="1" x14ac:dyDescent="0.15">
      <c r="A2259" s="39">
        <f>IF($B$2142="","",COUNTA($B$2142:B2259))</f>
        <v>118</v>
      </c>
      <c r="B2259" s="168">
        <f t="shared" si="228"/>
        <v>2259</v>
      </c>
      <c r="C2259" s="168" t="str">
        <f t="shared" si="232"/>
        <v>（８）　共同生活援助(介護サービス包括型)　（障害者総合支援法）</v>
      </c>
      <c r="D2259" s="131" t="str">
        <f t="shared" si="230"/>
        <v>障がい福祉課</v>
      </c>
      <c r="E2259" s="27" t="str">
        <f t="shared" si="233"/>
        <v>共同生活援助(介護サービス包括型)</v>
      </c>
      <c r="F2259" s="176" t="s">
        <v>10018</v>
      </c>
      <c r="G2259" s="34" t="s">
        <v>1330</v>
      </c>
      <c r="H2259" s="168" t="s">
        <v>10019</v>
      </c>
      <c r="I2259" s="166" t="s">
        <v>10020</v>
      </c>
      <c r="J2259" s="166"/>
      <c r="K2259" s="176" t="s">
        <v>10021</v>
      </c>
      <c r="L2259" s="25" t="s">
        <v>25</v>
      </c>
      <c r="M2259" s="195">
        <v>8</v>
      </c>
      <c r="N2259" s="170">
        <v>40087</v>
      </c>
      <c r="O2259" s="69" t="str">
        <f>IFERROR(VLOOKUP(IF($L2259="―",$K2259,$L2259),[4]法人一覧!$D$4:$E$326,2,FALSE),"―")</f>
        <v>―</v>
      </c>
    </row>
    <row r="2260" spans="1:22" ht="30" customHeight="1" x14ac:dyDescent="0.15">
      <c r="A2260" s="39">
        <f>IF($B$2142="","",COUNTA($B$2142:B2260))</f>
        <v>119</v>
      </c>
      <c r="B2260" s="168">
        <f t="shared" si="228"/>
        <v>2260</v>
      </c>
      <c r="C2260" s="168" t="str">
        <f t="shared" si="232"/>
        <v>（８）　共同生活援助(介護サービス包括型)　（障害者総合支援法）</v>
      </c>
      <c r="D2260" s="131" t="str">
        <f t="shared" si="230"/>
        <v>障がい福祉課</v>
      </c>
      <c r="E2260" s="27" t="str">
        <f t="shared" si="233"/>
        <v>共同生活援助(介護サービス包括型)</v>
      </c>
      <c r="F2260" s="176" t="s">
        <v>10022</v>
      </c>
      <c r="G2260" s="34" t="s">
        <v>10023</v>
      </c>
      <c r="H2260" s="168" t="s">
        <v>10024</v>
      </c>
      <c r="I2260" s="166" t="s">
        <v>10025</v>
      </c>
      <c r="J2260" s="166" t="s">
        <v>10025</v>
      </c>
      <c r="K2260" s="176" t="s">
        <v>10026</v>
      </c>
      <c r="L2260" s="25" t="s">
        <v>25</v>
      </c>
      <c r="M2260" s="195">
        <v>7</v>
      </c>
      <c r="N2260" s="170">
        <v>43374</v>
      </c>
      <c r="O2260" s="69" t="str">
        <f>IFERROR(VLOOKUP(IF($L2260="―",$K2260,$L2260),[4]法人一覧!$D$4:$E$326,2,FALSE),"―")</f>
        <v>―</v>
      </c>
    </row>
    <row r="2261" spans="1:22" ht="30" customHeight="1" x14ac:dyDescent="0.15">
      <c r="A2261" s="39">
        <f>IF($B$2142="","",COUNTA($B$2142:B2261))</f>
        <v>120</v>
      </c>
      <c r="B2261" s="168">
        <f t="shared" si="228"/>
        <v>2261</v>
      </c>
      <c r="C2261" s="168" t="str">
        <f t="shared" si="232"/>
        <v>（８）　共同生活援助(介護サービス包括型)　（障害者総合支援法）</v>
      </c>
      <c r="D2261" s="131" t="str">
        <f t="shared" si="230"/>
        <v>障がい福祉課</v>
      </c>
      <c r="E2261" s="27" t="str">
        <f t="shared" si="233"/>
        <v>共同生活援助(介護サービス包括型)</v>
      </c>
      <c r="F2261" s="176" t="s">
        <v>10027</v>
      </c>
      <c r="G2261" s="34" t="s">
        <v>1386</v>
      </c>
      <c r="H2261" s="168" t="s">
        <v>10028</v>
      </c>
      <c r="I2261" s="166" t="s">
        <v>10029</v>
      </c>
      <c r="J2261" s="166" t="s">
        <v>10030</v>
      </c>
      <c r="K2261" s="176" t="s">
        <v>9215</v>
      </c>
      <c r="L2261" s="25" t="s">
        <v>25</v>
      </c>
      <c r="M2261" s="195">
        <v>41</v>
      </c>
      <c r="N2261" s="170">
        <v>41426</v>
      </c>
      <c r="O2261" s="69" t="str">
        <f>IFERROR(VLOOKUP(IF($L2261="―",$K2261,$L2261),[4]法人一覧!$D$4:$E$326,2,FALSE),"―")</f>
        <v>―</v>
      </c>
    </row>
    <row r="2262" spans="1:22" s="78" customFormat="1" ht="30" customHeight="1" x14ac:dyDescent="0.15">
      <c r="A2262" s="39">
        <f>IF($B$2142="","",COUNTA($B$2142:B2262))</f>
        <v>121</v>
      </c>
      <c r="B2262" s="168">
        <f t="shared" si="228"/>
        <v>2262</v>
      </c>
      <c r="C2262" s="168" t="str">
        <f t="shared" si="232"/>
        <v>（８）　共同生活援助(介護サービス包括型)　（障害者総合支援法）</v>
      </c>
      <c r="D2262" s="131" t="str">
        <f t="shared" si="230"/>
        <v>障がい福祉課</v>
      </c>
      <c r="E2262" s="27" t="str">
        <f t="shared" si="233"/>
        <v>共同生活援助(介護サービス包括型)</v>
      </c>
      <c r="F2262" s="176" t="s">
        <v>10031</v>
      </c>
      <c r="G2262" s="34" t="s">
        <v>10032</v>
      </c>
      <c r="H2262" s="168" t="s">
        <v>10033</v>
      </c>
      <c r="I2262" s="166" t="s">
        <v>10034</v>
      </c>
      <c r="J2262" s="166" t="s">
        <v>10035</v>
      </c>
      <c r="K2262" s="176" t="s">
        <v>15185</v>
      </c>
      <c r="L2262" s="25" t="s">
        <v>25</v>
      </c>
      <c r="M2262" s="195">
        <v>9</v>
      </c>
      <c r="N2262" s="170">
        <v>41760</v>
      </c>
      <c r="O2262" s="69" t="str">
        <f>IFERROR(VLOOKUP(IF($L2262="―",$K2262,$L2262),[4]法人一覧!$D$4:$E$326,2,FALSE),"―")</f>
        <v>―</v>
      </c>
      <c r="P2262" s="63"/>
      <c r="Q2262" s="63"/>
      <c r="R2262" s="63"/>
      <c r="S2262" s="63"/>
      <c r="T2262" s="63"/>
      <c r="U2262" s="63"/>
      <c r="V2262" s="63"/>
    </row>
    <row r="2263" spans="1:22" ht="30" customHeight="1" x14ac:dyDescent="0.15">
      <c r="A2263" s="39">
        <f>IF($B$2142="","",COUNTA($B$2142:B2263))</f>
        <v>122</v>
      </c>
      <c r="B2263" s="168">
        <f t="shared" si="228"/>
        <v>2263</v>
      </c>
      <c r="C2263" s="168" t="str">
        <f t="shared" si="232"/>
        <v>（８）　共同生活援助(介護サービス包括型)　（障害者総合支援法）</v>
      </c>
      <c r="D2263" s="131" t="str">
        <f t="shared" si="230"/>
        <v>障がい福祉課</v>
      </c>
      <c r="E2263" s="27" t="str">
        <f t="shared" si="233"/>
        <v>共同生活援助(介護サービス包括型)</v>
      </c>
      <c r="F2263" s="176" t="s">
        <v>10050</v>
      </c>
      <c r="G2263" s="34" t="s">
        <v>10051</v>
      </c>
      <c r="H2263" s="168" t="s">
        <v>10052</v>
      </c>
      <c r="I2263" s="166" t="s">
        <v>10017</v>
      </c>
      <c r="J2263" s="166" t="s">
        <v>10053</v>
      </c>
      <c r="K2263" s="176" t="s">
        <v>14905</v>
      </c>
      <c r="L2263" s="25" t="s">
        <v>25</v>
      </c>
      <c r="M2263" s="195">
        <v>6</v>
      </c>
      <c r="N2263" s="170">
        <v>43252</v>
      </c>
      <c r="O2263" s="69" t="str">
        <f>IFERROR(VLOOKUP(IF($L2263="―",$K2263,$L2263),[4]法人一覧!$D$4:$E$326,2,FALSE),"―")</f>
        <v>2190005007185</v>
      </c>
    </row>
    <row r="2264" spans="1:22" ht="30" customHeight="1" x14ac:dyDescent="0.15">
      <c r="A2264" s="39">
        <f>IF($B$2142="","",COUNTA($B$2142:B2264))</f>
        <v>123</v>
      </c>
      <c r="B2264" s="168">
        <f t="shared" si="228"/>
        <v>2264</v>
      </c>
      <c r="C2264" s="168" t="str">
        <f t="shared" si="232"/>
        <v>（８）　共同生活援助(介護サービス包括型)　（障害者総合支援法）</v>
      </c>
      <c r="D2264" s="131" t="str">
        <f t="shared" si="230"/>
        <v>障がい福祉課</v>
      </c>
      <c r="E2264" s="27" t="str">
        <f t="shared" si="233"/>
        <v>共同生活援助(介護サービス包括型)</v>
      </c>
      <c r="F2264" s="176" t="s">
        <v>10054</v>
      </c>
      <c r="G2264" s="34" t="s">
        <v>4878</v>
      </c>
      <c r="H2264" s="168" t="s">
        <v>10055</v>
      </c>
      <c r="I2264" s="166" t="s">
        <v>15186</v>
      </c>
      <c r="J2264" s="166" t="s">
        <v>15187</v>
      </c>
      <c r="K2264" s="176" t="s">
        <v>14906</v>
      </c>
      <c r="L2264" s="25" t="s">
        <v>25</v>
      </c>
      <c r="M2264" s="195">
        <v>9</v>
      </c>
      <c r="N2264" s="170">
        <v>43952</v>
      </c>
      <c r="O2264" s="69" t="str">
        <f>IFERROR(VLOOKUP(IF($L2264="―",$K2264,$L2264),[4]法人一覧!$D$4:$E$326,2,FALSE),"―")</f>
        <v>1190005007211</v>
      </c>
    </row>
    <row r="2265" spans="1:22" ht="30" customHeight="1" x14ac:dyDescent="0.15">
      <c r="A2265" s="39">
        <f>IF($B$2142="","",COUNTA($B$2142:B2265))</f>
        <v>124</v>
      </c>
      <c r="B2265" s="168">
        <f t="shared" si="228"/>
        <v>2265</v>
      </c>
      <c r="C2265" s="168" t="str">
        <f t="shared" si="232"/>
        <v>（８）　共同生活援助(介護サービス包括型)　（障害者総合支援法）</v>
      </c>
      <c r="D2265" s="131" t="str">
        <f t="shared" si="230"/>
        <v>障がい福祉課</v>
      </c>
      <c r="E2265" s="27" t="str">
        <f t="shared" si="233"/>
        <v>共同生活援助(介護サービス包括型)</v>
      </c>
      <c r="F2265" s="176" t="s">
        <v>10056</v>
      </c>
      <c r="G2265" s="34" t="s">
        <v>1386</v>
      </c>
      <c r="H2265" s="168" t="s">
        <v>10057</v>
      </c>
      <c r="I2265" s="166" t="s">
        <v>10058</v>
      </c>
      <c r="J2265" s="166"/>
      <c r="K2265" s="176" t="s">
        <v>10059</v>
      </c>
      <c r="L2265" s="25" t="s">
        <v>25</v>
      </c>
      <c r="M2265" s="195">
        <v>8</v>
      </c>
      <c r="N2265" s="170">
        <v>44228</v>
      </c>
      <c r="O2265" s="69" t="str">
        <f>IFERROR(VLOOKUP(IF($L2265="―",$K2265,$L2265),[4]法人一覧!$D$4:$E$326,2,FALSE),"―")</f>
        <v>―</v>
      </c>
    </row>
    <row r="2266" spans="1:22" ht="30" customHeight="1" x14ac:dyDescent="0.15">
      <c r="A2266" s="39">
        <f>IF($B$2142="","",COUNTA($B$2142:B2266))</f>
        <v>125</v>
      </c>
      <c r="B2266" s="168">
        <f t="shared" si="228"/>
        <v>2266</v>
      </c>
      <c r="C2266" s="168" t="str">
        <f t="shared" si="232"/>
        <v>（８）　共同生活援助(介護サービス包括型)　（障害者総合支援法）</v>
      </c>
      <c r="D2266" s="131" t="str">
        <f t="shared" si="230"/>
        <v>障がい福祉課</v>
      </c>
      <c r="E2266" s="27" t="str">
        <f t="shared" si="233"/>
        <v>共同生活援助(介護サービス包括型)</v>
      </c>
      <c r="F2266" s="176" t="s">
        <v>10064</v>
      </c>
      <c r="G2266" s="34" t="s">
        <v>1386</v>
      </c>
      <c r="H2266" s="168" t="s">
        <v>10065</v>
      </c>
      <c r="I2266" s="166" t="s">
        <v>10066</v>
      </c>
      <c r="J2266" s="166" t="s">
        <v>10066</v>
      </c>
      <c r="K2266" s="176" t="s">
        <v>10067</v>
      </c>
      <c r="L2266" s="25" t="s">
        <v>25</v>
      </c>
      <c r="M2266" s="195">
        <v>6</v>
      </c>
      <c r="N2266" s="170">
        <v>44287</v>
      </c>
      <c r="O2266" s="69" t="str">
        <f>IFERROR(VLOOKUP(IF($L2266="―",$K2266,$L2266),[4]法人一覧!$D$4:$E$326,2,FALSE),"―")</f>
        <v>―</v>
      </c>
    </row>
    <row r="2267" spans="1:22" ht="30" customHeight="1" x14ac:dyDescent="0.15">
      <c r="A2267" s="39">
        <f>IF($B$2142="","",COUNTA($B$2142:B2267))</f>
        <v>126</v>
      </c>
      <c r="B2267" s="168">
        <f t="shared" si="228"/>
        <v>2267</v>
      </c>
      <c r="C2267" s="168" t="str">
        <f t="shared" si="232"/>
        <v>（８）　共同生活援助(介護サービス包括型)　（障害者総合支援法）</v>
      </c>
      <c r="D2267" s="131" t="str">
        <f t="shared" si="230"/>
        <v>障がい福祉課</v>
      </c>
      <c r="E2267" s="27" t="str">
        <f t="shared" si="233"/>
        <v>共同生活援助(介護サービス包括型)</v>
      </c>
      <c r="F2267" s="176" t="s">
        <v>10068</v>
      </c>
      <c r="G2267" s="34" t="s">
        <v>1353</v>
      </c>
      <c r="H2267" s="168" t="s">
        <v>10069</v>
      </c>
      <c r="I2267" s="166" t="s">
        <v>10070</v>
      </c>
      <c r="J2267" s="166" t="s">
        <v>10071</v>
      </c>
      <c r="K2267" s="176" t="s">
        <v>10072</v>
      </c>
      <c r="L2267" s="25" t="s">
        <v>25</v>
      </c>
      <c r="M2267" s="195">
        <v>4</v>
      </c>
      <c r="N2267" s="170">
        <v>44348</v>
      </c>
      <c r="O2267" s="69" t="str">
        <f>IFERROR(VLOOKUP(IF($L2267="―",$K2267,$L2267),[4]法人一覧!$D$4:$E$326,2,FALSE),"―")</f>
        <v>―</v>
      </c>
    </row>
    <row r="2268" spans="1:22" ht="30" customHeight="1" x14ac:dyDescent="0.15">
      <c r="A2268" s="39">
        <f>IF($B$2142="","",COUNTA($B$2142:B2268))</f>
        <v>127</v>
      </c>
      <c r="B2268" s="168">
        <f t="shared" si="228"/>
        <v>2268</v>
      </c>
      <c r="C2268" s="168" t="str">
        <f t="shared" si="232"/>
        <v>（８）　共同生活援助(介護サービス包括型)　（障害者総合支援法）</v>
      </c>
      <c r="D2268" s="131" t="str">
        <f t="shared" si="230"/>
        <v>障がい福祉課</v>
      </c>
      <c r="E2268" s="27" t="str">
        <f t="shared" si="233"/>
        <v>共同生活援助(介護サービス包括型)</v>
      </c>
      <c r="F2268" s="176" t="s">
        <v>10073</v>
      </c>
      <c r="G2268" s="34" t="s">
        <v>10074</v>
      </c>
      <c r="H2268" s="168" t="s">
        <v>10075</v>
      </c>
      <c r="I2268" s="166" t="s">
        <v>10076</v>
      </c>
      <c r="J2268" s="166" t="s">
        <v>10077</v>
      </c>
      <c r="K2268" s="176" t="s">
        <v>10078</v>
      </c>
      <c r="L2268" s="25" t="s">
        <v>25</v>
      </c>
      <c r="M2268" s="195">
        <v>10</v>
      </c>
      <c r="N2268" s="170">
        <v>44470</v>
      </c>
      <c r="O2268" s="69" t="str">
        <f>IFERROR(VLOOKUP(IF($L2268="―",$K2268,$L2268),[4]法人一覧!$D$4:$E$326,2,FALSE),"―")</f>
        <v>―</v>
      </c>
    </row>
    <row r="2269" spans="1:22" ht="30" customHeight="1" x14ac:dyDescent="0.15">
      <c r="A2269" s="39">
        <f>IF($B$2142="","",COUNTA($B$2142:B2269))</f>
        <v>128</v>
      </c>
      <c r="B2269" s="168">
        <f t="shared" si="228"/>
        <v>2269</v>
      </c>
      <c r="C2269" s="168" t="str">
        <f t="shared" si="232"/>
        <v>（８）　共同生活援助(介護サービス包括型)　（障害者総合支援法）</v>
      </c>
      <c r="D2269" s="131" t="str">
        <f t="shared" si="230"/>
        <v>障がい福祉課</v>
      </c>
      <c r="E2269" s="27" t="str">
        <f t="shared" si="233"/>
        <v>共同生活援助(介護サービス包括型)</v>
      </c>
      <c r="F2269" s="176" t="s">
        <v>16129</v>
      </c>
      <c r="G2269" s="34" t="s">
        <v>10079</v>
      </c>
      <c r="H2269" s="168" t="s">
        <v>10080</v>
      </c>
      <c r="I2269" s="166" t="s">
        <v>10081</v>
      </c>
      <c r="J2269" s="166" t="s">
        <v>10081</v>
      </c>
      <c r="K2269" s="176" t="s">
        <v>10082</v>
      </c>
      <c r="L2269" s="25" t="s">
        <v>25</v>
      </c>
      <c r="M2269" s="195">
        <v>7</v>
      </c>
      <c r="N2269" s="170">
        <v>44501</v>
      </c>
      <c r="O2269" s="69" t="str">
        <f>IFERROR(VLOOKUP(IF($L2269="―",$K2269,$L2269),[4]法人一覧!$D$4:$E$326,2,FALSE),"―")</f>
        <v>―</v>
      </c>
    </row>
    <row r="2270" spans="1:22" ht="30" customHeight="1" x14ac:dyDescent="0.15">
      <c r="A2270" s="39">
        <f>IF($B$2142="","",COUNTA($B$2142:B2270))</f>
        <v>129</v>
      </c>
      <c r="B2270" s="168">
        <f t="shared" ref="B2270:B2325" si="234">IF(D2270="","",ROW())</f>
        <v>2270</v>
      </c>
      <c r="C2270" s="168" t="str">
        <f t="shared" ref="C2270:C2301" si="235">$F$2140</f>
        <v>（８）　共同生活援助(介護サービス包括型)　（障害者総合支援法）</v>
      </c>
      <c r="D2270" s="131" t="str">
        <f t="shared" ref="D2270:D2335" si="236">$O$2140</f>
        <v>障がい福祉課</v>
      </c>
      <c r="E2270" s="27" t="str">
        <f t="shared" ref="E2270:E2301" si="237">MID(category5_8,SEARCH("）",category5_8,1)+2,SEARCH("（",category5_8,SEARCH("）",category5_8,1)+2)-SEARCH("）",category5_8,1)-3)</f>
        <v>共同生活援助(介護サービス包括型)</v>
      </c>
      <c r="F2270" s="176" t="s">
        <v>10083</v>
      </c>
      <c r="G2270" s="34" t="s">
        <v>1386</v>
      </c>
      <c r="H2270" s="168" t="s">
        <v>10084</v>
      </c>
      <c r="I2270" s="166" t="s">
        <v>10085</v>
      </c>
      <c r="J2270" s="166"/>
      <c r="K2270" s="176" t="s">
        <v>10086</v>
      </c>
      <c r="L2270" s="25" t="s">
        <v>25</v>
      </c>
      <c r="M2270" s="195">
        <v>11</v>
      </c>
      <c r="N2270" s="170">
        <v>44621</v>
      </c>
      <c r="O2270" s="69" t="str">
        <f>IFERROR(VLOOKUP(IF($L2270="―",$K2270,$L2270),[4]法人一覧!$D$4:$E$326,2,FALSE),"―")</f>
        <v>―</v>
      </c>
    </row>
    <row r="2271" spans="1:22" ht="30" customHeight="1" x14ac:dyDescent="0.15">
      <c r="A2271" s="39">
        <f>IF($B$2142="","",COUNTA($B$2142:B2271))</f>
        <v>130</v>
      </c>
      <c r="B2271" s="168">
        <f t="shared" si="234"/>
        <v>2271</v>
      </c>
      <c r="C2271" s="168" t="str">
        <f t="shared" si="235"/>
        <v>（８）　共同生活援助(介護サービス包括型)　（障害者総合支援法）</v>
      </c>
      <c r="D2271" s="131" t="str">
        <f t="shared" si="236"/>
        <v>障がい福祉課</v>
      </c>
      <c r="E2271" s="27" t="str">
        <f t="shared" si="237"/>
        <v>共同生活援助(介護サービス包括型)</v>
      </c>
      <c r="F2271" s="176" t="s">
        <v>10087</v>
      </c>
      <c r="G2271" s="34" t="s">
        <v>1402</v>
      </c>
      <c r="H2271" s="168" t="s">
        <v>10088</v>
      </c>
      <c r="I2271" s="166" t="s">
        <v>10089</v>
      </c>
      <c r="J2271" s="166" t="s">
        <v>10090</v>
      </c>
      <c r="K2271" s="176" t="s">
        <v>10091</v>
      </c>
      <c r="L2271" s="25" t="s">
        <v>25</v>
      </c>
      <c r="M2271" s="195">
        <v>4</v>
      </c>
      <c r="N2271" s="170">
        <v>44652</v>
      </c>
      <c r="O2271" s="69" t="str">
        <f>IFERROR(VLOOKUP(IF($L2271="―",$K2271,$L2271),[4]法人一覧!$D$4:$E$326,2,FALSE),"―")</f>
        <v>―</v>
      </c>
    </row>
    <row r="2272" spans="1:22" ht="30" customHeight="1" x14ac:dyDescent="0.15">
      <c r="A2272" s="39">
        <f>IF($B$2142="","",COUNTA($B$2142:B2272))</f>
        <v>131</v>
      </c>
      <c r="B2272" s="168">
        <f t="shared" si="234"/>
        <v>2272</v>
      </c>
      <c r="C2272" s="168" t="str">
        <f t="shared" si="235"/>
        <v>（８）　共同生活援助(介護サービス包括型)　（障害者総合支援法）</v>
      </c>
      <c r="D2272" s="131" t="str">
        <f t="shared" si="236"/>
        <v>障がい福祉課</v>
      </c>
      <c r="E2272" s="27" t="str">
        <f t="shared" si="237"/>
        <v>共同生活援助(介護サービス包括型)</v>
      </c>
      <c r="F2272" s="180" t="s">
        <v>10095</v>
      </c>
      <c r="G2272" s="34" t="s">
        <v>4950</v>
      </c>
      <c r="H2272" s="168" t="s">
        <v>10096</v>
      </c>
      <c r="I2272" s="166" t="s">
        <v>10097</v>
      </c>
      <c r="J2272" s="166" t="s">
        <v>10098</v>
      </c>
      <c r="K2272" s="176" t="s">
        <v>10099</v>
      </c>
      <c r="L2272" s="25" t="s">
        <v>25</v>
      </c>
      <c r="M2272" s="195">
        <v>4</v>
      </c>
      <c r="N2272" s="170">
        <v>44835</v>
      </c>
      <c r="O2272" s="69" t="str">
        <f>IFERROR(VLOOKUP(IF($L2272="―",$K2272,$L2272),[4]法人一覧!$D$4:$E$326,2,FALSE),"―")</f>
        <v>―</v>
      </c>
    </row>
    <row r="2273" spans="1:15" ht="30" customHeight="1" x14ac:dyDescent="0.15">
      <c r="A2273" s="39">
        <f>IF($B$2142="","",COUNTA($B$2142:B2273))</f>
        <v>132</v>
      </c>
      <c r="B2273" s="168">
        <f t="shared" si="234"/>
        <v>2273</v>
      </c>
      <c r="C2273" s="168" t="str">
        <f t="shared" si="235"/>
        <v>（８）　共同生活援助(介護サービス包括型)　（障害者総合支援法）</v>
      </c>
      <c r="D2273" s="131" t="str">
        <f t="shared" si="236"/>
        <v>障がい福祉課</v>
      </c>
      <c r="E2273" s="27" t="str">
        <f t="shared" si="237"/>
        <v>共同生活援助(介護サービス包括型)</v>
      </c>
      <c r="F2273" s="208" t="s">
        <v>10100</v>
      </c>
      <c r="G2273" s="218" t="s">
        <v>10101</v>
      </c>
      <c r="H2273" s="219" t="s">
        <v>10102</v>
      </c>
      <c r="I2273" s="219" t="s">
        <v>10103</v>
      </c>
      <c r="J2273" s="219" t="s">
        <v>10104</v>
      </c>
      <c r="K2273" s="208" t="s">
        <v>10105</v>
      </c>
      <c r="L2273" s="25" t="s">
        <v>25</v>
      </c>
      <c r="M2273" s="220">
        <v>12</v>
      </c>
      <c r="N2273" s="93">
        <v>44958</v>
      </c>
      <c r="O2273" s="69" t="str">
        <f>IFERROR(VLOOKUP(IF($L2273="―",$K2273,$L2273),[4]法人一覧!$D$4:$E$326,2,FALSE),"―")</f>
        <v>―</v>
      </c>
    </row>
    <row r="2274" spans="1:15" ht="30" customHeight="1" x14ac:dyDescent="0.15">
      <c r="A2274" s="39">
        <f>IF($B$2142="","",COUNTA($B$2142:B2274))</f>
        <v>133</v>
      </c>
      <c r="B2274" s="168">
        <f t="shared" si="234"/>
        <v>2274</v>
      </c>
      <c r="C2274" s="168" t="str">
        <f t="shared" si="235"/>
        <v>（８）　共同生活援助(介護サービス包括型)　（障害者総合支援法）</v>
      </c>
      <c r="D2274" s="131" t="str">
        <f t="shared" si="236"/>
        <v>障がい福祉課</v>
      </c>
      <c r="E2274" s="27" t="str">
        <f t="shared" si="237"/>
        <v>共同生活援助(介護サービス包括型)</v>
      </c>
      <c r="F2274" s="214" t="s">
        <v>10106</v>
      </c>
      <c r="G2274" s="218" t="s">
        <v>10107</v>
      </c>
      <c r="H2274" s="214" t="s">
        <v>10108</v>
      </c>
      <c r="I2274" s="208" t="s">
        <v>10109</v>
      </c>
      <c r="J2274" s="208" t="s">
        <v>10110</v>
      </c>
      <c r="K2274" s="214" t="s">
        <v>10111</v>
      </c>
      <c r="L2274" s="25" t="s">
        <v>25</v>
      </c>
      <c r="M2274" s="220">
        <v>8</v>
      </c>
      <c r="N2274" s="93">
        <v>45047</v>
      </c>
      <c r="O2274" s="69" t="str">
        <f>IFERROR(VLOOKUP(IF($L2274="―",$K2274,$L2274),[4]法人一覧!$D$4:$E$326,2,FALSE),"―")</f>
        <v>―</v>
      </c>
    </row>
    <row r="2275" spans="1:15" ht="30" customHeight="1" x14ac:dyDescent="0.15">
      <c r="A2275" s="39">
        <f>IF($B$2142="","",COUNTA($B$2142:B2275))</f>
        <v>134</v>
      </c>
      <c r="B2275" s="168">
        <f t="shared" si="234"/>
        <v>2275</v>
      </c>
      <c r="C2275" s="168" t="str">
        <f t="shared" si="235"/>
        <v>（８）　共同生活援助(介護サービス包括型)　（障害者総合支援法）</v>
      </c>
      <c r="D2275" s="131" t="str">
        <f t="shared" si="236"/>
        <v>障がい福祉課</v>
      </c>
      <c r="E2275" s="27" t="str">
        <f t="shared" si="237"/>
        <v>共同生活援助(介護サービス包括型)</v>
      </c>
      <c r="F2275" s="176" t="s">
        <v>10112</v>
      </c>
      <c r="G2275" s="34" t="s">
        <v>8519</v>
      </c>
      <c r="H2275" s="168" t="s">
        <v>10113</v>
      </c>
      <c r="I2275" s="166" t="s">
        <v>10114</v>
      </c>
      <c r="J2275" s="166" t="s">
        <v>10115</v>
      </c>
      <c r="K2275" s="176" t="s">
        <v>10116</v>
      </c>
      <c r="L2275" s="25" t="s">
        <v>25</v>
      </c>
      <c r="M2275" s="195">
        <v>7</v>
      </c>
      <c r="N2275" s="170">
        <v>45566</v>
      </c>
      <c r="O2275" s="69" t="str">
        <f>IFERROR(VLOOKUP(IF($L2275="―",$K2275,$L2275),[4]法人一覧!$D$4:$E$326,2,FALSE),"―")</f>
        <v>―</v>
      </c>
    </row>
    <row r="2276" spans="1:15" ht="30" customHeight="1" x14ac:dyDescent="0.15">
      <c r="A2276" s="39">
        <f>IF($B$2142="","",COUNTA($B$2142:B2276))</f>
        <v>135</v>
      </c>
      <c r="B2276" s="168">
        <f t="shared" si="234"/>
        <v>2276</v>
      </c>
      <c r="C2276" s="168" t="str">
        <f t="shared" si="235"/>
        <v>（８）　共同生活援助(介護サービス包括型)　（障害者総合支援法）</v>
      </c>
      <c r="D2276" s="131" t="str">
        <f t="shared" si="236"/>
        <v>障がい福祉課</v>
      </c>
      <c r="E2276" s="27" t="str">
        <f t="shared" si="237"/>
        <v>共同生活援助(介護サービス包括型)</v>
      </c>
      <c r="F2276" s="176" t="s">
        <v>10117</v>
      </c>
      <c r="G2276" s="34" t="s">
        <v>9165</v>
      </c>
      <c r="H2276" s="168" t="s">
        <v>10118</v>
      </c>
      <c r="I2276" s="166" t="s">
        <v>10119</v>
      </c>
      <c r="J2276" s="166" t="s">
        <v>15188</v>
      </c>
      <c r="K2276" s="176" t="s">
        <v>10120</v>
      </c>
      <c r="L2276" s="25" t="s">
        <v>25</v>
      </c>
      <c r="M2276" s="195">
        <v>11</v>
      </c>
      <c r="N2276" s="170">
        <v>45627</v>
      </c>
      <c r="O2276" s="69" t="str">
        <f>IFERROR(VLOOKUP(IF($L2276="―",$K2276,$L2276),[4]法人一覧!$D$4:$E$326,2,FALSE),"―")</f>
        <v>―</v>
      </c>
    </row>
    <row r="2277" spans="1:15" ht="30" customHeight="1" x14ac:dyDescent="0.15">
      <c r="A2277" s="39">
        <f>IF($B$2142="","",COUNTA($B$2142:B2277))</f>
        <v>136</v>
      </c>
      <c r="B2277" s="168">
        <f t="shared" si="234"/>
        <v>2277</v>
      </c>
      <c r="C2277" s="168" t="str">
        <f t="shared" si="235"/>
        <v>（８）　共同生活援助(介護サービス包括型)　（障害者総合支援法）</v>
      </c>
      <c r="D2277" s="131" t="str">
        <f t="shared" si="236"/>
        <v>障がい福祉課</v>
      </c>
      <c r="E2277" s="27" t="str">
        <f t="shared" si="237"/>
        <v>共同生活援助(介護サービス包括型)</v>
      </c>
      <c r="F2277" s="176" t="s">
        <v>10121</v>
      </c>
      <c r="G2277" s="34" t="s">
        <v>10122</v>
      </c>
      <c r="H2277" s="168" t="s">
        <v>10123</v>
      </c>
      <c r="I2277" s="166" t="s">
        <v>10124</v>
      </c>
      <c r="J2277" s="166" t="s">
        <v>10125</v>
      </c>
      <c r="K2277" s="176" t="s">
        <v>6941</v>
      </c>
      <c r="L2277" s="25" t="s">
        <v>25</v>
      </c>
      <c r="M2277" s="195">
        <v>7</v>
      </c>
      <c r="N2277" s="170">
        <v>45627</v>
      </c>
      <c r="O2277" s="69" t="str">
        <f>IFERROR(VLOOKUP(IF($L2277="―",$K2277,$L2277),[4]法人一覧!$D$4:$E$326,2,FALSE),"―")</f>
        <v>―</v>
      </c>
    </row>
    <row r="2278" spans="1:15" ht="30" customHeight="1" x14ac:dyDescent="0.15">
      <c r="A2278" s="39">
        <f>IF($B$2142="","",COUNTA($B$2142:B2278))</f>
        <v>137</v>
      </c>
      <c r="B2278" s="168">
        <f t="shared" si="234"/>
        <v>2278</v>
      </c>
      <c r="C2278" s="168" t="str">
        <f t="shared" si="235"/>
        <v>（８）　共同生活援助(介護サービス包括型)　（障害者総合支援法）</v>
      </c>
      <c r="D2278" s="131" t="str">
        <f t="shared" si="236"/>
        <v>障がい福祉課</v>
      </c>
      <c r="E2278" s="27" t="str">
        <f t="shared" si="237"/>
        <v>共同生活援助(介護サービス包括型)</v>
      </c>
      <c r="F2278" s="176" t="s">
        <v>10131</v>
      </c>
      <c r="G2278" s="34" t="s">
        <v>10132</v>
      </c>
      <c r="H2278" s="168" t="s">
        <v>10133</v>
      </c>
      <c r="I2278" s="180" t="s">
        <v>10134</v>
      </c>
      <c r="J2278" s="166" t="s">
        <v>10134</v>
      </c>
      <c r="K2278" s="176" t="s">
        <v>14867</v>
      </c>
      <c r="L2278" s="25" t="s">
        <v>25</v>
      </c>
      <c r="M2278" s="195">
        <v>7</v>
      </c>
      <c r="N2278" s="170">
        <v>45748</v>
      </c>
      <c r="O2278" s="69" t="str">
        <f>IFERROR(VLOOKUP(IF($L2278="―",$K2278,$L2278),[4]法人一覧!$D$4:$E$326,2,FALSE),"―")</f>
        <v>7190005007486</v>
      </c>
    </row>
    <row r="2279" spans="1:15" ht="30" customHeight="1" x14ac:dyDescent="0.15">
      <c r="A2279" s="39">
        <f>IF($B$2142="","",COUNTA($B$2142:B2279))</f>
        <v>138</v>
      </c>
      <c r="B2279" s="168">
        <f t="shared" si="234"/>
        <v>2279</v>
      </c>
      <c r="C2279" s="168" t="str">
        <f t="shared" si="235"/>
        <v>（８）　共同生活援助(介護サービス包括型)　（障害者総合支援法）</v>
      </c>
      <c r="D2279" s="131" t="str">
        <f t="shared" si="236"/>
        <v>障がい福祉課</v>
      </c>
      <c r="E2279" s="27" t="str">
        <f t="shared" si="237"/>
        <v>共同生活援助(介護サービス包括型)</v>
      </c>
      <c r="F2279" s="221" t="s">
        <v>15189</v>
      </c>
      <c r="G2279" s="98" t="s">
        <v>9222</v>
      </c>
      <c r="H2279" s="221" t="s">
        <v>15190</v>
      </c>
      <c r="I2279" s="98" t="s">
        <v>15191</v>
      </c>
      <c r="J2279" s="98" t="s">
        <v>15192</v>
      </c>
      <c r="K2279" s="98" t="s">
        <v>15193</v>
      </c>
      <c r="L2279" s="98"/>
      <c r="M2279" s="97">
        <v>4</v>
      </c>
      <c r="N2279" s="93">
        <v>45992</v>
      </c>
      <c r="O2279" s="69" t="str">
        <f>IFERROR(VLOOKUP(IF($L2279="―",$K2279,$L2279),[4]法人一覧!$D$4:$E$326,2,FALSE),"―")</f>
        <v>―</v>
      </c>
    </row>
    <row r="2280" spans="1:15" ht="30" customHeight="1" x14ac:dyDescent="0.15">
      <c r="A2280" s="39">
        <f>IF($B$2142="","",COUNTA($B$2142:B2280))</f>
        <v>139</v>
      </c>
      <c r="B2280" s="168">
        <f t="shared" si="234"/>
        <v>2280</v>
      </c>
      <c r="C2280" s="168" t="str">
        <f t="shared" si="235"/>
        <v>（８）　共同生活援助(介護サービス包括型)　（障害者総合支援法）</v>
      </c>
      <c r="D2280" s="131" t="str">
        <f t="shared" si="236"/>
        <v>障がい福祉課</v>
      </c>
      <c r="E2280" s="27" t="str">
        <f t="shared" si="237"/>
        <v>共同生活援助(介護サービス包括型)</v>
      </c>
      <c r="F2280" s="25" t="s">
        <v>15194</v>
      </c>
      <c r="G2280" s="34" t="s">
        <v>2772</v>
      </c>
      <c r="H2280" s="27" t="s">
        <v>15195</v>
      </c>
      <c r="I2280" s="34" t="s">
        <v>15196</v>
      </c>
      <c r="J2280" s="34" t="s">
        <v>10115</v>
      </c>
      <c r="K2280" s="25" t="s">
        <v>15197</v>
      </c>
      <c r="L2280" s="27"/>
      <c r="M2280" s="69">
        <v>5</v>
      </c>
      <c r="N2280" s="93">
        <v>46082</v>
      </c>
      <c r="O2280" s="69" t="str">
        <f>IFERROR(VLOOKUP(IF($L2280="―",$K2280,$L2280),[4]法人一覧!$D$4:$E$326,2,FALSE),"―")</f>
        <v>―</v>
      </c>
    </row>
    <row r="2281" spans="1:15" ht="30" customHeight="1" x14ac:dyDescent="0.15">
      <c r="A2281" s="39">
        <f>IF($B$2142="","",COUNTA($B$2142:B2281))</f>
        <v>140</v>
      </c>
      <c r="B2281" s="168">
        <f t="shared" si="234"/>
        <v>2281</v>
      </c>
      <c r="C2281" s="168" t="str">
        <f t="shared" si="235"/>
        <v>（８）　共同生活援助(介護サービス包括型)　（障害者総合支援法）</v>
      </c>
      <c r="D2281" s="131" t="str">
        <f t="shared" si="236"/>
        <v>障がい福祉課</v>
      </c>
      <c r="E2281" s="27" t="str">
        <f t="shared" si="237"/>
        <v>共同生活援助(介護サービス包括型)</v>
      </c>
      <c r="F2281" s="98" t="s">
        <v>15198</v>
      </c>
      <c r="G2281" s="34" t="s">
        <v>15199</v>
      </c>
      <c r="H2281" s="98" t="s">
        <v>15200</v>
      </c>
      <c r="I2281" s="98" t="s">
        <v>9261</v>
      </c>
      <c r="J2281" s="98" t="s">
        <v>10115</v>
      </c>
      <c r="K2281" s="98" t="s">
        <v>15201</v>
      </c>
      <c r="L2281" s="98"/>
      <c r="M2281" s="97">
        <v>5</v>
      </c>
      <c r="N2281" s="93">
        <v>46113</v>
      </c>
      <c r="O2281" s="69" t="str">
        <f>IFERROR(VLOOKUP(IF($L2281="―",$K2281,$L2281),[4]法人一覧!$D$4:$E$326,2,FALSE),"―")</f>
        <v>―</v>
      </c>
    </row>
    <row r="2282" spans="1:15" ht="30" customHeight="1" x14ac:dyDescent="0.15">
      <c r="A2282" s="39">
        <f>IF($B$2142="","",COUNTA($B$2142:B2282))</f>
        <v>141</v>
      </c>
      <c r="B2282" s="168">
        <f t="shared" si="234"/>
        <v>2282</v>
      </c>
      <c r="C2282" s="168" t="str">
        <f t="shared" si="235"/>
        <v>（８）　共同生活援助(介護サービス包括型)　（障害者総合支援法）</v>
      </c>
      <c r="D2282" s="131" t="str">
        <f t="shared" si="236"/>
        <v>障がい福祉課</v>
      </c>
      <c r="E2282" s="27" t="str">
        <f t="shared" si="237"/>
        <v>共同生活援助(介護サービス包括型)</v>
      </c>
      <c r="F2282" s="176" t="s">
        <v>10039</v>
      </c>
      <c r="G2282" s="34" t="s">
        <v>8530</v>
      </c>
      <c r="H2282" s="168" t="s">
        <v>10040</v>
      </c>
      <c r="I2282" s="166" t="s">
        <v>10041</v>
      </c>
      <c r="J2282" s="166" t="s">
        <v>8533</v>
      </c>
      <c r="K2282" s="176" t="s">
        <v>15202</v>
      </c>
      <c r="L2282" s="25" t="s">
        <v>25</v>
      </c>
      <c r="M2282" s="195">
        <v>12</v>
      </c>
      <c r="N2282" s="170">
        <v>39539</v>
      </c>
      <c r="O2282" s="69" t="str">
        <f>IFERROR(VLOOKUP(IF($L2282="―",$K2282,$L2282),[4]法人一覧!$D$4:$E$326,2,FALSE),"―")</f>
        <v>―</v>
      </c>
    </row>
    <row r="2283" spans="1:15" ht="30" customHeight="1" x14ac:dyDescent="0.15">
      <c r="A2283" s="39">
        <f>IF($B$2142="","",COUNTA($B$2142:B2283))</f>
        <v>142</v>
      </c>
      <c r="B2283" s="168">
        <f t="shared" si="234"/>
        <v>2283</v>
      </c>
      <c r="C2283" s="168" t="str">
        <f t="shared" si="235"/>
        <v>（８）　共同生活援助(介護サービス包括型)　（障害者総合支援法）</v>
      </c>
      <c r="D2283" s="131" t="str">
        <f t="shared" si="236"/>
        <v>障がい福祉課</v>
      </c>
      <c r="E2283" s="27" t="str">
        <f t="shared" si="237"/>
        <v>共同生活援助(介護サービス包括型)</v>
      </c>
      <c r="F2283" s="176" t="s">
        <v>10042</v>
      </c>
      <c r="G2283" s="34" t="s">
        <v>1663</v>
      </c>
      <c r="H2283" s="168" t="s">
        <v>10043</v>
      </c>
      <c r="I2283" s="166" t="s">
        <v>10044</v>
      </c>
      <c r="J2283" s="166" t="s">
        <v>10044</v>
      </c>
      <c r="K2283" s="176" t="s">
        <v>10045</v>
      </c>
      <c r="L2283" s="25" t="s">
        <v>25</v>
      </c>
      <c r="M2283" s="195">
        <v>7</v>
      </c>
      <c r="N2283" s="170">
        <v>41730</v>
      </c>
      <c r="O2283" s="69" t="str">
        <f>IFERROR(VLOOKUP(IF($L2283="―",$K2283,$L2283),[4]法人一覧!$D$4:$E$326,2,FALSE),"―")</f>
        <v>―</v>
      </c>
    </row>
    <row r="2284" spans="1:15" ht="30" customHeight="1" x14ac:dyDescent="0.15">
      <c r="A2284" s="39">
        <f>IF($B$2142="","",COUNTA($B$2142:B2284))</f>
        <v>143</v>
      </c>
      <c r="B2284" s="168">
        <f t="shared" si="234"/>
        <v>2284</v>
      </c>
      <c r="C2284" s="168" t="str">
        <f t="shared" si="235"/>
        <v>（８）　共同生活援助(介護サービス包括型)　（障害者総合支援法）</v>
      </c>
      <c r="D2284" s="131" t="str">
        <f t="shared" si="236"/>
        <v>障がい福祉課</v>
      </c>
      <c r="E2284" s="27" t="str">
        <f t="shared" si="237"/>
        <v>共同生活援助(介護サービス包括型)</v>
      </c>
      <c r="F2284" s="176" t="s">
        <v>10046</v>
      </c>
      <c r="G2284" s="34" t="s">
        <v>9790</v>
      </c>
      <c r="H2284" s="168" t="s">
        <v>10047</v>
      </c>
      <c r="I2284" s="166" t="s">
        <v>10048</v>
      </c>
      <c r="J2284" s="166" t="s">
        <v>10049</v>
      </c>
      <c r="K2284" s="176" t="s">
        <v>15203</v>
      </c>
      <c r="L2284" s="25" t="s">
        <v>25</v>
      </c>
      <c r="M2284" s="195">
        <v>19</v>
      </c>
      <c r="N2284" s="170">
        <v>42095</v>
      </c>
      <c r="O2284" s="69" t="str">
        <f>IFERROR(VLOOKUP(IF($L2284="―",$K2284,$L2284),[4]法人一覧!$D$4:$E$326,2,FALSE),"―")</f>
        <v>―</v>
      </c>
    </row>
    <row r="2285" spans="1:15" ht="30" customHeight="1" x14ac:dyDescent="0.15">
      <c r="A2285" s="39">
        <f>IF($B$2142="","",COUNTA($B$2142:B2285))</f>
        <v>144</v>
      </c>
      <c r="B2285" s="168">
        <f t="shared" si="234"/>
        <v>2285</v>
      </c>
      <c r="C2285" s="168" t="str">
        <f t="shared" si="235"/>
        <v>（８）　共同生活援助(介護サービス包括型)　（障害者総合支援法）</v>
      </c>
      <c r="D2285" s="131" t="str">
        <f t="shared" si="236"/>
        <v>障がい福祉課</v>
      </c>
      <c r="E2285" s="27" t="str">
        <f t="shared" si="237"/>
        <v>共同生活援助(介護サービス包括型)</v>
      </c>
      <c r="F2285" s="176" t="s">
        <v>8634</v>
      </c>
      <c r="G2285" s="34" t="s">
        <v>10060</v>
      </c>
      <c r="H2285" s="168" t="s">
        <v>10061</v>
      </c>
      <c r="I2285" s="166" t="s">
        <v>10062</v>
      </c>
      <c r="J2285" s="166" t="s">
        <v>10062</v>
      </c>
      <c r="K2285" s="176" t="s">
        <v>10063</v>
      </c>
      <c r="L2285" s="25" t="s">
        <v>25</v>
      </c>
      <c r="M2285" s="195">
        <v>10</v>
      </c>
      <c r="N2285" s="170">
        <v>44287</v>
      </c>
      <c r="O2285" s="69" t="str">
        <f>IFERROR(VLOOKUP(IF($L2285="―",$K2285,$L2285),[4]法人一覧!$D$4:$E$326,2,FALSE),"―")</f>
        <v>―</v>
      </c>
    </row>
    <row r="2286" spans="1:15" ht="30" customHeight="1" x14ac:dyDescent="0.15">
      <c r="A2286" s="39">
        <f>IF($B$2142="","",COUNTA($B$2142:B2286))</f>
        <v>145</v>
      </c>
      <c r="B2286" s="168">
        <f t="shared" si="234"/>
        <v>2286</v>
      </c>
      <c r="C2286" s="168" t="str">
        <f t="shared" si="235"/>
        <v>（８）　共同生活援助(介護サービス包括型)　（障害者総合支援法）</v>
      </c>
      <c r="D2286" s="131" t="str">
        <f t="shared" si="236"/>
        <v>障がい福祉課</v>
      </c>
      <c r="E2286" s="27" t="str">
        <f t="shared" si="237"/>
        <v>共同生活援助(介護サービス包括型)</v>
      </c>
      <c r="F2286" s="176" t="s">
        <v>10092</v>
      </c>
      <c r="G2286" s="34" t="s">
        <v>1663</v>
      </c>
      <c r="H2286" s="176" t="s">
        <v>10093</v>
      </c>
      <c r="I2286" s="166" t="s">
        <v>9275</v>
      </c>
      <c r="J2286" s="166" t="s">
        <v>10094</v>
      </c>
      <c r="K2286" s="176" t="s">
        <v>14907</v>
      </c>
      <c r="L2286" s="25" t="s">
        <v>25</v>
      </c>
      <c r="M2286" s="195">
        <v>5</v>
      </c>
      <c r="N2286" s="170">
        <v>44652</v>
      </c>
      <c r="O2286" s="69" t="str">
        <f>IFERROR(VLOOKUP(IF($L2286="―",$K2286,$L2286),[4]法人一覧!$D$4:$E$326,2,FALSE),"―")</f>
        <v>5190005006639</v>
      </c>
    </row>
    <row r="2287" spans="1:15" ht="30" customHeight="1" x14ac:dyDescent="0.15">
      <c r="A2287" s="39">
        <f>IF($B$2142="","",COUNTA($B$2142:B2287))</f>
        <v>146</v>
      </c>
      <c r="B2287" s="168">
        <f t="shared" si="234"/>
        <v>2287</v>
      </c>
      <c r="C2287" s="168" t="str">
        <f t="shared" si="235"/>
        <v>（８）　共同生活援助(介護サービス包括型)　（障害者総合支援法）</v>
      </c>
      <c r="D2287" s="131" t="str">
        <f t="shared" si="236"/>
        <v>障がい福祉課</v>
      </c>
      <c r="E2287" s="27" t="str">
        <f t="shared" si="237"/>
        <v>共同生活援助(介護サービス包括型)</v>
      </c>
      <c r="F2287" s="176" t="s">
        <v>10126</v>
      </c>
      <c r="G2287" s="34" t="s">
        <v>2635</v>
      </c>
      <c r="H2287" s="168" t="s">
        <v>10127</v>
      </c>
      <c r="I2287" s="166" t="s">
        <v>10128</v>
      </c>
      <c r="J2287" s="166" t="s">
        <v>10129</v>
      </c>
      <c r="K2287" s="176" t="s">
        <v>10130</v>
      </c>
      <c r="L2287" s="25" t="s">
        <v>25</v>
      </c>
      <c r="M2287" s="195">
        <v>5</v>
      </c>
      <c r="N2287" s="170">
        <v>45748</v>
      </c>
      <c r="O2287" s="69" t="str">
        <f>IFERROR(VLOOKUP(IF($L2287="―",$K2287,$L2287),[4]法人一覧!$D$4:$E$326,2,FALSE),"―")</f>
        <v>―</v>
      </c>
    </row>
    <row r="2288" spans="1:15" ht="30" customHeight="1" x14ac:dyDescent="0.15">
      <c r="A2288" s="39">
        <f>IF($B$2142="","",COUNTA($B$2142:B2288))</f>
        <v>147</v>
      </c>
      <c r="B2288" s="168">
        <f t="shared" si="234"/>
        <v>2288</v>
      </c>
      <c r="C2288" s="168" t="str">
        <f t="shared" si="235"/>
        <v>（８）　共同生活援助(介護サービス包括型)　（障害者総合支援法）</v>
      </c>
      <c r="D2288" s="131" t="str">
        <f t="shared" si="236"/>
        <v>障がい福祉課</v>
      </c>
      <c r="E2288" s="27" t="str">
        <f t="shared" si="237"/>
        <v>共同生活援助(介護サービス包括型)</v>
      </c>
      <c r="F2288" s="98" t="s">
        <v>15204</v>
      </c>
      <c r="G2288" s="34" t="s">
        <v>15205</v>
      </c>
      <c r="H2288" s="98" t="s">
        <v>15206</v>
      </c>
      <c r="I2288" s="98" t="s">
        <v>15207</v>
      </c>
      <c r="J2288" s="98" t="s">
        <v>10115</v>
      </c>
      <c r="K2288" s="98" t="s">
        <v>15208</v>
      </c>
      <c r="L2288" s="98"/>
      <c r="M2288" s="97">
        <v>6</v>
      </c>
      <c r="N2288" s="93">
        <v>46113</v>
      </c>
      <c r="O2288" s="69" t="str">
        <f>IFERROR(VLOOKUP(IF($L2288="―",$K2288,$L2288),[4]法人一覧!$D$4:$E$326,2,FALSE),"―")</f>
        <v>―</v>
      </c>
    </row>
    <row r="2289" spans="1:15" ht="30" customHeight="1" x14ac:dyDescent="0.15">
      <c r="A2289" s="39">
        <f>IF($B$2142="","",COUNTA($B$2142:B2289))</f>
        <v>148</v>
      </c>
      <c r="B2289" s="168">
        <f t="shared" si="234"/>
        <v>2289</v>
      </c>
      <c r="C2289" s="168" t="str">
        <f t="shared" si="235"/>
        <v>（８）　共同生活援助(介護サービス包括型)　（障害者総合支援法）</v>
      </c>
      <c r="D2289" s="131" t="str">
        <f t="shared" si="236"/>
        <v>障がい福祉課</v>
      </c>
      <c r="E2289" s="27" t="str">
        <f t="shared" si="237"/>
        <v>共同生活援助(介護サービス包括型)</v>
      </c>
      <c r="F2289" s="176" t="s">
        <v>10189</v>
      </c>
      <c r="G2289" s="34" t="s">
        <v>10190</v>
      </c>
      <c r="H2289" s="168" t="s">
        <v>10191</v>
      </c>
      <c r="I2289" s="166" t="s">
        <v>10192</v>
      </c>
      <c r="J2289" s="166" t="s">
        <v>10193</v>
      </c>
      <c r="K2289" s="176" t="s">
        <v>10194</v>
      </c>
      <c r="L2289" s="25" t="s">
        <v>25</v>
      </c>
      <c r="M2289" s="195">
        <v>7</v>
      </c>
      <c r="N2289" s="170">
        <v>39904</v>
      </c>
      <c r="O2289" s="69" t="str">
        <f>IFERROR(VLOOKUP(IF($L2289="―",$K2289,$L2289),[4]法人一覧!$D$4:$E$326,2,FALSE),"―")</f>
        <v>―</v>
      </c>
    </row>
    <row r="2290" spans="1:15" ht="30" customHeight="1" x14ac:dyDescent="0.15">
      <c r="A2290" s="39">
        <f>IF($B$2142="","",COUNTA($B$2142:B2290))</f>
        <v>149</v>
      </c>
      <c r="B2290" s="168">
        <f t="shared" si="234"/>
        <v>2290</v>
      </c>
      <c r="C2290" s="168" t="str">
        <f t="shared" si="235"/>
        <v>（８）　共同生活援助(介護サービス包括型)　（障害者総合支援法）</v>
      </c>
      <c r="D2290" s="131" t="str">
        <f t="shared" si="236"/>
        <v>障がい福祉課</v>
      </c>
      <c r="E2290" s="27" t="str">
        <f t="shared" si="237"/>
        <v>共同生活援助(介護サービス包括型)</v>
      </c>
      <c r="F2290" s="176" t="s">
        <v>10195</v>
      </c>
      <c r="G2290" s="34" t="s">
        <v>10196</v>
      </c>
      <c r="H2290" s="168" t="s">
        <v>10197</v>
      </c>
      <c r="I2290" s="166" t="s">
        <v>10198</v>
      </c>
      <c r="J2290" s="166"/>
      <c r="K2290" s="176" t="s">
        <v>10199</v>
      </c>
      <c r="L2290" s="25" t="s">
        <v>25</v>
      </c>
      <c r="M2290" s="195">
        <v>6</v>
      </c>
      <c r="N2290" s="170">
        <v>43221</v>
      </c>
      <c r="O2290" s="69" t="str">
        <f>IFERROR(VLOOKUP(IF($L2290="―",$K2290,$L2290),[4]法人一覧!$D$4:$E$326,2,FALSE),"―")</f>
        <v>―</v>
      </c>
    </row>
    <row r="2291" spans="1:15" ht="30" customHeight="1" x14ac:dyDescent="0.15">
      <c r="A2291" s="39">
        <f>IF($B$2142="","",COUNTA($B$2142:B2291))</f>
        <v>150</v>
      </c>
      <c r="B2291" s="168">
        <f t="shared" si="234"/>
        <v>2291</v>
      </c>
      <c r="C2291" s="168" t="str">
        <f t="shared" si="235"/>
        <v>（８）　共同生活援助(介護サービス包括型)　（障害者総合支援法）</v>
      </c>
      <c r="D2291" s="131" t="str">
        <f t="shared" si="236"/>
        <v>障がい福祉課</v>
      </c>
      <c r="E2291" s="27" t="str">
        <f t="shared" si="237"/>
        <v>共同生活援助(介護サービス包括型)</v>
      </c>
      <c r="F2291" s="176" t="s">
        <v>10200</v>
      </c>
      <c r="G2291" s="34" t="s">
        <v>10201</v>
      </c>
      <c r="H2291" s="168" t="s">
        <v>10202</v>
      </c>
      <c r="I2291" s="166" t="s">
        <v>10203</v>
      </c>
      <c r="J2291" s="166" t="s">
        <v>10204</v>
      </c>
      <c r="K2291" s="176" t="s">
        <v>10205</v>
      </c>
      <c r="L2291" s="25" t="s">
        <v>25</v>
      </c>
      <c r="M2291" s="195">
        <v>13</v>
      </c>
      <c r="N2291" s="170">
        <v>44105</v>
      </c>
      <c r="O2291" s="69" t="str">
        <f>IFERROR(VLOOKUP(IF($L2291="―",$K2291,$L2291),[4]法人一覧!$D$4:$E$326,2,FALSE),"―")</f>
        <v>―</v>
      </c>
    </row>
    <row r="2292" spans="1:15" ht="30" customHeight="1" x14ac:dyDescent="0.15">
      <c r="A2292" s="39">
        <f>IF($B$2142="","",COUNTA($B$2142:B2292))</f>
        <v>151</v>
      </c>
      <c r="B2292" s="168">
        <f t="shared" si="234"/>
        <v>2292</v>
      </c>
      <c r="C2292" s="168" t="str">
        <f t="shared" si="235"/>
        <v>（８）　共同生活援助(介護サービス包括型)　（障害者総合支援法）</v>
      </c>
      <c r="D2292" s="131" t="str">
        <f t="shared" si="236"/>
        <v>障がい福祉課</v>
      </c>
      <c r="E2292" s="27" t="str">
        <f t="shared" si="237"/>
        <v>共同生活援助(介護サービス包括型)</v>
      </c>
      <c r="F2292" s="176" t="s">
        <v>10206</v>
      </c>
      <c r="G2292" s="34" t="s">
        <v>10207</v>
      </c>
      <c r="H2292" s="168" t="s">
        <v>10208</v>
      </c>
      <c r="I2292" s="166" t="s">
        <v>8554</v>
      </c>
      <c r="J2292" s="166" t="s">
        <v>8555</v>
      </c>
      <c r="K2292" s="176" t="s">
        <v>14910</v>
      </c>
      <c r="L2292" s="25" t="s">
        <v>25</v>
      </c>
      <c r="M2292" s="195">
        <v>6</v>
      </c>
      <c r="N2292" s="170">
        <v>44287</v>
      </c>
      <c r="O2292" s="69" t="str">
        <f>IFERROR(VLOOKUP(IF($L2292="―",$K2292,$L2292),[4]法人一覧!$D$4:$E$326,2,FALSE),"―")</f>
        <v>6190005007280</v>
      </c>
    </row>
    <row r="2293" spans="1:15" ht="30" customHeight="1" x14ac:dyDescent="0.15">
      <c r="A2293" s="39">
        <f>IF($B$2142="","",COUNTA($B$2142:B2293))</f>
        <v>152</v>
      </c>
      <c r="B2293" s="168">
        <f t="shared" si="234"/>
        <v>2293</v>
      </c>
      <c r="C2293" s="168" t="str">
        <f t="shared" si="235"/>
        <v>（８）　共同生活援助(介護サービス包括型)　（障害者総合支援法）</v>
      </c>
      <c r="D2293" s="131" t="str">
        <f t="shared" si="236"/>
        <v>障がい福祉課</v>
      </c>
      <c r="E2293" s="27" t="str">
        <f t="shared" si="237"/>
        <v>共同生活援助(介護サービス包括型)</v>
      </c>
      <c r="F2293" s="176" t="s">
        <v>10135</v>
      </c>
      <c r="G2293" s="34" t="s">
        <v>1486</v>
      </c>
      <c r="H2293" s="168" t="s">
        <v>10136</v>
      </c>
      <c r="I2293" s="166" t="s">
        <v>9317</v>
      </c>
      <c r="J2293" s="166" t="s">
        <v>9318</v>
      </c>
      <c r="K2293" s="176" t="s">
        <v>8700</v>
      </c>
      <c r="L2293" s="25" t="s">
        <v>25</v>
      </c>
      <c r="M2293" s="195">
        <v>58</v>
      </c>
      <c r="N2293" s="170">
        <v>39114</v>
      </c>
      <c r="O2293" s="69" t="str">
        <f>IFERROR(VLOOKUP(IF($L2293="―",$K2293,$L2293),[4]法人一覧!$D$4:$E$326,2,FALSE),"―")</f>
        <v>3190005008851</v>
      </c>
    </row>
    <row r="2294" spans="1:15" ht="30" customHeight="1" x14ac:dyDescent="0.15">
      <c r="A2294" s="39">
        <f>IF($B$2142="","",COUNTA($B$2142:B2294))</f>
        <v>153</v>
      </c>
      <c r="B2294" s="168">
        <f t="shared" si="234"/>
        <v>2294</v>
      </c>
      <c r="C2294" s="168" t="str">
        <f t="shared" si="235"/>
        <v>（８）　共同生活援助(介護サービス包括型)　（障害者総合支援法）</v>
      </c>
      <c r="D2294" s="131" t="str">
        <f t="shared" si="236"/>
        <v>障がい福祉課</v>
      </c>
      <c r="E2294" s="27" t="str">
        <f t="shared" si="237"/>
        <v>共同生活援助(介護サービス包括型)</v>
      </c>
      <c r="F2294" s="176" t="s">
        <v>10137</v>
      </c>
      <c r="G2294" s="34" t="s">
        <v>218</v>
      </c>
      <c r="H2294" s="168" t="s">
        <v>10138</v>
      </c>
      <c r="I2294" s="166" t="s">
        <v>9298</v>
      </c>
      <c r="J2294" s="166" t="s">
        <v>221</v>
      </c>
      <c r="K2294" s="176" t="s">
        <v>222</v>
      </c>
      <c r="L2294" s="25" t="s">
        <v>25</v>
      </c>
      <c r="M2294" s="195">
        <v>49</v>
      </c>
      <c r="N2294" s="170">
        <v>38991</v>
      </c>
      <c r="O2294" s="69" t="str">
        <f>IFERROR(VLOOKUP(IF($L2294="―",$K2294,$L2294),[4]法人一覧!$D$4:$E$326,2,FALSE),"―")</f>
        <v>7190005005036</v>
      </c>
    </row>
    <row r="2295" spans="1:15" ht="30" customHeight="1" x14ac:dyDescent="0.15">
      <c r="A2295" s="39">
        <f>IF($B$2142="","",COUNTA($B$2142:B2295))</f>
        <v>154</v>
      </c>
      <c r="B2295" s="168">
        <f t="shared" si="234"/>
        <v>2295</v>
      </c>
      <c r="C2295" s="168" t="str">
        <f t="shared" si="235"/>
        <v>（８）　共同生活援助(介護サービス包括型)　（障害者総合支援法）</v>
      </c>
      <c r="D2295" s="131" t="str">
        <f t="shared" si="236"/>
        <v>障がい福祉課</v>
      </c>
      <c r="E2295" s="27" t="str">
        <f t="shared" si="237"/>
        <v>共同生活援助(介護サービス包括型)</v>
      </c>
      <c r="F2295" s="176" t="s">
        <v>10139</v>
      </c>
      <c r="G2295" s="34" t="s">
        <v>183</v>
      </c>
      <c r="H2295" s="168" t="s">
        <v>10140</v>
      </c>
      <c r="I2295" s="166" t="s">
        <v>10141</v>
      </c>
      <c r="J2295" s="166" t="s">
        <v>10142</v>
      </c>
      <c r="K2295" s="176" t="s">
        <v>10143</v>
      </c>
      <c r="L2295" s="25" t="s">
        <v>25</v>
      </c>
      <c r="M2295" s="195">
        <v>9</v>
      </c>
      <c r="N2295" s="170">
        <v>41487</v>
      </c>
      <c r="O2295" s="69" t="str">
        <f>IFERROR(VLOOKUP(IF($L2295="―",$K2295,$L2295),[4]法人一覧!$D$4:$E$326,2,FALSE),"―")</f>
        <v>―</v>
      </c>
    </row>
    <row r="2296" spans="1:15" ht="30" customHeight="1" x14ac:dyDescent="0.15">
      <c r="A2296" s="39">
        <f>IF($B$2142="","",COUNTA($B$2142:B2296))</f>
        <v>155</v>
      </c>
      <c r="B2296" s="168">
        <f t="shared" si="234"/>
        <v>2296</v>
      </c>
      <c r="C2296" s="168" t="str">
        <f t="shared" si="235"/>
        <v>（８）　共同生活援助(介護サービス包括型)　（障害者総合支援法）</v>
      </c>
      <c r="D2296" s="131" t="str">
        <f t="shared" si="236"/>
        <v>障がい福祉課</v>
      </c>
      <c r="E2296" s="27" t="str">
        <f t="shared" si="237"/>
        <v>共同生活援助(介護サービス包括型)</v>
      </c>
      <c r="F2296" s="176" t="s">
        <v>10144</v>
      </c>
      <c r="G2296" s="34" t="s">
        <v>2871</v>
      </c>
      <c r="H2296" s="168" t="s">
        <v>10145</v>
      </c>
      <c r="I2296" s="166" t="s">
        <v>10146</v>
      </c>
      <c r="J2296" s="166" t="s">
        <v>10147</v>
      </c>
      <c r="K2296" s="176" t="s">
        <v>10148</v>
      </c>
      <c r="L2296" s="25" t="s">
        <v>25</v>
      </c>
      <c r="M2296" s="195">
        <v>13</v>
      </c>
      <c r="N2296" s="170">
        <v>43800</v>
      </c>
      <c r="O2296" s="69" t="str">
        <f>IFERROR(VLOOKUP(IF($L2296="―",$K2296,$L2296),[4]法人一覧!$D$4:$E$326,2,FALSE),"―")</f>
        <v>―</v>
      </c>
    </row>
    <row r="2297" spans="1:15" ht="30" customHeight="1" x14ac:dyDescent="0.15">
      <c r="A2297" s="39">
        <f>IF($B$2142="","",COUNTA($B$2142:B2297))</f>
        <v>156</v>
      </c>
      <c r="B2297" s="168">
        <f t="shared" si="234"/>
        <v>2297</v>
      </c>
      <c r="C2297" s="168" t="str">
        <f t="shared" si="235"/>
        <v>（８）　共同生活援助(介護サービス包括型)　（障害者総合支援法）</v>
      </c>
      <c r="D2297" s="131" t="str">
        <f t="shared" si="236"/>
        <v>障がい福祉課</v>
      </c>
      <c r="E2297" s="27" t="str">
        <f t="shared" si="237"/>
        <v>共同生活援助(介護サービス包括型)</v>
      </c>
      <c r="F2297" s="176" t="s">
        <v>10149</v>
      </c>
      <c r="G2297" s="34" t="s">
        <v>1445</v>
      </c>
      <c r="H2297" s="168" t="s">
        <v>10150</v>
      </c>
      <c r="I2297" s="166" t="s">
        <v>10151</v>
      </c>
      <c r="J2297" s="166"/>
      <c r="K2297" s="176" t="s">
        <v>10152</v>
      </c>
      <c r="L2297" s="25" t="s">
        <v>25</v>
      </c>
      <c r="M2297" s="195">
        <v>27</v>
      </c>
      <c r="N2297" s="170">
        <v>44044</v>
      </c>
      <c r="O2297" s="69" t="str">
        <f>IFERROR(VLOOKUP(IF($L2297="―",$K2297,$L2297),[4]法人一覧!$D$4:$E$326,2,FALSE),"―")</f>
        <v>―</v>
      </c>
    </row>
    <row r="2298" spans="1:15" ht="30" customHeight="1" x14ac:dyDescent="0.15">
      <c r="A2298" s="39">
        <f>IF($B$2142="","",COUNTA($B$2142:B2298))</f>
        <v>157</v>
      </c>
      <c r="B2298" s="168">
        <f t="shared" si="234"/>
        <v>2298</v>
      </c>
      <c r="C2298" s="168" t="str">
        <f t="shared" si="235"/>
        <v>（８）　共同生活援助(介護サービス包括型)　（障害者総合支援法）</v>
      </c>
      <c r="D2298" s="131" t="str">
        <f t="shared" si="236"/>
        <v>障がい福祉課</v>
      </c>
      <c r="E2298" s="27" t="str">
        <f t="shared" si="237"/>
        <v>共同生活援助(介護サービス包括型)</v>
      </c>
      <c r="F2298" s="176" t="s">
        <v>10209</v>
      </c>
      <c r="G2298" s="34" t="s">
        <v>218</v>
      </c>
      <c r="H2298" s="168" t="s">
        <v>10210</v>
      </c>
      <c r="I2298" s="166" t="s">
        <v>10211</v>
      </c>
      <c r="J2298" s="166" t="s">
        <v>10212</v>
      </c>
      <c r="K2298" s="176" t="s">
        <v>10213</v>
      </c>
      <c r="L2298" s="25" t="s">
        <v>25</v>
      </c>
      <c r="M2298" s="195">
        <v>7</v>
      </c>
      <c r="N2298" s="170">
        <v>44470</v>
      </c>
      <c r="O2298" s="69" t="str">
        <f>IFERROR(VLOOKUP(IF($L2298="―",$K2298,$L2298),[4]法人一覧!$D$4:$E$326,2,FALSE),"―")</f>
        <v>―</v>
      </c>
    </row>
    <row r="2299" spans="1:15" ht="30" customHeight="1" x14ac:dyDescent="0.15">
      <c r="A2299" s="39">
        <f>IF($B$2142="","",COUNTA($B$2142:B2299))</f>
        <v>158</v>
      </c>
      <c r="B2299" s="168">
        <f t="shared" si="234"/>
        <v>2299</v>
      </c>
      <c r="C2299" s="168" t="str">
        <f t="shared" si="235"/>
        <v>（８）　共同生活援助(介護サービス包括型)　（障害者総合支援法）</v>
      </c>
      <c r="D2299" s="131" t="str">
        <f t="shared" si="236"/>
        <v>障がい福祉課</v>
      </c>
      <c r="E2299" s="27" t="str">
        <f t="shared" si="237"/>
        <v>共同生活援助(介護サービス包括型)</v>
      </c>
      <c r="F2299" s="25" t="s">
        <v>10228</v>
      </c>
      <c r="G2299" s="34" t="s">
        <v>4872</v>
      </c>
      <c r="H2299" s="27" t="s">
        <v>10229</v>
      </c>
      <c r="I2299" s="34" t="s">
        <v>10230</v>
      </c>
      <c r="J2299" s="34" t="s">
        <v>10231</v>
      </c>
      <c r="K2299" s="25" t="s">
        <v>10232</v>
      </c>
      <c r="L2299" s="25" t="s">
        <v>25</v>
      </c>
      <c r="M2299" s="69">
        <v>10</v>
      </c>
      <c r="N2299" s="93">
        <v>44896</v>
      </c>
      <c r="O2299" s="69" t="str">
        <f>IFERROR(VLOOKUP(IF($L2299="―",$K2299,$L2299),[4]法人一覧!$D$4:$E$326,2,FALSE),"―")</f>
        <v>―</v>
      </c>
    </row>
    <row r="2300" spans="1:15" ht="30" customHeight="1" x14ac:dyDescent="0.15">
      <c r="A2300" s="39">
        <f>IF($B$2142="","",COUNTA($B$2142:B2300))</f>
        <v>159</v>
      </c>
      <c r="B2300" s="168">
        <f t="shared" si="234"/>
        <v>2300</v>
      </c>
      <c r="C2300" s="168" t="str">
        <f t="shared" si="235"/>
        <v>（８）　共同生活援助(介護サービス包括型)　（障害者総合支援法）</v>
      </c>
      <c r="D2300" s="131" t="str">
        <f t="shared" si="236"/>
        <v>障がい福祉課</v>
      </c>
      <c r="E2300" s="27" t="str">
        <f t="shared" si="237"/>
        <v>共同生活援助(介護サービス包括型)</v>
      </c>
      <c r="F2300" s="98" t="s">
        <v>10153</v>
      </c>
      <c r="G2300" s="34" t="s">
        <v>10154</v>
      </c>
      <c r="H2300" s="98" t="s">
        <v>10155</v>
      </c>
      <c r="I2300" s="98" t="s">
        <v>10156</v>
      </c>
      <c r="J2300" s="98" t="s">
        <v>10156</v>
      </c>
      <c r="K2300" s="98" t="s">
        <v>14908</v>
      </c>
      <c r="L2300" s="25" t="s">
        <v>25</v>
      </c>
      <c r="M2300" s="195">
        <v>7</v>
      </c>
      <c r="N2300" s="170">
        <v>45017</v>
      </c>
      <c r="O2300" s="69" t="str">
        <f>IFERROR(VLOOKUP(IF($L2300="―",$K2300,$L2300),[4]法人一覧!$D$4:$E$326,2,FALSE),"―")</f>
        <v>6190005005111</v>
      </c>
    </row>
    <row r="2301" spans="1:15" ht="30" customHeight="1" x14ac:dyDescent="0.15">
      <c r="A2301" s="39">
        <f>IF($B$2142="","",COUNTA($B$2142:B2301))</f>
        <v>160</v>
      </c>
      <c r="B2301" s="168">
        <f t="shared" si="234"/>
        <v>2301</v>
      </c>
      <c r="C2301" s="168" t="str">
        <f t="shared" si="235"/>
        <v>（８）　共同生活援助(介護サービス包括型)　（障害者総合支援法）</v>
      </c>
      <c r="D2301" s="131" t="str">
        <f t="shared" si="236"/>
        <v>障がい福祉課</v>
      </c>
      <c r="E2301" s="27" t="str">
        <f t="shared" si="237"/>
        <v>共同生活援助(介護サービス包括型)</v>
      </c>
      <c r="F2301" s="98" t="s">
        <v>10157</v>
      </c>
      <c r="G2301" s="34" t="s">
        <v>10158</v>
      </c>
      <c r="H2301" s="98" t="s">
        <v>10159</v>
      </c>
      <c r="I2301" s="98" t="s">
        <v>10160</v>
      </c>
      <c r="J2301" s="98" t="s">
        <v>10115</v>
      </c>
      <c r="K2301" s="98" t="s">
        <v>10161</v>
      </c>
      <c r="L2301" s="25" t="s">
        <v>25</v>
      </c>
      <c r="M2301" s="195">
        <v>15</v>
      </c>
      <c r="N2301" s="170">
        <v>45444</v>
      </c>
      <c r="O2301" s="69" t="str">
        <f>IFERROR(VLOOKUP(IF($L2301="―",$K2301,$L2301),[4]法人一覧!$D$4:$E$326,2,FALSE),"―")</f>
        <v>―</v>
      </c>
    </row>
    <row r="2302" spans="1:15" ht="30" customHeight="1" x14ac:dyDescent="0.15">
      <c r="A2302" s="39">
        <f>IF($B$2142="","",COUNTA($B$2142:B2302))</f>
        <v>161</v>
      </c>
      <c r="B2302" s="168">
        <f t="shared" si="234"/>
        <v>2302</v>
      </c>
      <c r="C2302" s="168" t="str">
        <f t="shared" ref="C2302:C2335" si="238">$F$2140</f>
        <v>（８）　共同生活援助(介護サービス包括型)　（障害者総合支援法）</v>
      </c>
      <c r="D2302" s="131" t="str">
        <f t="shared" si="236"/>
        <v>障がい福祉課</v>
      </c>
      <c r="E2302" s="27" t="str">
        <f t="shared" ref="E2302:E2335" si="239">MID(category5_8,SEARCH("）",category5_8,1)+2,SEARCH("（",category5_8,SEARCH("）",category5_8,1)+2)-SEARCH("）",category5_8,1)-3)</f>
        <v>共同生活援助(介護サービス包括型)</v>
      </c>
      <c r="F2302" s="98" t="s">
        <v>10162</v>
      </c>
      <c r="G2302" s="34" t="s">
        <v>10163</v>
      </c>
      <c r="H2302" s="98" t="s">
        <v>10164</v>
      </c>
      <c r="I2302" s="98" t="s">
        <v>10165</v>
      </c>
      <c r="J2302" s="98" t="s">
        <v>10166</v>
      </c>
      <c r="K2302" s="98" t="s">
        <v>10167</v>
      </c>
      <c r="L2302" s="25" t="s">
        <v>25</v>
      </c>
      <c r="M2302" s="195">
        <v>21</v>
      </c>
      <c r="N2302" s="170">
        <v>45748</v>
      </c>
      <c r="O2302" s="69" t="str">
        <f>IFERROR(VLOOKUP(IF($L2302="―",$K2302,$L2302),[4]法人一覧!$D$4:$E$326,2,FALSE),"―")</f>
        <v>―</v>
      </c>
    </row>
    <row r="2303" spans="1:15" ht="30" customHeight="1" x14ac:dyDescent="0.15">
      <c r="A2303" s="39">
        <f>IF($B$2142="","",COUNTA($B$2142:B2303))</f>
        <v>162</v>
      </c>
      <c r="B2303" s="168">
        <f t="shared" si="234"/>
        <v>2303</v>
      </c>
      <c r="C2303" s="168" t="str">
        <f t="shared" si="238"/>
        <v>（８）　共同生活援助(介護サービス包括型)　（障害者総合支援法）</v>
      </c>
      <c r="D2303" s="131" t="str">
        <f t="shared" si="236"/>
        <v>障がい福祉課</v>
      </c>
      <c r="E2303" s="27" t="str">
        <f t="shared" si="239"/>
        <v>共同生活援助(介護サービス包括型)</v>
      </c>
      <c r="F2303" s="25" t="s">
        <v>15209</v>
      </c>
      <c r="G2303" s="34" t="s">
        <v>5891</v>
      </c>
      <c r="H2303" s="25" t="s">
        <v>15210</v>
      </c>
      <c r="I2303" s="34" t="s">
        <v>15211</v>
      </c>
      <c r="J2303" s="34" t="s">
        <v>10115</v>
      </c>
      <c r="K2303" s="25" t="s">
        <v>15212</v>
      </c>
      <c r="L2303" s="27"/>
      <c r="M2303" s="69">
        <v>4</v>
      </c>
      <c r="N2303" s="93">
        <v>46082</v>
      </c>
      <c r="O2303" s="69" t="str">
        <f>IFERROR(VLOOKUP(IF($L2303="―",$K2303,$L2303),[4]法人一覧!$D$4:$E$326,2,FALSE),"―")</f>
        <v>―</v>
      </c>
    </row>
    <row r="2304" spans="1:15" ht="30" customHeight="1" x14ac:dyDescent="0.15">
      <c r="A2304" s="39">
        <f>IF($B$2142="","",COUNTA($B$2142:B2304))</f>
        <v>163</v>
      </c>
      <c r="B2304" s="168">
        <f t="shared" si="234"/>
        <v>2304</v>
      </c>
      <c r="C2304" s="168" t="str">
        <f t="shared" si="238"/>
        <v>（８）　共同生活援助(介護サービス包括型)　（障害者総合支援法）</v>
      </c>
      <c r="D2304" s="131" t="str">
        <f t="shared" si="236"/>
        <v>障がい福祉課</v>
      </c>
      <c r="E2304" s="27" t="str">
        <f t="shared" si="239"/>
        <v>共同生活援助(介護サービス包括型)</v>
      </c>
      <c r="F2304" s="98" t="s">
        <v>15213</v>
      </c>
      <c r="G2304" s="34" t="s">
        <v>15214</v>
      </c>
      <c r="H2304" s="98" t="s">
        <v>15215</v>
      </c>
      <c r="I2304" s="98" t="s">
        <v>16130</v>
      </c>
      <c r="J2304" s="98" t="s">
        <v>10115</v>
      </c>
      <c r="K2304" s="98" t="s">
        <v>15216</v>
      </c>
      <c r="L2304" s="98"/>
      <c r="M2304" s="97">
        <v>6</v>
      </c>
      <c r="N2304" s="244">
        <v>46113</v>
      </c>
      <c r="O2304" s="69" t="str">
        <f>IFERROR(VLOOKUP(IF($L2304="―",$K2304,$L2304),[4]法人一覧!$D$4:$E$326,2,FALSE),"―")</f>
        <v>―</v>
      </c>
    </row>
    <row r="2305" spans="1:15" ht="30" customHeight="1" x14ac:dyDescent="0.15">
      <c r="A2305" s="39">
        <f>IF($B$2142="","",COUNTA($B$2142:B2305))</f>
        <v>164</v>
      </c>
      <c r="B2305" s="168">
        <f t="shared" si="234"/>
        <v>2305</v>
      </c>
      <c r="C2305" s="168" t="str">
        <f t="shared" si="238"/>
        <v>（８）　共同生活援助(介護サービス包括型)　（障害者総合支援法）</v>
      </c>
      <c r="D2305" s="131" t="str">
        <f t="shared" si="236"/>
        <v>障がい福祉課</v>
      </c>
      <c r="E2305" s="27" t="str">
        <f t="shared" si="239"/>
        <v>共同生活援助(介護サービス包括型)</v>
      </c>
      <c r="F2305" s="176" t="s">
        <v>10168</v>
      </c>
      <c r="G2305" s="34" t="s">
        <v>5213</v>
      </c>
      <c r="H2305" s="168" t="s">
        <v>10169</v>
      </c>
      <c r="I2305" s="166" t="s">
        <v>15217</v>
      </c>
      <c r="J2305" s="166" t="s">
        <v>10170</v>
      </c>
      <c r="K2305" s="176" t="s">
        <v>14909</v>
      </c>
      <c r="L2305" s="25" t="s">
        <v>25</v>
      </c>
      <c r="M2305" s="195">
        <v>8</v>
      </c>
      <c r="N2305" s="170">
        <v>39539</v>
      </c>
      <c r="O2305" s="69" t="str">
        <f>IFERROR(VLOOKUP(IF($L2305="―",$K2305,$L2305),[4]法人一覧!$D$4:$E$326,2,FALSE),"―")</f>
        <v>8190005005274</v>
      </c>
    </row>
    <row r="2306" spans="1:15" ht="30" customHeight="1" x14ac:dyDescent="0.15">
      <c r="A2306" s="39">
        <f>IF($B$2142="","",COUNTA($B$2142:B2306))</f>
        <v>165</v>
      </c>
      <c r="B2306" s="168">
        <f t="shared" si="234"/>
        <v>2306</v>
      </c>
      <c r="C2306" s="168" t="str">
        <f t="shared" si="238"/>
        <v>（８）　共同生活援助(介護サービス包括型)　（障害者総合支援法）</v>
      </c>
      <c r="D2306" s="131" t="str">
        <f t="shared" si="236"/>
        <v>障がい福祉課</v>
      </c>
      <c r="E2306" s="27" t="str">
        <f t="shared" si="239"/>
        <v>共同生活援助(介護サービス包括型)</v>
      </c>
      <c r="F2306" s="176" t="s">
        <v>10171</v>
      </c>
      <c r="G2306" s="34" t="s">
        <v>10172</v>
      </c>
      <c r="H2306" s="168" t="s">
        <v>10173</v>
      </c>
      <c r="I2306" s="166" t="s">
        <v>10174</v>
      </c>
      <c r="J2306" s="166" t="s">
        <v>10175</v>
      </c>
      <c r="K2306" s="176" t="s">
        <v>10176</v>
      </c>
      <c r="L2306" s="25" t="s">
        <v>25</v>
      </c>
      <c r="M2306" s="195">
        <v>7</v>
      </c>
      <c r="N2306" s="170">
        <v>40909</v>
      </c>
      <c r="O2306" s="69" t="str">
        <f>IFERROR(VLOOKUP(IF($L2306="―",$K2306,$L2306),[4]法人一覧!$D$4:$E$326,2,FALSE),"―")</f>
        <v>―</v>
      </c>
    </row>
    <row r="2307" spans="1:15" ht="30" customHeight="1" x14ac:dyDescent="0.15">
      <c r="A2307" s="39">
        <f>IF($B$2142="","",COUNTA($B$2142:B2307))</f>
        <v>166</v>
      </c>
      <c r="B2307" s="168">
        <f t="shared" si="234"/>
        <v>2307</v>
      </c>
      <c r="C2307" s="168" t="str">
        <f t="shared" si="238"/>
        <v>（８）　共同生活援助(介護サービス包括型)　（障害者総合支援法）</v>
      </c>
      <c r="D2307" s="131" t="str">
        <f t="shared" si="236"/>
        <v>障がい福祉課</v>
      </c>
      <c r="E2307" s="27" t="str">
        <f t="shared" si="239"/>
        <v>共同生活援助(介護サービス包括型)</v>
      </c>
      <c r="F2307" s="176" t="s">
        <v>10177</v>
      </c>
      <c r="G2307" s="34" t="s">
        <v>5208</v>
      </c>
      <c r="H2307" s="168" t="s">
        <v>10178</v>
      </c>
      <c r="I2307" s="166" t="s">
        <v>10179</v>
      </c>
      <c r="J2307" s="166" t="s">
        <v>10180</v>
      </c>
      <c r="K2307" s="176" t="s">
        <v>10181</v>
      </c>
      <c r="L2307" s="25" t="s">
        <v>25</v>
      </c>
      <c r="M2307" s="195">
        <v>36</v>
      </c>
      <c r="N2307" s="170">
        <v>42461</v>
      </c>
      <c r="O2307" s="69" t="str">
        <f>IFERROR(VLOOKUP(IF($L2307="―",$K2307,$L2307),[4]法人一覧!$D$4:$E$326,2,FALSE),"―")</f>
        <v>6190005010862</v>
      </c>
    </row>
    <row r="2308" spans="1:15" ht="30" customHeight="1" x14ac:dyDescent="0.15">
      <c r="A2308" s="39">
        <f>IF($B$2142="","",COUNTA($B$2142:B2308))</f>
        <v>167</v>
      </c>
      <c r="B2308" s="168">
        <f t="shared" si="234"/>
        <v>2308</v>
      </c>
      <c r="C2308" s="168" t="str">
        <f t="shared" si="238"/>
        <v>（８）　共同生活援助(介護サービス包括型)　（障害者総合支援法）</v>
      </c>
      <c r="D2308" s="131" t="str">
        <f t="shared" si="236"/>
        <v>障がい福祉課</v>
      </c>
      <c r="E2308" s="27" t="str">
        <f t="shared" si="239"/>
        <v>共同生活援助(介護サービス包括型)</v>
      </c>
      <c r="F2308" s="25" t="s">
        <v>10223</v>
      </c>
      <c r="G2308" s="34" t="s">
        <v>1598</v>
      </c>
      <c r="H2308" s="27" t="s">
        <v>10224</v>
      </c>
      <c r="I2308" s="34" t="s">
        <v>10225</v>
      </c>
      <c r="J2308" s="34" t="s">
        <v>10226</v>
      </c>
      <c r="K2308" s="25" t="s">
        <v>10227</v>
      </c>
      <c r="L2308" s="25" t="s">
        <v>25</v>
      </c>
      <c r="M2308" s="69">
        <v>18</v>
      </c>
      <c r="N2308" s="93">
        <v>44866</v>
      </c>
      <c r="O2308" s="69" t="str">
        <f>IFERROR(VLOOKUP(IF($L2308="―",$K2308,$L2308),[4]法人一覧!$D$4:$E$326,2,FALSE),"―")</f>
        <v>―</v>
      </c>
    </row>
    <row r="2309" spans="1:15" ht="30" customHeight="1" x14ac:dyDescent="0.15">
      <c r="A2309" s="39">
        <f>IF($B$2142="","",COUNTA($B$2142:B2309))</f>
        <v>168</v>
      </c>
      <c r="B2309" s="168">
        <f t="shared" si="234"/>
        <v>2309</v>
      </c>
      <c r="C2309" s="168" t="str">
        <f t="shared" si="238"/>
        <v>（８）　共同生活援助(介護サービス包括型)　（障害者総合支援法）</v>
      </c>
      <c r="D2309" s="131" t="str">
        <f t="shared" si="236"/>
        <v>障がい福祉課</v>
      </c>
      <c r="E2309" s="27" t="str">
        <f t="shared" si="239"/>
        <v>共同生活援助(介護サービス包括型)</v>
      </c>
      <c r="F2309" s="176" t="s">
        <v>10182</v>
      </c>
      <c r="G2309" s="34" t="s">
        <v>2878</v>
      </c>
      <c r="H2309" s="168" t="s">
        <v>10183</v>
      </c>
      <c r="I2309" s="166" t="s">
        <v>10184</v>
      </c>
      <c r="J2309" s="166" t="s">
        <v>8547</v>
      </c>
      <c r="K2309" s="176" t="s">
        <v>14813</v>
      </c>
      <c r="L2309" s="25" t="s">
        <v>25</v>
      </c>
      <c r="M2309" s="195">
        <v>6</v>
      </c>
      <c r="N2309" s="170">
        <v>41518</v>
      </c>
      <c r="O2309" s="69" t="str">
        <f>IFERROR(VLOOKUP(IF($L2309="―",$K2309,$L2309),[4]法人一覧!$D$4:$E$326,2,FALSE),"―")</f>
        <v>7190005005036</v>
      </c>
    </row>
    <row r="2310" spans="1:15" ht="30" customHeight="1" x14ac:dyDescent="0.15">
      <c r="A2310" s="39">
        <f>IF($B$2142="","",COUNTA($B$2142:B2310))</f>
        <v>169</v>
      </c>
      <c r="B2310" s="168">
        <f t="shared" si="234"/>
        <v>2310</v>
      </c>
      <c r="C2310" s="168" t="str">
        <f t="shared" si="238"/>
        <v>（８）　共同生活援助(介護サービス包括型)　（障害者総合支援法）</v>
      </c>
      <c r="D2310" s="131" t="str">
        <f t="shared" si="236"/>
        <v>障がい福祉課</v>
      </c>
      <c r="E2310" s="27" t="str">
        <f t="shared" si="239"/>
        <v>共同生活援助(介護サービス包括型)</v>
      </c>
      <c r="F2310" s="176" t="s">
        <v>10185</v>
      </c>
      <c r="G2310" s="34" t="s">
        <v>2878</v>
      </c>
      <c r="H2310" s="168" t="s">
        <v>10186</v>
      </c>
      <c r="I2310" s="166" t="s">
        <v>10187</v>
      </c>
      <c r="J2310" s="166" t="s">
        <v>10188</v>
      </c>
      <c r="K2310" s="176" t="s">
        <v>8700</v>
      </c>
      <c r="L2310" s="25" t="s">
        <v>25</v>
      </c>
      <c r="M2310" s="195">
        <v>38</v>
      </c>
      <c r="N2310" s="170">
        <v>41730</v>
      </c>
      <c r="O2310" s="69" t="str">
        <f>IFERROR(VLOOKUP(IF($L2310="―",$K2310,$L2310),[4]法人一覧!$D$4:$E$326,2,FALSE),"―")</f>
        <v>3190005008851</v>
      </c>
    </row>
    <row r="2311" spans="1:15" ht="30" customHeight="1" x14ac:dyDescent="0.15">
      <c r="A2311" s="39">
        <f>IF($B$2142="","",COUNTA($B$2142:B2311))</f>
        <v>170</v>
      </c>
      <c r="B2311" s="168">
        <f t="shared" si="234"/>
        <v>2311</v>
      </c>
      <c r="C2311" s="168" t="str">
        <f t="shared" si="238"/>
        <v>（８）　共同生活援助(介護サービス包括型)　（障害者総合支援法）</v>
      </c>
      <c r="D2311" s="131" t="str">
        <f t="shared" si="236"/>
        <v>障がい福祉課</v>
      </c>
      <c r="E2311" s="27" t="str">
        <f t="shared" si="239"/>
        <v>共同生活援助(介護サービス包括型)</v>
      </c>
      <c r="F2311" s="176" t="s">
        <v>10214</v>
      </c>
      <c r="G2311" s="34" t="s">
        <v>3653</v>
      </c>
      <c r="H2311" s="168" t="s">
        <v>10215</v>
      </c>
      <c r="I2311" s="166" t="s">
        <v>10216</v>
      </c>
      <c r="J2311" s="166" t="s">
        <v>10217</v>
      </c>
      <c r="K2311" s="176" t="s">
        <v>10218</v>
      </c>
      <c r="L2311" s="25" t="s">
        <v>25</v>
      </c>
      <c r="M2311" s="195">
        <v>5</v>
      </c>
      <c r="N2311" s="170">
        <v>44682</v>
      </c>
      <c r="O2311" s="69" t="str">
        <f>IFERROR(VLOOKUP(IF($L2311="―",$K2311,$L2311),[4]法人一覧!$D$4:$E$326,2,FALSE),"―")</f>
        <v>―</v>
      </c>
    </row>
    <row r="2312" spans="1:15" ht="30" customHeight="1" x14ac:dyDescent="0.15">
      <c r="A2312" s="39">
        <f>IF($B$2142="","",COUNTA($B$2142:B2312))</f>
        <v>171</v>
      </c>
      <c r="B2312" s="168">
        <f t="shared" si="234"/>
        <v>2312</v>
      </c>
      <c r="C2312" s="168" t="str">
        <f t="shared" si="238"/>
        <v>（８）　共同生活援助(介護サービス包括型)　（障害者総合支援法）</v>
      </c>
      <c r="D2312" s="131" t="str">
        <f t="shared" si="236"/>
        <v>障がい福祉課</v>
      </c>
      <c r="E2312" s="27" t="str">
        <f t="shared" si="239"/>
        <v>共同生活援助(介護サービス包括型)</v>
      </c>
      <c r="F2312" s="176" t="s">
        <v>10219</v>
      </c>
      <c r="G2312" s="34" t="s">
        <v>3653</v>
      </c>
      <c r="H2312" s="168" t="s">
        <v>10220</v>
      </c>
      <c r="I2312" s="166" t="s">
        <v>10221</v>
      </c>
      <c r="J2312" s="166" t="s">
        <v>10222</v>
      </c>
      <c r="K2312" s="176" t="s">
        <v>1641</v>
      </c>
      <c r="L2312" s="25" t="s">
        <v>25</v>
      </c>
      <c r="M2312" s="195">
        <v>5</v>
      </c>
      <c r="N2312" s="170">
        <v>45444</v>
      </c>
      <c r="O2312" s="69" t="str">
        <f>IFERROR(VLOOKUP(IF($L2312="―",$K2312,$L2312),[4]法人一覧!$D$4:$E$326,2,FALSE),"―")</f>
        <v>6190005000129</v>
      </c>
    </row>
    <row r="2313" spans="1:15" ht="30" customHeight="1" x14ac:dyDescent="0.15">
      <c r="A2313" s="39">
        <f>IF($B$2142="","",COUNTA($B$2142:B2313))</f>
        <v>172</v>
      </c>
      <c r="B2313" s="168">
        <f t="shared" si="234"/>
        <v>2313</v>
      </c>
      <c r="C2313" s="168" t="str">
        <f t="shared" si="238"/>
        <v>（８）　共同生活援助(介護サービス包括型)　（障害者総合支援法）</v>
      </c>
      <c r="D2313" s="131" t="str">
        <f t="shared" si="236"/>
        <v>障がい福祉課</v>
      </c>
      <c r="E2313" s="27" t="str">
        <f t="shared" si="239"/>
        <v>共同生活援助(介護サービス包括型)</v>
      </c>
      <c r="F2313" s="176" t="s">
        <v>10233</v>
      </c>
      <c r="G2313" s="34" t="s">
        <v>10234</v>
      </c>
      <c r="H2313" s="168" t="s">
        <v>10235</v>
      </c>
      <c r="I2313" s="166" t="s">
        <v>10236</v>
      </c>
      <c r="J2313" s="166" t="s">
        <v>10236</v>
      </c>
      <c r="K2313" s="176" t="s">
        <v>15218</v>
      </c>
      <c r="L2313" s="25" t="s">
        <v>25</v>
      </c>
      <c r="M2313" s="195">
        <v>5</v>
      </c>
      <c r="N2313" s="170">
        <v>38808</v>
      </c>
      <c r="O2313" s="69" t="str">
        <f>IFERROR(VLOOKUP(IF($L2313="―",$K2313,$L2313),[4]法人一覧!$D$4:$E$326,2,FALSE),"―")</f>
        <v>―</v>
      </c>
    </row>
    <row r="2314" spans="1:15" ht="30" customHeight="1" x14ac:dyDescent="0.15">
      <c r="A2314" s="39">
        <f>IF($B$2142="","",COUNTA($B$2142:B2314))</f>
        <v>173</v>
      </c>
      <c r="B2314" s="168">
        <f t="shared" si="234"/>
        <v>2314</v>
      </c>
      <c r="C2314" s="168" t="str">
        <f t="shared" si="238"/>
        <v>（８）　共同生活援助(介護サービス包括型)　（障害者総合支援法）</v>
      </c>
      <c r="D2314" s="131" t="str">
        <f t="shared" si="236"/>
        <v>障がい福祉課</v>
      </c>
      <c r="E2314" s="27" t="str">
        <f t="shared" si="239"/>
        <v>共同生活援助(介護サービス包括型)</v>
      </c>
      <c r="F2314" s="176" t="s">
        <v>10237</v>
      </c>
      <c r="G2314" s="34" t="s">
        <v>10238</v>
      </c>
      <c r="H2314" s="168" t="s">
        <v>10239</v>
      </c>
      <c r="I2314" s="166" t="s">
        <v>10240</v>
      </c>
      <c r="J2314" s="166" t="s">
        <v>10241</v>
      </c>
      <c r="K2314" s="176" t="s">
        <v>15218</v>
      </c>
      <c r="L2314" s="25" t="s">
        <v>25</v>
      </c>
      <c r="M2314" s="195">
        <v>5</v>
      </c>
      <c r="N2314" s="170">
        <v>38808</v>
      </c>
      <c r="O2314" s="69" t="str">
        <f>IFERROR(VLOOKUP(IF($L2314="―",$K2314,$L2314),[4]法人一覧!$D$4:$E$326,2,FALSE),"―")</f>
        <v>―</v>
      </c>
    </row>
    <row r="2315" spans="1:15" ht="30" customHeight="1" x14ac:dyDescent="0.15">
      <c r="A2315" s="39">
        <f>IF($B$2142="","",COUNTA($B$2142:B2315))</f>
        <v>174</v>
      </c>
      <c r="B2315" s="168">
        <f t="shared" si="234"/>
        <v>2315</v>
      </c>
      <c r="C2315" s="168" t="str">
        <f t="shared" si="238"/>
        <v>（８）　共同生活援助(介護サービス包括型)　（障害者総合支援法）</v>
      </c>
      <c r="D2315" s="131" t="str">
        <f t="shared" si="236"/>
        <v>障がい福祉課</v>
      </c>
      <c r="E2315" s="27" t="str">
        <f t="shared" si="239"/>
        <v>共同生活援助(介護サービス包括型)</v>
      </c>
      <c r="F2315" s="176" t="s">
        <v>10242</v>
      </c>
      <c r="G2315" s="34" t="s">
        <v>10243</v>
      </c>
      <c r="H2315" s="168" t="s">
        <v>10244</v>
      </c>
      <c r="I2315" s="166" t="s">
        <v>10245</v>
      </c>
      <c r="J2315" s="166" t="s">
        <v>9415</v>
      </c>
      <c r="K2315" s="176" t="s">
        <v>14911</v>
      </c>
      <c r="L2315" s="25" t="s">
        <v>25</v>
      </c>
      <c r="M2315" s="195">
        <v>7</v>
      </c>
      <c r="N2315" s="170">
        <v>38991</v>
      </c>
      <c r="O2315" s="69" t="str">
        <f>IFERROR(VLOOKUP(IF($L2315="―",$K2315,$L2315),[4]法人一覧!$D$4:$E$326,2,FALSE),"―")</f>
        <v>5190005005640</v>
      </c>
    </row>
    <row r="2316" spans="1:15" ht="30" customHeight="1" x14ac:dyDescent="0.15">
      <c r="A2316" s="39">
        <f>IF($B$2142="","",COUNTA($B$2142:B2316))</f>
        <v>175</v>
      </c>
      <c r="B2316" s="168">
        <f t="shared" si="234"/>
        <v>2316</v>
      </c>
      <c r="C2316" s="168" t="str">
        <f t="shared" si="238"/>
        <v>（８）　共同生活援助(介護サービス包括型)　（障害者総合支援法）</v>
      </c>
      <c r="D2316" s="131" t="str">
        <f t="shared" si="236"/>
        <v>障がい福祉課</v>
      </c>
      <c r="E2316" s="27" t="str">
        <f t="shared" si="239"/>
        <v>共同生活援助(介護サービス包括型)</v>
      </c>
      <c r="F2316" s="176" t="s">
        <v>10246</v>
      </c>
      <c r="G2316" s="34" t="s">
        <v>9656</v>
      </c>
      <c r="H2316" s="168" t="s">
        <v>10247</v>
      </c>
      <c r="I2316" s="166" t="s">
        <v>10248</v>
      </c>
      <c r="J2316" s="166" t="s">
        <v>10248</v>
      </c>
      <c r="K2316" s="176" t="s">
        <v>14912</v>
      </c>
      <c r="L2316" s="25" t="s">
        <v>25</v>
      </c>
      <c r="M2316" s="195">
        <v>6</v>
      </c>
      <c r="N2316" s="170">
        <v>39904</v>
      </c>
      <c r="O2316" s="69" t="str">
        <f>IFERROR(VLOOKUP(IF($L2316="―",$K2316,$L2316),[4]法人一覧!$D$4:$E$326,2,FALSE),"―")</f>
        <v>5190005005640</v>
      </c>
    </row>
    <row r="2317" spans="1:15" ht="30" customHeight="1" x14ac:dyDescent="0.15">
      <c r="A2317" s="39">
        <f>IF($B$2142="","",COUNTA($B$2142:B2317))</f>
        <v>176</v>
      </c>
      <c r="B2317" s="168">
        <f t="shared" si="234"/>
        <v>2317</v>
      </c>
      <c r="C2317" s="168" t="str">
        <f t="shared" si="238"/>
        <v>（８）　共同生活援助(介護サービス包括型)　（障害者総合支援法）</v>
      </c>
      <c r="D2317" s="131" t="str">
        <f t="shared" si="236"/>
        <v>障がい福祉課</v>
      </c>
      <c r="E2317" s="27" t="str">
        <f t="shared" si="239"/>
        <v>共同生活援助(介護サービス包括型)</v>
      </c>
      <c r="F2317" s="176" t="s">
        <v>10249</v>
      </c>
      <c r="G2317" s="34" t="s">
        <v>10243</v>
      </c>
      <c r="H2317" s="168" t="s">
        <v>10250</v>
      </c>
      <c r="I2317" s="166" t="s">
        <v>10251</v>
      </c>
      <c r="J2317" s="166" t="s">
        <v>10252</v>
      </c>
      <c r="K2317" s="176" t="s">
        <v>14913</v>
      </c>
      <c r="L2317" s="25" t="s">
        <v>25</v>
      </c>
      <c r="M2317" s="195">
        <v>73</v>
      </c>
      <c r="N2317" s="170">
        <v>40360</v>
      </c>
      <c r="O2317" s="69" t="str">
        <f>IFERROR(VLOOKUP(IF($L2317="―",$K2317,$L2317),[4]法人一覧!$D$4:$E$326,2,FALSE),"―")</f>
        <v>2190005005940</v>
      </c>
    </row>
    <row r="2318" spans="1:15" ht="30" customHeight="1" x14ac:dyDescent="0.15">
      <c r="A2318" s="39">
        <f>IF($B$2142="","",COUNTA($B$2142:B2318))</f>
        <v>177</v>
      </c>
      <c r="B2318" s="168">
        <f t="shared" si="234"/>
        <v>2318</v>
      </c>
      <c r="C2318" s="168" t="str">
        <f t="shared" si="238"/>
        <v>（８）　共同生活援助(介護サービス包括型)　（障害者総合支援法）</v>
      </c>
      <c r="D2318" s="131" t="str">
        <f t="shared" si="236"/>
        <v>障がい福祉課</v>
      </c>
      <c r="E2318" s="27" t="str">
        <f t="shared" si="239"/>
        <v>共同生活援助(介護サービス包括型)</v>
      </c>
      <c r="F2318" s="176" t="s">
        <v>10253</v>
      </c>
      <c r="G2318" s="34" t="s">
        <v>10254</v>
      </c>
      <c r="H2318" s="168" t="s">
        <v>10255</v>
      </c>
      <c r="I2318" s="166" t="s">
        <v>10256</v>
      </c>
      <c r="J2318" s="166" t="s">
        <v>10256</v>
      </c>
      <c r="K2318" s="176" t="s">
        <v>14914</v>
      </c>
      <c r="L2318" s="25" t="s">
        <v>25</v>
      </c>
      <c r="M2318" s="195">
        <v>7</v>
      </c>
      <c r="N2318" s="170">
        <v>41730</v>
      </c>
      <c r="O2318" s="69" t="str">
        <f>IFERROR(VLOOKUP(IF($L2318="―",$K2318,$L2318),[4]法人一覧!$D$4:$E$326,2,FALSE),"―")</f>
        <v>5190005005640</v>
      </c>
    </row>
    <row r="2319" spans="1:15" ht="30" customHeight="1" x14ac:dyDescent="0.15">
      <c r="A2319" s="39">
        <f>IF($B$2142="","",COUNTA($B$2142:B2319))</f>
        <v>178</v>
      </c>
      <c r="B2319" s="168">
        <f t="shared" si="234"/>
        <v>2319</v>
      </c>
      <c r="C2319" s="168" t="str">
        <f t="shared" si="238"/>
        <v>（８）　共同生活援助(介護サービス包括型)　（障害者総合支援法）</v>
      </c>
      <c r="D2319" s="131" t="str">
        <f t="shared" si="236"/>
        <v>障がい福祉課</v>
      </c>
      <c r="E2319" s="27" t="str">
        <f t="shared" si="239"/>
        <v>共同生活援助(介護サービス包括型)</v>
      </c>
      <c r="F2319" s="148" t="s">
        <v>10257</v>
      </c>
      <c r="G2319" s="211" t="s">
        <v>2670</v>
      </c>
      <c r="H2319" s="148" t="s">
        <v>10258</v>
      </c>
      <c r="I2319" s="148" t="s">
        <v>10259</v>
      </c>
      <c r="J2319" s="148" t="s">
        <v>10260</v>
      </c>
      <c r="K2319" s="148" t="s">
        <v>2697</v>
      </c>
      <c r="L2319" s="25" t="s">
        <v>25</v>
      </c>
      <c r="M2319" s="195">
        <v>14</v>
      </c>
      <c r="N2319" s="170">
        <v>45170</v>
      </c>
      <c r="O2319" s="69" t="str">
        <f>IFERROR(VLOOKUP(IF($L2319="―",$K2319,$L2319),[4]法人一覧!$D$4:$E$326,2,FALSE),"―")</f>
        <v>3190005006260</v>
      </c>
    </row>
    <row r="2320" spans="1:15" ht="30" customHeight="1" x14ac:dyDescent="0.15">
      <c r="A2320" s="39">
        <f>IF($B$2142="","",COUNTA($B$2142:B2320))</f>
        <v>179</v>
      </c>
      <c r="B2320" s="168">
        <f t="shared" si="234"/>
        <v>2320</v>
      </c>
      <c r="C2320" s="168" t="str">
        <f t="shared" si="238"/>
        <v>（８）　共同生活援助(介護サービス包括型)　（障害者総合支援法）</v>
      </c>
      <c r="D2320" s="131" t="str">
        <f t="shared" si="236"/>
        <v>障がい福祉課</v>
      </c>
      <c r="E2320" s="27" t="str">
        <f t="shared" si="239"/>
        <v>共同生活援助(介護サービス包括型)</v>
      </c>
      <c r="F2320" s="98" t="s">
        <v>10261</v>
      </c>
      <c r="G2320" s="34" t="s">
        <v>10262</v>
      </c>
      <c r="H2320" s="98" t="s">
        <v>10263</v>
      </c>
      <c r="I2320" s="98" t="s">
        <v>10264</v>
      </c>
      <c r="J2320" s="98" t="s">
        <v>10115</v>
      </c>
      <c r="K2320" s="98" t="s">
        <v>10265</v>
      </c>
      <c r="L2320" s="25" t="s">
        <v>25</v>
      </c>
      <c r="M2320" s="195">
        <v>12</v>
      </c>
      <c r="N2320" s="170">
        <v>45383</v>
      </c>
      <c r="O2320" s="69" t="str">
        <f>IFERROR(VLOOKUP(IF($L2320="―",$K2320,$L2320),[4]法人一覧!$D$4:$E$326,2,FALSE),"―")</f>
        <v>―</v>
      </c>
    </row>
    <row r="2321" spans="1:15" ht="30" customHeight="1" x14ac:dyDescent="0.15">
      <c r="A2321" s="39">
        <f>IF($B$2142="","",COUNTA($B$2142:B2321))</f>
        <v>180</v>
      </c>
      <c r="B2321" s="168">
        <f t="shared" si="234"/>
        <v>2321</v>
      </c>
      <c r="C2321" s="168" t="str">
        <f t="shared" si="238"/>
        <v>（８）　共同生活援助(介護サービス包括型)　（障害者総合支援法）</v>
      </c>
      <c r="D2321" s="131" t="str">
        <f t="shared" si="236"/>
        <v>障がい福祉課</v>
      </c>
      <c r="E2321" s="27" t="str">
        <f t="shared" si="239"/>
        <v>共同生活援助(介護サービス包括型)</v>
      </c>
      <c r="F2321" s="176" t="s">
        <v>9463</v>
      </c>
      <c r="G2321" s="34" t="s">
        <v>10266</v>
      </c>
      <c r="H2321" s="168" t="s">
        <v>10267</v>
      </c>
      <c r="I2321" s="166" t="s">
        <v>10268</v>
      </c>
      <c r="J2321" s="166" t="s">
        <v>10269</v>
      </c>
      <c r="K2321" s="176" t="s">
        <v>14915</v>
      </c>
      <c r="L2321" s="25" t="s">
        <v>25</v>
      </c>
      <c r="M2321" s="195">
        <v>13</v>
      </c>
      <c r="N2321" s="170">
        <v>38991</v>
      </c>
      <c r="O2321" s="69" t="str">
        <f>IFERROR(VLOOKUP(IF($L2321="―",$K2321,$L2321),[4]法人一覧!$D$4:$E$326,2,FALSE),"―")</f>
        <v>9190005006420</v>
      </c>
    </row>
    <row r="2322" spans="1:15" ht="30" customHeight="1" x14ac:dyDescent="0.15">
      <c r="A2322" s="39">
        <f>IF($B$2142="","",COUNTA($B$2142:B2322))</f>
        <v>181</v>
      </c>
      <c r="B2322" s="168">
        <f t="shared" si="234"/>
        <v>2322</v>
      </c>
      <c r="C2322" s="168" t="str">
        <f t="shared" si="238"/>
        <v>（８）　共同生活援助(介護サービス包括型)　（障害者総合支援法）</v>
      </c>
      <c r="D2322" s="131" t="str">
        <f t="shared" si="236"/>
        <v>障がい福祉課</v>
      </c>
      <c r="E2322" s="27" t="str">
        <f t="shared" si="239"/>
        <v>共同生活援助(介護サービス包括型)</v>
      </c>
      <c r="F2322" s="176" t="s">
        <v>10270</v>
      </c>
      <c r="G2322" s="34" t="s">
        <v>2711</v>
      </c>
      <c r="H2322" s="168" t="s">
        <v>10271</v>
      </c>
      <c r="I2322" s="166" t="s">
        <v>10272</v>
      </c>
      <c r="J2322" s="166" t="s">
        <v>10273</v>
      </c>
      <c r="K2322" s="176" t="s">
        <v>228</v>
      </c>
      <c r="L2322" s="25" t="s">
        <v>25</v>
      </c>
      <c r="M2322" s="195">
        <v>80</v>
      </c>
      <c r="N2322" s="170">
        <v>38991</v>
      </c>
      <c r="O2322" s="69" t="str">
        <f>IFERROR(VLOOKUP(IF($L2322="―",$K2322,$L2322),[4]法人一覧!$D$4:$E$326,2,FALSE),"―")</f>
        <v>3190005006260</v>
      </c>
    </row>
    <row r="2323" spans="1:15" ht="30" customHeight="1" x14ac:dyDescent="0.15">
      <c r="A2323" s="39">
        <f>IF($B$2142="","",COUNTA($B$2142:B2323))</f>
        <v>182</v>
      </c>
      <c r="B2323" s="168">
        <f t="shared" si="234"/>
        <v>2323</v>
      </c>
      <c r="C2323" s="168" t="str">
        <f t="shared" si="238"/>
        <v>（８）　共同生活援助(介護サービス包括型)　（障害者総合支援法）</v>
      </c>
      <c r="D2323" s="131" t="str">
        <f t="shared" si="236"/>
        <v>障がい福祉課</v>
      </c>
      <c r="E2323" s="27" t="str">
        <f t="shared" si="239"/>
        <v>共同生活援助(介護サービス包括型)</v>
      </c>
      <c r="F2323" s="176" t="s">
        <v>10274</v>
      </c>
      <c r="G2323" s="34" t="s">
        <v>1890</v>
      </c>
      <c r="H2323" s="168" t="s">
        <v>10275</v>
      </c>
      <c r="I2323" s="166" t="s">
        <v>10276</v>
      </c>
      <c r="J2323" s="166" t="s">
        <v>10277</v>
      </c>
      <c r="K2323" s="176" t="s">
        <v>14916</v>
      </c>
      <c r="L2323" s="25" t="s">
        <v>25</v>
      </c>
      <c r="M2323" s="195">
        <v>5</v>
      </c>
      <c r="N2323" s="170">
        <v>39264</v>
      </c>
      <c r="O2323" s="69" t="str">
        <f>IFERROR(VLOOKUP(IF($L2323="―",$K2323,$L2323),[4]法人一覧!$D$4:$E$326,2,FALSE),"―")</f>
        <v>9190005006437</v>
      </c>
    </row>
    <row r="2324" spans="1:15" ht="27" customHeight="1" x14ac:dyDescent="0.15">
      <c r="A2324" s="39">
        <f>IF($B$2142="","",COUNTA($B$2142:B2324))</f>
        <v>183</v>
      </c>
      <c r="B2324" s="168">
        <f t="shared" si="234"/>
        <v>2324</v>
      </c>
      <c r="C2324" s="168" t="str">
        <f t="shared" si="238"/>
        <v>（８）　共同生活援助(介護サービス包括型)　（障害者総合支援法）</v>
      </c>
      <c r="D2324" s="131" t="str">
        <f t="shared" si="236"/>
        <v>障がい福祉課</v>
      </c>
      <c r="E2324" s="27" t="str">
        <f t="shared" si="239"/>
        <v>共同生活援助(介護サービス包括型)</v>
      </c>
      <c r="F2324" s="176" t="s">
        <v>10278</v>
      </c>
      <c r="G2324" s="34" t="s">
        <v>224</v>
      </c>
      <c r="H2324" s="166" t="s">
        <v>10279</v>
      </c>
      <c r="I2324" s="166" t="s">
        <v>10280</v>
      </c>
      <c r="J2324" s="166" t="s">
        <v>10281</v>
      </c>
      <c r="K2324" s="176" t="s">
        <v>9477</v>
      </c>
      <c r="L2324" s="25" t="s">
        <v>25</v>
      </c>
      <c r="M2324" s="195">
        <v>7</v>
      </c>
      <c r="N2324" s="170">
        <v>40299</v>
      </c>
      <c r="O2324" s="69" t="str">
        <f>IFERROR(VLOOKUP(IF($L2324="―",$K2324,$L2324),[4]法人一覧!$D$4:$E$326,2,FALSE),"―")</f>
        <v>―</v>
      </c>
    </row>
    <row r="2325" spans="1:15" ht="30" customHeight="1" x14ac:dyDescent="0.15">
      <c r="A2325" s="39">
        <f>IF($B$2142="","",COUNTA($B$2142:B2325))</f>
        <v>184</v>
      </c>
      <c r="B2325" s="168">
        <f t="shared" si="234"/>
        <v>2325</v>
      </c>
      <c r="C2325" s="168" t="str">
        <f t="shared" si="238"/>
        <v>（８）　共同生活援助(介護サービス包括型)　（障害者総合支援法）</v>
      </c>
      <c r="D2325" s="131" t="str">
        <f t="shared" si="236"/>
        <v>障がい福祉課</v>
      </c>
      <c r="E2325" s="27" t="str">
        <f t="shared" si="239"/>
        <v>共同生活援助(介護サービス包括型)</v>
      </c>
      <c r="F2325" s="176" t="s">
        <v>10282</v>
      </c>
      <c r="G2325" s="34" t="s">
        <v>197</v>
      </c>
      <c r="H2325" s="168" t="s">
        <v>10283</v>
      </c>
      <c r="I2325" s="166" t="s">
        <v>10284</v>
      </c>
      <c r="J2325" s="166" t="s">
        <v>10285</v>
      </c>
      <c r="K2325" s="176" t="s">
        <v>10286</v>
      </c>
      <c r="L2325" s="25" t="s">
        <v>25</v>
      </c>
      <c r="M2325" s="195">
        <v>10</v>
      </c>
      <c r="N2325" s="170">
        <v>41000</v>
      </c>
      <c r="O2325" s="69" t="str">
        <f>IFERROR(VLOOKUP(IF($L2325="―",$K2325,$L2325),[4]法人一覧!$D$4:$E$326,2,FALSE),"―")</f>
        <v>―</v>
      </c>
    </row>
    <row r="2326" spans="1:15" ht="30" customHeight="1" x14ac:dyDescent="0.15">
      <c r="A2326" s="185">
        <f>IF($B$2142="","",COUNTA($B$2142:B2326))</f>
        <v>185</v>
      </c>
      <c r="B2326" s="186">
        <f t="shared" ref="B2326:B2329" si="240">IF(D2326="","",ROW())</f>
        <v>2326</v>
      </c>
      <c r="C2326" s="168" t="str">
        <f t="shared" ref="C2326:C2329" si="241">$F$2140</f>
        <v>（８）　共同生活援助(介護サービス包括型)　（障害者総合支援法）</v>
      </c>
      <c r="D2326" s="131" t="str">
        <f t="shared" ref="D2326:D2329" si="242">$O$2140</f>
        <v>障がい福祉課</v>
      </c>
      <c r="E2326" s="166" t="str">
        <f t="shared" ref="E2326:E2334" si="243">MID(category5_8,SEARCH("）",category5_8,1)+2,SEARCH("（",category5_8,SEARCH("）",category5_8,1)+2)-SEARCH("）",category5_8,1)-3)</f>
        <v>共同生活援助(介護サービス包括型)</v>
      </c>
      <c r="F2326" s="25" t="s">
        <v>10287</v>
      </c>
      <c r="G2326" s="34" t="s">
        <v>2688</v>
      </c>
      <c r="H2326" s="27" t="s">
        <v>10288</v>
      </c>
      <c r="I2326" s="34" t="s">
        <v>10289</v>
      </c>
      <c r="J2326" s="34" t="s">
        <v>10289</v>
      </c>
      <c r="K2326" s="25" t="s">
        <v>10290</v>
      </c>
      <c r="L2326" s="25" t="s">
        <v>25</v>
      </c>
      <c r="M2326" s="69">
        <v>10</v>
      </c>
      <c r="N2326" s="93">
        <v>44866</v>
      </c>
      <c r="O2326" s="69" t="str">
        <f>IFERROR(VLOOKUP(IF($L2326="―",$K2326,$L2326),[4]法人一覧!$D$4:$E$326,2,FALSE),"―")</f>
        <v>―</v>
      </c>
    </row>
    <row r="2327" spans="1:15" ht="30" customHeight="1" x14ac:dyDescent="0.15">
      <c r="A2327" s="185">
        <f>IF($B$2142="","",COUNTA($B$2142:B2327))</f>
        <v>186</v>
      </c>
      <c r="B2327" s="186">
        <f t="shared" si="240"/>
        <v>2327</v>
      </c>
      <c r="C2327" s="168" t="str">
        <f t="shared" si="241"/>
        <v>（８）　共同生活援助(介護サービス包括型)　（障害者総合支援法）</v>
      </c>
      <c r="D2327" s="131" t="str">
        <f t="shared" si="242"/>
        <v>障がい福祉課</v>
      </c>
      <c r="E2327" s="166" t="str">
        <f t="shared" si="243"/>
        <v>共同生活援助(介護サービス包括型)</v>
      </c>
      <c r="F2327" s="25" t="s">
        <v>10291</v>
      </c>
      <c r="G2327" s="34" t="s">
        <v>15219</v>
      </c>
      <c r="H2327" s="27" t="s">
        <v>10292</v>
      </c>
      <c r="I2327" s="34" t="s">
        <v>15220</v>
      </c>
      <c r="J2327" s="34" t="s">
        <v>15221</v>
      </c>
      <c r="K2327" s="25" t="s">
        <v>10293</v>
      </c>
      <c r="L2327" s="25" t="s">
        <v>25</v>
      </c>
      <c r="M2327" s="69">
        <v>6</v>
      </c>
      <c r="N2327" s="93">
        <v>45748</v>
      </c>
      <c r="O2327" s="69" t="str">
        <f>IFERROR(VLOOKUP(IF($L2327="―",$K2327,$L2327),[4]法人一覧!$D$4:$E$326,2,FALSE),"―")</f>
        <v>―</v>
      </c>
    </row>
    <row r="2328" spans="1:15" ht="30" customHeight="1" x14ac:dyDescent="0.15">
      <c r="A2328" s="185">
        <f>IF($B$2142="","",COUNTA($B$2142:B2328))</f>
        <v>187</v>
      </c>
      <c r="B2328" s="186">
        <f t="shared" si="240"/>
        <v>2328</v>
      </c>
      <c r="C2328" s="168" t="str">
        <f t="shared" si="241"/>
        <v>（８）　共同生活援助(介護サービス包括型)　（障害者総合支援法）</v>
      </c>
      <c r="D2328" s="131" t="str">
        <f t="shared" si="242"/>
        <v>障がい福祉課</v>
      </c>
      <c r="E2328" s="166" t="str">
        <f t="shared" si="243"/>
        <v>共同生活援助(介護サービス包括型)</v>
      </c>
      <c r="F2328" s="25" t="s">
        <v>15222</v>
      </c>
      <c r="G2328" s="34" t="s">
        <v>8356</v>
      </c>
      <c r="H2328" s="27" t="s">
        <v>15223</v>
      </c>
      <c r="I2328" s="34" t="s">
        <v>15224</v>
      </c>
      <c r="J2328" s="34" t="s">
        <v>15225</v>
      </c>
      <c r="K2328" s="25" t="s">
        <v>15226</v>
      </c>
      <c r="L2328" s="27"/>
      <c r="M2328" s="69">
        <v>4</v>
      </c>
      <c r="N2328" s="135">
        <v>45962</v>
      </c>
      <c r="O2328" s="69" t="str">
        <f>IFERROR(VLOOKUP(IF($L2328="―",$K2328,$L2328),[4]法人一覧!$D$4:$E$326,2,FALSE),"―")</f>
        <v>―</v>
      </c>
    </row>
    <row r="2329" spans="1:15" ht="30" customHeight="1" x14ac:dyDescent="0.15">
      <c r="A2329" s="185">
        <f>IF($B$2142="","",COUNTA($B$2142:B2329))</f>
        <v>188</v>
      </c>
      <c r="B2329" s="186">
        <f t="shared" si="240"/>
        <v>2329</v>
      </c>
      <c r="C2329" s="168" t="str">
        <f t="shared" si="241"/>
        <v>（８）　共同生活援助(介護サービス包括型)　（障害者総合支援法）</v>
      </c>
      <c r="D2329" s="131" t="str">
        <f t="shared" si="242"/>
        <v>障がい福祉課</v>
      </c>
      <c r="E2329" s="166" t="str">
        <f t="shared" si="243"/>
        <v>共同生活援助(介護サービス包括型)</v>
      </c>
      <c r="F2329" s="176" t="s">
        <v>10294</v>
      </c>
      <c r="G2329" s="34" t="s">
        <v>8393</v>
      </c>
      <c r="H2329" s="168" t="s">
        <v>10295</v>
      </c>
      <c r="I2329" s="166" t="s">
        <v>10296</v>
      </c>
      <c r="J2329" s="166"/>
      <c r="K2329" s="176" t="s">
        <v>9503</v>
      </c>
      <c r="L2329" s="25" t="s">
        <v>25</v>
      </c>
      <c r="M2329" s="195">
        <v>9</v>
      </c>
      <c r="N2329" s="170">
        <v>38991</v>
      </c>
      <c r="O2329" s="69" t="str">
        <f>IFERROR(VLOOKUP(IF($L2329="―",$K2329,$L2329),[4]法人一覧!$D$4:$E$326,2,FALSE),"―")</f>
        <v>―</v>
      </c>
    </row>
    <row r="2330" spans="1:15" ht="30" customHeight="1" x14ac:dyDescent="0.15">
      <c r="A2330" s="185">
        <f>IF($B$2142="","",COUNTA($B$2142:B2330))</f>
        <v>189</v>
      </c>
      <c r="B2330" s="186">
        <f t="shared" ref="B2330:B2331" si="244">IF(D2330="","",ROW())</f>
        <v>2330</v>
      </c>
      <c r="C2330" s="168" t="str">
        <f t="shared" ref="C2330:C2331" si="245">$F$2140</f>
        <v>（８）　共同生活援助(介護サービス包括型)　（障害者総合支援法）</v>
      </c>
      <c r="D2330" s="131" t="str">
        <f t="shared" ref="D2330:D2331" si="246">$O$2140</f>
        <v>障がい福祉課</v>
      </c>
      <c r="E2330" s="166" t="str">
        <f t="shared" si="243"/>
        <v>共同生活援助(介護サービス包括型)</v>
      </c>
      <c r="F2330" s="176" t="s">
        <v>10297</v>
      </c>
      <c r="G2330" s="34" t="s">
        <v>1940</v>
      </c>
      <c r="H2330" s="168" t="s">
        <v>10298</v>
      </c>
      <c r="I2330" s="166" t="s">
        <v>10299</v>
      </c>
      <c r="J2330" s="166" t="s">
        <v>10300</v>
      </c>
      <c r="K2330" s="176" t="s">
        <v>10301</v>
      </c>
      <c r="L2330" s="25" t="s">
        <v>25</v>
      </c>
      <c r="M2330" s="195">
        <v>25</v>
      </c>
      <c r="N2330" s="170">
        <v>43191</v>
      </c>
      <c r="O2330" s="69" t="str">
        <f>IFERROR(VLOOKUP(IF($L2330="―",$K2330,$L2330),[4]法人一覧!$D$4:$E$326,2,FALSE),"―")</f>
        <v>―</v>
      </c>
    </row>
    <row r="2331" spans="1:15" ht="30" customHeight="1" x14ac:dyDescent="0.15">
      <c r="A2331" s="185">
        <f>IF($B$2142="","",COUNTA($B$2142:B2331))</f>
        <v>190</v>
      </c>
      <c r="B2331" s="186">
        <f t="shared" si="244"/>
        <v>2331</v>
      </c>
      <c r="C2331" s="168" t="str">
        <f t="shared" si="245"/>
        <v>（８）　共同生活援助(介護サービス包括型)　（障害者総合支援法）</v>
      </c>
      <c r="D2331" s="131" t="str">
        <f t="shared" si="246"/>
        <v>障がい福祉課</v>
      </c>
      <c r="E2331" s="166" t="str">
        <f t="shared" si="243"/>
        <v>共同生活援助(介護サービス包括型)</v>
      </c>
      <c r="F2331" s="176" t="s">
        <v>10302</v>
      </c>
      <c r="G2331" s="34" t="s">
        <v>8374</v>
      </c>
      <c r="H2331" s="168" t="s">
        <v>10303</v>
      </c>
      <c r="I2331" s="166" t="s">
        <v>10304</v>
      </c>
      <c r="J2331" s="166" t="s">
        <v>10305</v>
      </c>
      <c r="K2331" s="176" t="s">
        <v>10306</v>
      </c>
      <c r="L2331" s="25" t="s">
        <v>25</v>
      </c>
      <c r="M2331" s="195">
        <v>5</v>
      </c>
      <c r="N2331" s="170">
        <v>43556</v>
      </c>
      <c r="O2331" s="69" t="str">
        <f>IFERROR(VLOOKUP(IF($L2331="―",$K2331,$L2331),[4]法人一覧!$D$4:$E$326,2,FALSE),"―")</f>
        <v>―</v>
      </c>
    </row>
    <row r="2332" spans="1:15" ht="30" customHeight="1" x14ac:dyDescent="0.15">
      <c r="A2332" s="185">
        <f>IF($B$2142="","",COUNTA($B$2142:B2332))</f>
        <v>191</v>
      </c>
      <c r="B2332" s="186">
        <f>IF(D2332="","",ROW())</f>
        <v>2332</v>
      </c>
      <c r="C2332" s="168" t="str">
        <f>$F$2140</f>
        <v>（８）　共同生活援助(介護サービス包括型)　（障害者総合支援法）</v>
      </c>
      <c r="D2332" s="131" t="str">
        <f>$O$2140</f>
        <v>障がい福祉課</v>
      </c>
      <c r="E2332" s="166" t="str">
        <f t="shared" si="243"/>
        <v>共同生活援助(介護サービス包括型)</v>
      </c>
      <c r="F2332" s="176" t="s">
        <v>10307</v>
      </c>
      <c r="G2332" s="34" t="s">
        <v>10308</v>
      </c>
      <c r="H2332" s="168" t="s">
        <v>10309</v>
      </c>
      <c r="I2332" s="166" t="s">
        <v>10310</v>
      </c>
      <c r="J2332" s="166" t="s">
        <v>10311</v>
      </c>
      <c r="K2332" s="176" t="s">
        <v>10312</v>
      </c>
      <c r="L2332" s="25" t="s">
        <v>25</v>
      </c>
      <c r="M2332" s="195">
        <v>20</v>
      </c>
      <c r="N2332" s="170">
        <v>45444</v>
      </c>
      <c r="O2332" s="69" t="str">
        <f>IFERROR(VLOOKUP(IF($L2332="―",$K2332,$L2332),[4]法人一覧!$D$4:$E$326,2,FALSE),"―")</f>
        <v>―</v>
      </c>
    </row>
    <row r="2333" spans="1:15" ht="30" customHeight="1" x14ac:dyDescent="0.15">
      <c r="A2333" s="185">
        <f>IF($B$2142="","",COUNTA($B$2142:B2333))</f>
        <v>192</v>
      </c>
      <c r="B2333" s="186">
        <f>IF(D2333="","",ROW())</f>
        <v>2333</v>
      </c>
      <c r="C2333" s="168" t="str">
        <f>$F$2140</f>
        <v>（８）　共同生活援助(介護サービス包括型)　（障害者総合支援法）</v>
      </c>
      <c r="D2333" s="131" t="str">
        <f>$O$2140</f>
        <v>障がい福祉課</v>
      </c>
      <c r="E2333" s="166" t="str">
        <f t="shared" si="243"/>
        <v>共同生活援助(介護サービス包括型)</v>
      </c>
      <c r="F2333" s="176" t="s">
        <v>10313</v>
      </c>
      <c r="G2333" s="34" t="s">
        <v>3895</v>
      </c>
      <c r="H2333" s="168" t="s">
        <v>10314</v>
      </c>
      <c r="I2333" s="166" t="s">
        <v>10315</v>
      </c>
      <c r="J2333" s="166" t="s">
        <v>8582</v>
      </c>
      <c r="K2333" s="176" t="s">
        <v>14917</v>
      </c>
      <c r="L2333" s="25" t="s">
        <v>25</v>
      </c>
      <c r="M2333" s="195">
        <v>19</v>
      </c>
      <c r="N2333" s="170">
        <v>38991</v>
      </c>
      <c r="O2333" s="69" t="str">
        <f>IFERROR(VLOOKUP(IF($L2333="―",$K2333,$L2333),[4]法人一覧!$D$4:$E$326,2,FALSE),"―")</f>
        <v>8190005003550</v>
      </c>
    </row>
    <row r="2334" spans="1:15" ht="30" customHeight="1" x14ac:dyDescent="0.15">
      <c r="A2334" s="185">
        <f>IF($B$2142="","",COUNTA($B$2142:B2334))</f>
        <v>193</v>
      </c>
      <c r="B2334" s="186">
        <f>IF(D2334="","",ROW())</f>
        <v>2334</v>
      </c>
      <c r="C2334" s="168" t="str">
        <f>$F$2140</f>
        <v>（８）　共同生活援助(介護サービス包括型)　（障害者総合支援法）</v>
      </c>
      <c r="D2334" s="131" t="str">
        <f>$O$2140</f>
        <v>障がい福祉課</v>
      </c>
      <c r="E2334" s="166" t="str">
        <f t="shared" si="243"/>
        <v>共同生活援助(介護サービス包括型)</v>
      </c>
      <c r="F2334" s="365" t="s">
        <v>10316</v>
      </c>
      <c r="G2334" s="60" t="s">
        <v>5368</v>
      </c>
      <c r="H2334" s="187" t="s">
        <v>10317</v>
      </c>
      <c r="I2334" s="190" t="s">
        <v>10318</v>
      </c>
      <c r="J2334" s="190" t="s">
        <v>10319</v>
      </c>
      <c r="K2334" s="365" t="s">
        <v>14918</v>
      </c>
      <c r="L2334" s="58" t="s">
        <v>25</v>
      </c>
      <c r="M2334" s="189">
        <v>30</v>
      </c>
      <c r="N2334" s="184">
        <v>41000</v>
      </c>
      <c r="O2334" s="74" t="str">
        <f>IFERROR(VLOOKUP(IF($L2334="―",$K2334,$L2334),[4]法人一覧!$D$4:$E$326,2,FALSE),"―")</f>
        <v>―</v>
      </c>
    </row>
    <row r="2335" spans="1:15" ht="27" customHeight="1" x14ac:dyDescent="0.15">
      <c r="A2335" s="39">
        <f>IF($B$2142="","",COUNTA($B$2142:B2335))</f>
        <v>194</v>
      </c>
      <c r="B2335" s="187">
        <f>IF(D2335="","",ROW())</f>
        <v>2335</v>
      </c>
      <c r="C2335" s="187" t="str">
        <f t="shared" si="238"/>
        <v>（８）　共同生活援助(介護サービス包括型)　（障害者総合支援法）</v>
      </c>
      <c r="D2335" s="138" t="str">
        <f t="shared" si="236"/>
        <v>障がい福祉課</v>
      </c>
      <c r="E2335" s="27" t="str">
        <f t="shared" si="239"/>
        <v>共同生活援助(介護サービス包括型)</v>
      </c>
      <c r="F2335" s="98" t="s">
        <v>15227</v>
      </c>
      <c r="G2335" s="34" t="s">
        <v>2738</v>
      </c>
      <c r="H2335" s="98" t="s">
        <v>15228</v>
      </c>
      <c r="I2335" s="98" t="s">
        <v>15229</v>
      </c>
      <c r="J2335" s="98" t="s">
        <v>10115</v>
      </c>
      <c r="K2335" s="98" t="s">
        <v>15230</v>
      </c>
      <c r="L2335" s="98"/>
      <c r="M2335" s="97">
        <v>7</v>
      </c>
      <c r="N2335" s="244">
        <v>46113</v>
      </c>
      <c r="O2335" s="74" t="str">
        <f>IFERROR(VLOOKUP(IF($L2335="―",$K2335,$L2335),[4]法人一覧!$D$4:$E$326,2,FALSE),"―")</f>
        <v>―</v>
      </c>
    </row>
    <row r="2336" spans="1:15" ht="27" customHeight="1" x14ac:dyDescent="0.15">
      <c r="F2336" s="381"/>
      <c r="N2336" s="109"/>
    </row>
    <row r="2337" spans="1:15" ht="27" customHeight="1" x14ac:dyDescent="0.15">
      <c r="F2337" s="395" t="s">
        <v>13920</v>
      </c>
      <c r="O2337" s="56" t="s">
        <v>204</v>
      </c>
    </row>
    <row r="2338" spans="1:15" ht="27" customHeight="1" x14ac:dyDescent="0.15">
      <c r="A2338" s="77" t="s">
        <v>5</v>
      </c>
      <c r="B2338" s="66" t="s">
        <v>6</v>
      </c>
      <c r="C2338" s="66" t="s">
        <v>7</v>
      </c>
      <c r="D2338" s="66" t="s">
        <v>8</v>
      </c>
      <c r="E2338" s="66" t="s">
        <v>9</v>
      </c>
      <c r="F2338" s="67" t="s">
        <v>10</v>
      </c>
      <c r="G2338" s="318" t="s">
        <v>11</v>
      </c>
      <c r="H2338" s="67" t="s">
        <v>12</v>
      </c>
      <c r="I2338" s="318" t="s">
        <v>13</v>
      </c>
      <c r="J2338" s="318" t="s">
        <v>14</v>
      </c>
      <c r="K2338" s="67" t="s">
        <v>15</v>
      </c>
      <c r="L2338" s="67" t="s">
        <v>13925</v>
      </c>
      <c r="M2338" s="68" t="s">
        <v>16</v>
      </c>
      <c r="N2338" s="67" t="s">
        <v>17</v>
      </c>
      <c r="O2338" s="66" t="s">
        <v>18</v>
      </c>
    </row>
    <row r="2339" spans="1:15" ht="27" customHeight="1" x14ac:dyDescent="0.15">
      <c r="A2339" s="39">
        <f>IF($B$2339="","",COUNTA($B$2339:B2339))</f>
        <v>1</v>
      </c>
      <c r="B2339" s="59">
        <f t="shared" ref="B2339:B2345" si="247">IF(D2339="","",ROW())</f>
        <v>2339</v>
      </c>
      <c r="C2339" s="69" t="str">
        <f t="shared" ref="C2339:C2345" si="248">$F$2337</f>
        <v>（９）　共同生活援助(外部サービス利用型)　（障害者総合支援法）</v>
      </c>
      <c r="D2339" s="131" t="str">
        <f t="shared" ref="D2339:D2345" si="249">$O$2337</f>
        <v>障がい福祉課</v>
      </c>
      <c r="E2339" s="27" t="str">
        <f t="shared" ref="E2339:E2345" si="250">MID(category5_9,SEARCH("）",category5_9,1)+2,SEARCH("（",category5_9,SEARCH("）",category5_9,1)+2)-SEARCH("）",category5_9,1)-3)</f>
        <v>共同生活援助(外部サービス利用型)</v>
      </c>
      <c r="F2339" s="98" t="s">
        <v>10320</v>
      </c>
      <c r="G2339" s="34" t="s">
        <v>5729</v>
      </c>
      <c r="H2339" s="34" t="s">
        <v>10321</v>
      </c>
      <c r="I2339" s="34" t="s">
        <v>10322</v>
      </c>
      <c r="J2339" s="34" t="s">
        <v>10323</v>
      </c>
      <c r="K2339" s="98" t="s">
        <v>10324</v>
      </c>
      <c r="L2339" s="25" t="s">
        <v>25</v>
      </c>
      <c r="M2339" s="101">
        <v>16</v>
      </c>
      <c r="N2339" s="93">
        <v>43922</v>
      </c>
      <c r="O2339" s="74" t="str">
        <f>IFERROR(VLOOKUP(IF($L2339="―",$K2339,$L2339),法人一覧!$D$4:$E$333,2,FALSE),"―")</f>
        <v>―</v>
      </c>
    </row>
    <row r="2340" spans="1:15" ht="27" customHeight="1" x14ac:dyDescent="0.15">
      <c r="A2340" s="39">
        <f>IF($B$2339="","",COUNTA($B$2339:B2340))</f>
        <v>2</v>
      </c>
      <c r="B2340" s="69">
        <f t="shared" si="247"/>
        <v>2340</v>
      </c>
      <c r="C2340" s="69" t="str">
        <f t="shared" si="248"/>
        <v>（９）　共同生活援助(外部サービス利用型)　（障害者総合支援法）</v>
      </c>
      <c r="D2340" s="131" t="str">
        <f t="shared" si="249"/>
        <v>障がい福祉課</v>
      </c>
      <c r="E2340" s="27" t="str">
        <f t="shared" si="250"/>
        <v>共同生活援助(外部サービス利用型)</v>
      </c>
      <c r="F2340" s="98" t="s">
        <v>10325</v>
      </c>
      <c r="G2340" s="34" t="s">
        <v>10326</v>
      </c>
      <c r="H2340" s="34" t="s">
        <v>10327</v>
      </c>
      <c r="I2340" s="34" t="s">
        <v>10328</v>
      </c>
      <c r="J2340" s="34" t="s">
        <v>10329</v>
      </c>
      <c r="K2340" s="98" t="s">
        <v>10330</v>
      </c>
      <c r="L2340" s="25" t="s">
        <v>25</v>
      </c>
      <c r="M2340" s="101">
        <v>7</v>
      </c>
      <c r="N2340" s="93">
        <v>44682</v>
      </c>
      <c r="O2340" s="69" t="str">
        <f>IFERROR(VLOOKUP(IF($L2340="―",$K2340,$L2340),法人一覧!$D$4:$E$333,2,FALSE),"―")</f>
        <v>―</v>
      </c>
    </row>
    <row r="2341" spans="1:15" ht="27" customHeight="1" x14ac:dyDescent="0.15">
      <c r="A2341" s="39">
        <f>IF($B$2339="","",COUNTA($B$2339:B2341))</f>
        <v>3</v>
      </c>
      <c r="B2341" s="168">
        <f t="shared" si="247"/>
        <v>2341</v>
      </c>
      <c r="C2341" s="168" t="str">
        <f t="shared" si="248"/>
        <v>（９）　共同生活援助(外部サービス利用型)　（障害者総合支援法）</v>
      </c>
      <c r="D2341" s="131" t="str">
        <f t="shared" si="249"/>
        <v>障がい福祉課</v>
      </c>
      <c r="E2341" s="27" t="str">
        <f t="shared" si="250"/>
        <v>共同生活援助(外部サービス利用型)</v>
      </c>
      <c r="F2341" s="98" t="s">
        <v>10331</v>
      </c>
      <c r="G2341" s="34" t="s">
        <v>158</v>
      </c>
      <c r="H2341" s="34" t="s">
        <v>10332</v>
      </c>
      <c r="I2341" s="34" t="s">
        <v>10333</v>
      </c>
      <c r="J2341" s="34" t="s">
        <v>10333</v>
      </c>
      <c r="K2341" s="98" t="s">
        <v>10334</v>
      </c>
      <c r="L2341" s="25" t="s">
        <v>25</v>
      </c>
      <c r="M2341" s="101">
        <v>26</v>
      </c>
      <c r="N2341" s="93">
        <v>38991</v>
      </c>
      <c r="O2341" s="69" t="str">
        <f>IFERROR(VLOOKUP(IF($L2341="―",$K2341,$L2341),法人一覧!$D$4:$E$333,2,FALSE),"―")</f>
        <v>―</v>
      </c>
    </row>
    <row r="2342" spans="1:15" ht="30" customHeight="1" x14ac:dyDescent="0.15">
      <c r="A2342" s="39">
        <f>IF($B$2339="","",COUNTA($B$2339:B2342))</f>
        <v>4</v>
      </c>
      <c r="B2342" s="69">
        <f t="shared" si="247"/>
        <v>2342</v>
      </c>
      <c r="C2342" s="69" t="str">
        <f t="shared" si="248"/>
        <v>（９）　共同生活援助(外部サービス利用型)　（障害者総合支援法）</v>
      </c>
      <c r="D2342" s="131" t="str">
        <f t="shared" si="249"/>
        <v>障がい福祉課</v>
      </c>
      <c r="E2342" s="27" t="str">
        <f t="shared" si="250"/>
        <v>共同生活援助(外部サービス利用型)</v>
      </c>
      <c r="F2342" s="98" t="s">
        <v>10335</v>
      </c>
      <c r="G2342" s="34" t="s">
        <v>3421</v>
      </c>
      <c r="H2342" s="34" t="s">
        <v>10336</v>
      </c>
      <c r="I2342" s="34" t="s">
        <v>10337</v>
      </c>
      <c r="J2342" s="34" t="s">
        <v>10338</v>
      </c>
      <c r="K2342" s="98" t="s">
        <v>10339</v>
      </c>
      <c r="L2342" s="25" t="s">
        <v>25</v>
      </c>
      <c r="M2342" s="101">
        <v>5</v>
      </c>
      <c r="N2342" s="93">
        <v>43313</v>
      </c>
      <c r="O2342" s="69" t="str">
        <f>IFERROR(VLOOKUP(IF($L2342="―",$K2342,$L2342),法人一覧!$D$4:$E$333,2,FALSE),"―")</f>
        <v>1190005003053</v>
      </c>
    </row>
    <row r="2343" spans="1:15" ht="30" customHeight="1" x14ac:dyDescent="0.15">
      <c r="A2343" s="39">
        <f>IF($B$2339="","",COUNTA($B$2339:B2343))</f>
        <v>5</v>
      </c>
      <c r="B2343" s="168">
        <f t="shared" si="247"/>
        <v>2343</v>
      </c>
      <c r="C2343" s="168" t="str">
        <f t="shared" si="248"/>
        <v>（９）　共同生活援助(外部サービス利用型)　（障害者総合支援法）</v>
      </c>
      <c r="D2343" s="131" t="str">
        <f t="shared" si="249"/>
        <v>障がい福祉課</v>
      </c>
      <c r="E2343" s="27" t="str">
        <f t="shared" si="250"/>
        <v>共同生活援助(外部サービス利用型)</v>
      </c>
      <c r="F2343" s="98" t="s">
        <v>10340</v>
      </c>
      <c r="G2343" s="34" t="s">
        <v>4804</v>
      </c>
      <c r="H2343" s="34" t="s">
        <v>10341</v>
      </c>
      <c r="I2343" s="34" t="s">
        <v>10342</v>
      </c>
      <c r="J2343" s="34" t="s">
        <v>10342</v>
      </c>
      <c r="K2343" s="98" t="s">
        <v>10343</v>
      </c>
      <c r="L2343" s="25" t="s">
        <v>25</v>
      </c>
      <c r="M2343" s="101">
        <v>7</v>
      </c>
      <c r="N2343" s="93">
        <v>38991</v>
      </c>
      <c r="O2343" s="69" t="str">
        <f>IFERROR(VLOOKUP(IF($L2343="―",$K2343,$L2343),法人一覧!$D$4:$E$333,2,FALSE),"―")</f>
        <v>―</v>
      </c>
    </row>
    <row r="2344" spans="1:15" ht="30" customHeight="1" x14ac:dyDescent="0.15">
      <c r="A2344" s="39">
        <f>IF($B$2339="","",COUNTA($B$2339:B2344))</f>
        <v>6</v>
      </c>
      <c r="B2344" s="168">
        <f t="shared" si="247"/>
        <v>2344</v>
      </c>
      <c r="C2344" s="168" t="str">
        <f t="shared" si="248"/>
        <v>（９）　共同生活援助(外部サービス利用型)　（障害者総合支援法）</v>
      </c>
      <c r="D2344" s="131" t="str">
        <f t="shared" si="249"/>
        <v>障がい福祉課</v>
      </c>
      <c r="E2344" s="27" t="str">
        <f t="shared" si="250"/>
        <v>共同生活援助(外部サービス利用型)</v>
      </c>
      <c r="F2344" s="98" t="s">
        <v>10344</v>
      </c>
      <c r="G2344" s="34" t="s">
        <v>10345</v>
      </c>
      <c r="H2344" s="34" t="s">
        <v>10346</v>
      </c>
      <c r="I2344" s="34" t="s">
        <v>10347</v>
      </c>
      <c r="J2344" s="34" t="s">
        <v>10348</v>
      </c>
      <c r="K2344" s="98" t="s">
        <v>10349</v>
      </c>
      <c r="L2344" s="25" t="s">
        <v>25</v>
      </c>
      <c r="M2344" s="101">
        <v>7</v>
      </c>
      <c r="N2344" s="93">
        <v>38869</v>
      </c>
      <c r="O2344" s="69" t="str">
        <f>IFERROR(VLOOKUP(IF($L2344="―",$K2344,$L2344),法人一覧!$D$4:$E$333,2,FALSE),"―")</f>
        <v>7190005007486</v>
      </c>
    </row>
    <row r="2345" spans="1:15" ht="30" customHeight="1" x14ac:dyDescent="0.15">
      <c r="A2345" s="39">
        <f>IF($B$2339="","",COUNTA($B$2339:B2345))</f>
        <v>7</v>
      </c>
      <c r="B2345" s="187">
        <f t="shared" si="247"/>
        <v>2345</v>
      </c>
      <c r="C2345" s="187" t="str">
        <f t="shared" si="248"/>
        <v>（９）　共同生活援助(外部サービス利用型)　（障害者総合支援法）</v>
      </c>
      <c r="D2345" s="138" t="str">
        <f t="shared" si="249"/>
        <v>障がい福祉課</v>
      </c>
      <c r="E2345" s="27" t="str">
        <f t="shared" si="250"/>
        <v>共同生活援助(外部サービス利用型)</v>
      </c>
      <c r="F2345" s="139" t="s">
        <v>10350</v>
      </c>
      <c r="G2345" s="60" t="s">
        <v>3476</v>
      </c>
      <c r="H2345" s="60" t="s">
        <v>10351</v>
      </c>
      <c r="I2345" s="60" t="s">
        <v>10352</v>
      </c>
      <c r="J2345" s="60" t="s">
        <v>10353</v>
      </c>
      <c r="K2345" s="139" t="s">
        <v>10354</v>
      </c>
      <c r="L2345" s="58" t="s">
        <v>25</v>
      </c>
      <c r="M2345" s="157">
        <v>5</v>
      </c>
      <c r="N2345" s="94">
        <v>44713</v>
      </c>
      <c r="O2345" s="74" t="str">
        <f>IFERROR(VLOOKUP(IF($L2345="―",$K2345,$L2345),法人一覧!$D$4:$E$333,2,FALSE),"―")</f>
        <v>1190005006650</v>
      </c>
    </row>
    <row r="2346" spans="1:15" ht="30" customHeight="1" x14ac:dyDescent="0.15">
      <c r="N2346" s="109"/>
    </row>
    <row r="2347" spans="1:15" ht="30" customHeight="1" x14ac:dyDescent="0.15">
      <c r="F2347" s="395" t="s">
        <v>13921</v>
      </c>
      <c r="O2347" s="56" t="s">
        <v>204</v>
      </c>
    </row>
    <row r="2348" spans="1:15" ht="30" customHeight="1" x14ac:dyDescent="0.15">
      <c r="A2348" s="77" t="s">
        <v>5</v>
      </c>
      <c r="B2348" s="66" t="s">
        <v>6</v>
      </c>
      <c r="C2348" s="66" t="s">
        <v>7</v>
      </c>
      <c r="D2348" s="66" t="s">
        <v>8</v>
      </c>
      <c r="E2348" s="66" t="s">
        <v>9</v>
      </c>
      <c r="F2348" s="67" t="s">
        <v>10</v>
      </c>
      <c r="G2348" s="66" t="s">
        <v>11</v>
      </c>
      <c r="H2348" s="67" t="s">
        <v>12</v>
      </c>
      <c r="I2348" s="66" t="s">
        <v>13</v>
      </c>
      <c r="J2348" s="66" t="s">
        <v>14</v>
      </c>
      <c r="K2348" s="67" t="s">
        <v>15</v>
      </c>
      <c r="L2348" s="67" t="s">
        <v>13925</v>
      </c>
      <c r="M2348" s="68" t="s">
        <v>16</v>
      </c>
      <c r="N2348" s="67" t="s">
        <v>17</v>
      </c>
      <c r="O2348" s="66" t="s">
        <v>18</v>
      </c>
    </row>
    <row r="2349" spans="1:15" ht="30" customHeight="1" x14ac:dyDescent="0.15">
      <c r="A2349" s="39">
        <f>IF($B$2349="","",COUNTA($B$2349:B2349))</f>
        <v>1</v>
      </c>
      <c r="B2349" s="59">
        <f t="shared" ref="B2349:B2377" si="251">IF(D2349="","",ROW())</f>
        <v>2349</v>
      </c>
      <c r="C2349" s="36" t="str">
        <f t="shared" ref="C2349:C2377" si="252">$F$2337</f>
        <v>（９）　共同生活援助(外部サービス利用型)　（障害者総合支援法）</v>
      </c>
      <c r="D2349" s="131" t="str">
        <f t="shared" ref="D2349:D2377" si="253">$O$2337</f>
        <v>障がい福祉課</v>
      </c>
      <c r="E2349" s="27" t="str">
        <f t="shared" ref="E2349:E2377" si="254">MID(category5_10,SEARCH("）",category5_10,1)+2,SEARCH("（",category5_10,SEARCH("）",category5_10,1)+2)-SEARCH("）",category5_10,1)-3)</f>
        <v>共同生活援助(日中サービス支援型)</v>
      </c>
      <c r="F2349" s="25" t="s">
        <v>15231</v>
      </c>
      <c r="G2349" s="98" t="s">
        <v>15232</v>
      </c>
      <c r="H2349" s="25" t="s">
        <v>15233</v>
      </c>
      <c r="I2349" s="98" t="s">
        <v>15234</v>
      </c>
      <c r="J2349" s="98" t="s">
        <v>10115</v>
      </c>
      <c r="K2349" s="25" t="s">
        <v>15235</v>
      </c>
      <c r="L2349" s="25"/>
      <c r="M2349" s="97">
        <v>20</v>
      </c>
      <c r="N2349" s="135">
        <v>46054</v>
      </c>
      <c r="O2349" s="74" t="str">
        <f>IFERROR(VLOOKUP(IF($L2349="―",$K2349,$L2349),[4]法人一覧!$D$4:$E$326,2,FALSE),"―")</f>
        <v>―</v>
      </c>
    </row>
    <row r="2350" spans="1:15" ht="30" customHeight="1" x14ac:dyDescent="0.15">
      <c r="A2350" s="39">
        <f>IF($B$2349="","",COUNTA($B$2349:B2350))</f>
        <v>2</v>
      </c>
      <c r="B2350" s="36">
        <f t="shared" si="251"/>
        <v>2350</v>
      </c>
      <c r="C2350" s="36" t="str">
        <f t="shared" si="252"/>
        <v>（９）　共同生活援助(外部サービス利用型)　（障害者総合支援法）</v>
      </c>
      <c r="D2350" s="131" t="str">
        <f t="shared" si="253"/>
        <v>障がい福祉課</v>
      </c>
      <c r="E2350" s="27" t="str">
        <f t="shared" si="254"/>
        <v>共同生活援助(日中サービス支援型)</v>
      </c>
      <c r="F2350" s="25" t="s">
        <v>10357</v>
      </c>
      <c r="G2350" s="34" t="s">
        <v>10358</v>
      </c>
      <c r="H2350" s="34" t="s">
        <v>10359</v>
      </c>
      <c r="I2350" s="34" t="s">
        <v>10360</v>
      </c>
      <c r="J2350" s="34" t="s">
        <v>10361</v>
      </c>
      <c r="K2350" s="98" t="s">
        <v>10362</v>
      </c>
      <c r="L2350" s="25" t="s">
        <v>25</v>
      </c>
      <c r="M2350" s="69">
        <v>10</v>
      </c>
      <c r="N2350" s="93">
        <v>44958</v>
      </c>
      <c r="O2350" s="69" t="str">
        <f>IFERROR(VLOOKUP(IF($L2350="―",$K2350,$L2350),[4]法人一覧!$D$4:$E$326,2,FALSE),"―")</f>
        <v>―</v>
      </c>
    </row>
    <row r="2351" spans="1:15" ht="30" customHeight="1" x14ac:dyDescent="0.15">
      <c r="A2351" s="39">
        <f>IF($B$2349="","",COUNTA($B$2349:B2351))</f>
        <v>3</v>
      </c>
      <c r="B2351" s="36">
        <f t="shared" si="251"/>
        <v>2351</v>
      </c>
      <c r="C2351" s="36" t="str">
        <f t="shared" si="252"/>
        <v>（９）　共同生活援助(外部サービス利用型)　（障害者総合支援法）</v>
      </c>
      <c r="D2351" s="131" t="str">
        <f t="shared" si="253"/>
        <v>障がい福祉課</v>
      </c>
      <c r="E2351" s="27" t="str">
        <f t="shared" si="254"/>
        <v>共同生活援助(日中サービス支援型)</v>
      </c>
      <c r="F2351" s="25" t="s">
        <v>10363</v>
      </c>
      <c r="G2351" s="34" t="s">
        <v>2260</v>
      </c>
      <c r="H2351" s="34" t="s">
        <v>10364</v>
      </c>
      <c r="I2351" s="34" t="s">
        <v>10365</v>
      </c>
      <c r="J2351" s="34" t="s">
        <v>10366</v>
      </c>
      <c r="K2351" s="98" t="s">
        <v>10367</v>
      </c>
      <c r="L2351" s="25" t="s">
        <v>25</v>
      </c>
      <c r="M2351" s="69">
        <v>4</v>
      </c>
      <c r="N2351" s="93">
        <v>45566</v>
      </c>
      <c r="O2351" s="69" t="str">
        <f>IFERROR(VLOOKUP(IF($L2351="―",$K2351,$L2351),[4]法人一覧!$D$4:$E$326,2,FALSE),"―")</f>
        <v>―</v>
      </c>
    </row>
    <row r="2352" spans="1:15" ht="30" customHeight="1" x14ac:dyDescent="0.15">
      <c r="A2352" s="39">
        <f>IF($B$2349="","",COUNTA($B$2349:B2352))</f>
        <v>4</v>
      </c>
      <c r="B2352" s="36">
        <f t="shared" si="251"/>
        <v>2352</v>
      </c>
      <c r="C2352" s="36" t="str">
        <f t="shared" si="252"/>
        <v>（９）　共同生活援助(外部サービス利用型)　（障害者総合支援法）</v>
      </c>
      <c r="D2352" s="131" t="str">
        <f t="shared" si="253"/>
        <v>障がい福祉課</v>
      </c>
      <c r="E2352" s="27" t="str">
        <f t="shared" si="254"/>
        <v>共同生活援助(日中サービス支援型)</v>
      </c>
      <c r="F2352" s="25" t="s">
        <v>10368</v>
      </c>
      <c r="G2352" s="34" t="s">
        <v>3034</v>
      </c>
      <c r="H2352" s="34" t="s">
        <v>10369</v>
      </c>
      <c r="I2352" s="34" t="s">
        <v>10370</v>
      </c>
      <c r="J2352" s="34" t="s">
        <v>10371</v>
      </c>
      <c r="K2352" s="98" t="s">
        <v>9726</v>
      </c>
      <c r="L2352" s="25" t="s">
        <v>25</v>
      </c>
      <c r="M2352" s="69">
        <v>20</v>
      </c>
      <c r="N2352" s="93">
        <v>45689</v>
      </c>
      <c r="O2352" s="69" t="str">
        <f>IFERROR(VLOOKUP(IF($L2352="―",$K2352,$L2352),[4]法人一覧!$D$4:$E$326,2,FALSE),"―")</f>
        <v>―</v>
      </c>
    </row>
    <row r="2353" spans="1:22" s="78" customFormat="1" ht="30" customHeight="1" x14ac:dyDescent="0.15">
      <c r="A2353" s="39">
        <f>IF($B$2349="","",COUNTA($B$2349:B2353))</f>
        <v>5</v>
      </c>
      <c r="B2353" s="36">
        <f t="shared" si="251"/>
        <v>2353</v>
      </c>
      <c r="C2353" s="36" t="str">
        <f t="shared" si="252"/>
        <v>（９）　共同生活援助(外部サービス利用型)　（障害者総合支援法）</v>
      </c>
      <c r="D2353" s="131" t="str">
        <f t="shared" si="253"/>
        <v>障がい福祉課</v>
      </c>
      <c r="E2353" s="27" t="str">
        <f t="shared" si="254"/>
        <v>共同生活援助(日中サービス支援型)</v>
      </c>
      <c r="F2353" s="25" t="s">
        <v>10372</v>
      </c>
      <c r="G2353" s="34" t="s">
        <v>6319</v>
      </c>
      <c r="H2353" s="34" t="s">
        <v>10373</v>
      </c>
      <c r="I2353" s="34" t="s">
        <v>10374</v>
      </c>
      <c r="J2353" s="34" t="s">
        <v>10375</v>
      </c>
      <c r="K2353" s="98" t="s">
        <v>10376</v>
      </c>
      <c r="L2353" s="25" t="s">
        <v>25</v>
      </c>
      <c r="M2353" s="69">
        <v>20</v>
      </c>
      <c r="N2353" s="93">
        <v>45748</v>
      </c>
      <c r="O2353" s="69" t="str">
        <f>IFERROR(VLOOKUP(IF($L2353="―",$K2353,$L2353),[4]法人一覧!$D$4:$E$326,2,FALSE),"―")</f>
        <v>―</v>
      </c>
      <c r="P2353" s="63"/>
      <c r="Q2353" s="63"/>
      <c r="R2353" s="63"/>
      <c r="S2353" s="63"/>
      <c r="T2353" s="63"/>
      <c r="U2353" s="63"/>
      <c r="V2353" s="63"/>
    </row>
    <row r="2354" spans="1:22" s="78" customFormat="1" ht="30" customHeight="1" x14ac:dyDescent="0.15">
      <c r="A2354" s="39">
        <f>IF($B$2349="","",COUNTA($B$2349:B2354))</f>
        <v>6</v>
      </c>
      <c r="B2354" s="36">
        <f t="shared" si="251"/>
        <v>2354</v>
      </c>
      <c r="C2354" s="36" t="str">
        <f t="shared" si="252"/>
        <v>（９）　共同生活援助(外部サービス利用型)　（障害者総合支援法）</v>
      </c>
      <c r="D2354" s="131" t="str">
        <f t="shared" si="253"/>
        <v>障がい福祉課</v>
      </c>
      <c r="E2354" s="27" t="str">
        <f t="shared" si="254"/>
        <v>共同生活援助(日中サービス支援型)</v>
      </c>
      <c r="F2354" s="25" t="s">
        <v>15236</v>
      </c>
      <c r="G2354" s="98" t="s">
        <v>2204</v>
      </c>
      <c r="H2354" s="25" t="s">
        <v>15237</v>
      </c>
      <c r="I2354" s="98" t="s">
        <v>15238</v>
      </c>
      <c r="J2354" s="98" t="s">
        <v>16134</v>
      </c>
      <c r="K2354" s="25" t="s">
        <v>10401</v>
      </c>
      <c r="L2354" s="25"/>
      <c r="M2354" s="97">
        <v>20</v>
      </c>
      <c r="N2354" s="135">
        <v>45901</v>
      </c>
      <c r="O2354" s="69" t="str">
        <f>IFERROR(VLOOKUP(IF($L2354="―",$K2354,$L2354),[4]法人一覧!$D$4:$E$326,2,FALSE),"―")</f>
        <v>―</v>
      </c>
      <c r="P2354" s="63"/>
      <c r="Q2354" s="63"/>
      <c r="R2354" s="63"/>
      <c r="S2354" s="63"/>
      <c r="T2354" s="63"/>
      <c r="U2354" s="63"/>
      <c r="V2354" s="63"/>
    </row>
    <row r="2355" spans="1:22" s="78" customFormat="1" ht="30" customHeight="1" x14ac:dyDescent="0.15">
      <c r="A2355" s="39">
        <f>IF($B$2349="","",COUNTA($B$2349:B2355))</f>
        <v>7</v>
      </c>
      <c r="B2355" s="36">
        <f t="shared" si="251"/>
        <v>2355</v>
      </c>
      <c r="C2355" s="36" t="str">
        <f t="shared" si="252"/>
        <v>（９）　共同生活援助(外部サービス利用型)　（障害者総合支援法）</v>
      </c>
      <c r="D2355" s="131" t="str">
        <f t="shared" si="253"/>
        <v>障がい福祉課</v>
      </c>
      <c r="E2355" s="27" t="str">
        <f t="shared" si="254"/>
        <v>共同生活援助(日中サービス支援型)</v>
      </c>
      <c r="F2355" s="25" t="s">
        <v>15239</v>
      </c>
      <c r="G2355" s="98" t="s">
        <v>15240</v>
      </c>
      <c r="H2355" s="25" t="s">
        <v>15241</v>
      </c>
      <c r="I2355" s="98" t="s">
        <v>15242</v>
      </c>
      <c r="J2355" s="98" t="s">
        <v>15243</v>
      </c>
      <c r="K2355" s="25" t="s">
        <v>15173</v>
      </c>
      <c r="L2355" s="25"/>
      <c r="M2355" s="97">
        <v>20</v>
      </c>
      <c r="N2355" s="135">
        <v>45931</v>
      </c>
      <c r="O2355" s="69" t="str">
        <f>IFERROR(VLOOKUP(IF($L2355="―",$K2355,$L2355),[4]法人一覧!$D$4:$E$326,2,FALSE),"―")</f>
        <v>―</v>
      </c>
      <c r="P2355" s="63"/>
      <c r="Q2355" s="63"/>
      <c r="R2355" s="63"/>
      <c r="S2355" s="63"/>
      <c r="T2355" s="63"/>
      <c r="U2355" s="63"/>
      <c r="V2355" s="63"/>
    </row>
    <row r="2356" spans="1:22" s="78" customFormat="1" ht="30" customHeight="1" x14ac:dyDescent="0.15">
      <c r="A2356" s="39">
        <f>IF($B$2349="","",COUNTA($B$2349:B2356))</f>
        <v>8</v>
      </c>
      <c r="B2356" s="36">
        <f t="shared" si="251"/>
        <v>2356</v>
      </c>
      <c r="C2356" s="36" t="str">
        <f t="shared" si="252"/>
        <v>（９）　共同生活援助(外部サービス利用型)　（障害者総合支援法）</v>
      </c>
      <c r="D2356" s="131" t="str">
        <f t="shared" si="253"/>
        <v>障がい福祉課</v>
      </c>
      <c r="E2356" s="27" t="str">
        <f t="shared" si="254"/>
        <v>共同生活援助(日中サービス支援型)</v>
      </c>
      <c r="F2356" s="208" t="s">
        <v>15244</v>
      </c>
      <c r="G2356" s="89" t="s">
        <v>6319</v>
      </c>
      <c r="H2356" s="209" t="s">
        <v>15245</v>
      </c>
      <c r="I2356" s="277" t="s">
        <v>15246</v>
      </c>
      <c r="J2356" s="277" t="s">
        <v>10115</v>
      </c>
      <c r="K2356" s="25" t="s">
        <v>10401</v>
      </c>
      <c r="L2356" s="25"/>
      <c r="M2356" s="97">
        <v>10</v>
      </c>
      <c r="N2356" s="135">
        <v>46082</v>
      </c>
      <c r="O2356" s="69" t="str">
        <f>IFERROR(VLOOKUP(IF($L2356="―",$K2356,$L2356),[4]法人一覧!$D$4:$E$326,2,FALSE),"―")</f>
        <v>―</v>
      </c>
      <c r="P2356" s="63"/>
      <c r="Q2356" s="63"/>
      <c r="R2356" s="63"/>
      <c r="S2356" s="63"/>
      <c r="T2356" s="63"/>
      <c r="U2356" s="63"/>
      <c r="V2356" s="63"/>
    </row>
    <row r="2357" spans="1:22" s="78" customFormat="1" ht="30" customHeight="1" x14ac:dyDescent="0.15">
      <c r="A2357" s="39">
        <f>IF($B$2349="","",COUNTA($B$2349:B2357))</f>
        <v>9</v>
      </c>
      <c r="B2357" s="36">
        <f t="shared" si="251"/>
        <v>2357</v>
      </c>
      <c r="C2357" s="36" t="str">
        <f t="shared" si="252"/>
        <v>（９）　共同生活援助(外部サービス利用型)　（障害者総合支援法）</v>
      </c>
      <c r="D2357" s="131" t="str">
        <f t="shared" si="253"/>
        <v>障がい福祉課</v>
      </c>
      <c r="E2357" s="27" t="str">
        <f t="shared" si="254"/>
        <v>共同生活援助(日中サービス支援型)</v>
      </c>
      <c r="F2357" s="98" t="s">
        <v>10377</v>
      </c>
      <c r="G2357" s="34" t="s">
        <v>2331</v>
      </c>
      <c r="H2357" s="98" t="s">
        <v>10378</v>
      </c>
      <c r="I2357" s="34" t="s">
        <v>10379</v>
      </c>
      <c r="J2357" s="34" t="s">
        <v>10380</v>
      </c>
      <c r="K2357" s="98" t="s">
        <v>15247</v>
      </c>
      <c r="L2357" s="25" t="s">
        <v>25</v>
      </c>
      <c r="M2357" s="41">
        <v>20</v>
      </c>
      <c r="N2357" s="135">
        <v>43922</v>
      </c>
      <c r="O2357" s="69" t="str">
        <f>IFERROR(VLOOKUP(IF($L2357="―",$K2357,$L2357),[4]法人一覧!$D$4:$E$326,2,FALSE),"―")</f>
        <v>―</v>
      </c>
      <c r="P2357" s="63"/>
      <c r="Q2357" s="63"/>
      <c r="R2357" s="63"/>
      <c r="S2357" s="63"/>
      <c r="T2357" s="63"/>
      <c r="U2357" s="63"/>
      <c r="V2357" s="63"/>
    </row>
    <row r="2358" spans="1:22" s="78" customFormat="1" ht="30" customHeight="1" x14ac:dyDescent="0.15">
      <c r="A2358" s="39">
        <f>IF($B$2349="","",COUNTA($B$2349:B2358))</f>
        <v>10</v>
      </c>
      <c r="B2358" s="36">
        <f t="shared" si="251"/>
        <v>2358</v>
      </c>
      <c r="C2358" s="36" t="str">
        <f t="shared" si="252"/>
        <v>（９）　共同生活援助(外部サービス利用型)　（障害者総合支援法）</v>
      </c>
      <c r="D2358" s="131" t="str">
        <f t="shared" si="253"/>
        <v>障がい福祉課</v>
      </c>
      <c r="E2358" s="27" t="str">
        <f t="shared" si="254"/>
        <v>共同生活援助(日中サービス支援型)</v>
      </c>
      <c r="F2358" s="98" t="s">
        <v>10381</v>
      </c>
      <c r="G2358" s="34" t="s">
        <v>10382</v>
      </c>
      <c r="H2358" s="98" t="s">
        <v>10383</v>
      </c>
      <c r="I2358" s="34" t="s">
        <v>10384</v>
      </c>
      <c r="J2358" s="34" t="s">
        <v>10385</v>
      </c>
      <c r="K2358" s="98" t="s">
        <v>10386</v>
      </c>
      <c r="L2358" s="25" t="s">
        <v>25</v>
      </c>
      <c r="M2358" s="41">
        <v>60</v>
      </c>
      <c r="N2358" s="135">
        <v>44287</v>
      </c>
      <c r="O2358" s="69" t="str">
        <f>IFERROR(VLOOKUP(IF($L2358="―",$K2358,$L2358),[4]法人一覧!$D$4:$E$326,2,FALSE),"―")</f>
        <v>―</v>
      </c>
      <c r="P2358" s="63"/>
      <c r="Q2358" s="63"/>
      <c r="R2358" s="63"/>
      <c r="S2358" s="63"/>
      <c r="T2358" s="63"/>
      <c r="U2358" s="63"/>
      <c r="V2358" s="63"/>
    </row>
    <row r="2359" spans="1:22" s="78" customFormat="1" ht="30" customHeight="1" x14ac:dyDescent="0.15">
      <c r="A2359" s="39">
        <f>IF($B$2349="","",COUNTA($B$2349:B2359))</f>
        <v>11</v>
      </c>
      <c r="B2359" s="36">
        <f t="shared" si="251"/>
        <v>2359</v>
      </c>
      <c r="C2359" s="36" t="str">
        <f t="shared" si="252"/>
        <v>（９）　共同生活援助(外部サービス利用型)　（障害者総合支援法）</v>
      </c>
      <c r="D2359" s="131" t="str">
        <f t="shared" si="253"/>
        <v>障がい福祉課</v>
      </c>
      <c r="E2359" s="27" t="str">
        <f t="shared" si="254"/>
        <v>共同生活援助(日中サービス支援型)</v>
      </c>
      <c r="F2359" s="214" t="s">
        <v>10387</v>
      </c>
      <c r="G2359" s="218" t="s">
        <v>10388</v>
      </c>
      <c r="H2359" s="214" t="s">
        <v>10389</v>
      </c>
      <c r="I2359" s="208" t="s">
        <v>10390</v>
      </c>
      <c r="J2359" s="208" t="s">
        <v>10391</v>
      </c>
      <c r="K2359" s="214" t="s">
        <v>10392</v>
      </c>
      <c r="L2359" s="25" t="s">
        <v>25</v>
      </c>
      <c r="M2359" s="41">
        <v>20</v>
      </c>
      <c r="N2359" s="135">
        <v>45047</v>
      </c>
      <c r="O2359" s="69" t="str">
        <f>IFERROR(VLOOKUP(IF($L2359="―",$K2359,$L2359),[4]法人一覧!$D$4:$E$326,2,FALSE),"―")</f>
        <v>―</v>
      </c>
      <c r="P2359" s="63"/>
      <c r="Q2359" s="63"/>
      <c r="R2359" s="63"/>
      <c r="S2359" s="63"/>
      <c r="T2359" s="63"/>
      <c r="U2359" s="63"/>
      <c r="V2359" s="63"/>
    </row>
    <row r="2360" spans="1:22" s="78" customFormat="1" ht="30" customHeight="1" x14ac:dyDescent="0.15">
      <c r="A2360" s="39">
        <f>IF($B$2349="","",COUNTA($B$2349:B2360))</f>
        <v>12</v>
      </c>
      <c r="B2360" s="36">
        <f t="shared" si="251"/>
        <v>2360</v>
      </c>
      <c r="C2360" s="36" t="str">
        <f t="shared" si="252"/>
        <v>（９）　共同生活援助(外部サービス利用型)　（障害者総合支援法）</v>
      </c>
      <c r="D2360" s="131" t="str">
        <f t="shared" si="253"/>
        <v>障がい福祉課</v>
      </c>
      <c r="E2360" s="27" t="str">
        <f t="shared" si="254"/>
        <v>共同生活援助(日中サービス支援型)</v>
      </c>
      <c r="F2360" s="214" t="s">
        <v>10393</v>
      </c>
      <c r="G2360" s="218" t="s">
        <v>2331</v>
      </c>
      <c r="H2360" s="214" t="s">
        <v>10394</v>
      </c>
      <c r="I2360" s="208" t="s">
        <v>10395</v>
      </c>
      <c r="J2360" s="208" t="s">
        <v>10396</v>
      </c>
      <c r="K2360" s="214" t="s">
        <v>14848</v>
      </c>
      <c r="L2360" s="25" t="s">
        <v>25</v>
      </c>
      <c r="M2360" s="41">
        <v>20</v>
      </c>
      <c r="N2360" s="135">
        <v>45413</v>
      </c>
      <c r="O2360" s="69" t="str">
        <f>IFERROR(VLOOKUP(IF($L2360="―",$K2360,$L2360),[4]法人一覧!$D$4:$E$326,2,FALSE),"―")</f>
        <v>2190005004083</v>
      </c>
      <c r="P2360" s="63"/>
      <c r="Q2360" s="63"/>
      <c r="R2360" s="63"/>
      <c r="S2360" s="63"/>
      <c r="T2360" s="63"/>
      <c r="U2360" s="63"/>
      <c r="V2360" s="63"/>
    </row>
    <row r="2361" spans="1:22" s="78" customFormat="1" ht="30" customHeight="1" x14ac:dyDescent="0.15">
      <c r="A2361" s="39">
        <f>IF($B$2349="","",COUNTA($B$2349:B2361))</f>
        <v>13</v>
      </c>
      <c r="B2361" s="36">
        <f t="shared" si="251"/>
        <v>2361</v>
      </c>
      <c r="C2361" s="36" t="str">
        <f t="shared" si="252"/>
        <v>（９）　共同生活援助(外部サービス利用型)　（障害者総合支援法）</v>
      </c>
      <c r="D2361" s="131" t="str">
        <f t="shared" si="253"/>
        <v>障がい福祉課</v>
      </c>
      <c r="E2361" s="27" t="str">
        <f t="shared" si="254"/>
        <v>共同生活援助(日中サービス支援型)</v>
      </c>
      <c r="F2361" s="214" t="s">
        <v>10397</v>
      </c>
      <c r="G2361" s="218" t="s">
        <v>2318</v>
      </c>
      <c r="H2361" s="214" t="s">
        <v>10398</v>
      </c>
      <c r="I2361" s="208" t="s">
        <v>10399</v>
      </c>
      <c r="J2361" s="208" t="s">
        <v>10400</v>
      </c>
      <c r="K2361" s="214" t="s">
        <v>10401</v>
      </c>
      <c r="L2361" s="25" t="s">
        <v>25</v>
      </c>
      <c r="M2361" s="41">
        <v>20</v>
      </c>
      <c r="N2361" s="135">
        <v>45627</v>
      </c>
      <c r="O2361" s="69" t="str">
        <f>IFERROR(VLOOKUP(IF($L2361="―",$K2361,$L2361),[4]法人一覧!$D$4:$E$326,2,FALSE),"―")</f>
        <v>―</v>
      </c>
      <c r="P2361" s="63"/>
      <c r="Q2361" s="63"/>
      <c r="R2361" s="63"/>
      <c r="S2361" s="63"/>
      <c r="T2361" s="63"/>
      <c r="U2361" s="63"/>
      <c r="V2361" s="63"/>
    </row>
    <row r="2362" spans="1:22" s="78" customFormat="1" ht="30" customHeight="1" x14ac:dyDescent="0.15">
      <c r="A2362" s="39">
        <f>IF($B$2349="","",COUNTA($B$2349:B2362))</f>
        <v>14</v>
      </c>
      <c r="B2362" s="36">
        <f t="shared" si="251"/>
        <v>2362</v>
      </c>
      <c r="C2362" s="36" t="str">
        <f t="shared" si="252"/>
        <v>（９）　共同生活援助(外部サービス利用型)　（障害者総合支援法）</v>
      </c>
      <c r="D2362" s="131" t="str">
        <f t="shared" si="253"/>
        <v>障がい福祉課</v>
      </c>
      <c r="E2362" s="27" t="str">
        <f t="shared" si="254"/>
        <v>共同生活援助(日中サービス支援型)</v>
      </c>
      <c r="F2362" s="148" t="s">
        <v>8927</v>
      </c>
      <c r="G2362" s="211" t="s">
        <v>10326</v>
      </c>
      <c r="H2362" s="148" t="s">
        <v>10402</v>
      </c>
      <c r="I2362" s="148" t="s">
        <v>10403</v>
      </c>
      <c r="J2362" s="148" t="s">
        <v>8929</v>
      </c>
      <c r="K2362" s="148" t="s">
        <v>10404</v>
      </c>
      <c r="L2362" s="25" t="s">
        <v>25</v>
      </c>
      <c r="M2362" s="41">
        <v>7</v>
      </c>
      <c r="N2362" s="135">
        <v>45170</v>
      </c>
      <c r="O2362" s="69" t="str">
        <f>IFERROR(VLOOKUP(IF($L2362="―",$K2362,$L2362),[4]法人一覧!$D$4:$E$326,2,FALSE),"―")</f>
        <v>―</v>
      </c>
      <c r="P2362" s="63"/>
      <c r="Q2362" s="63"/>
      <c r="R2362" s="63"/>
      <c r="S2362" s="63"/>
      <c r="T2362" s="63"/>
      <c r="U2362" s="63"/>
      <c r="V2362" s="63"/>
    </row>
    <row r="2363" spans="1:22" s="78" customFormat="1" ht="30" customHeight="1" x14ac:dyDescent="0.15">
      <c r="A2363" s="39">
        <f>IF($B$2349="","",COUNTA($B$2349:B2363))</f>
        <v>15</v>
      </c>
      <c r="B2363" s="36">
        <f t="shared" si="251"/>
        <v>2363</v>
      </c>
      <c r="C2363" s="36" t="str">
        <f t="shared" si="252"/>
        <v>（９）　共同生活援助(外部サービス利用型)　（障害者総合支援法）</v>
      </c>
      <c r="D2363" s="131" t="str">
        <f t="shared" si="253"/>
        <v>障がい福祉課</v>
      </c>
      <c r="E2363" s="27" t="str">
        <f t="shared" si="254"/>
        <v>共同生活援助(日中サービス支援型)</v>
      </c>
      <c r="F2363" s="98" t="s">
        <v>10405</v>
      </c>
      <c r="G2363" s="34" t="s">
        <v>7421</v>
      </c>
      <c r="H2363" s="98" t="s">
        <v>10406</v>
      </c>
      <c r="I2363" s="34" t="s">
        <v>10407</v>
      </c>
      <c r="J2363" s="34" t="s">
        <v>9867</v>
      </c>
      <c r="K2363" s="98" t="s">
        <v>14919</v>
      </c>
      <c r="L2363" s="25" t="s">
        <v>25</v>
      </c>
      <c r="M2363" s="41">
        <v>10</v>
      </c>
      <c r="N2363" s="135">
        <v>43313</v>
      </c>
      <c r="O2363" s="69" t="str">
        <f>IFERROR(VLOOKUP(IF($L2363="―",$K2363,$L2363),[4]法人一覧!$D$4:$E$326,2,FALSE),"―")</f>
        <v>3190005000131</v>
      </c>
      <c r="P2363" s="63"/>
      <c r="Q2363" s="63"/>
      <c r="R2363" s="63"/>
      <c r="S2363" s="63"/>
      <c r="T2363" s="63"/>
      <c r="U2363" s="63"/>
      <c r="V2363" s="63"/>
    </row>
    <row r="2364" spans="1:22" s="78" customFormat="1" ht="30" customHeight="1" x14ac:dyDescent="0.15">
      <c r="A2364" s="39">
        <f>IF($B$2349="","",COUNTA($B$2349:B2364))</f>
        <v>16</v>
      </c>
      <c r="B2364" s="36">
        <f t="shared" si="251"/>
        <v>2364</v>
      </c>
      <c r="C2364" s="36" t="str">
        <f t="shared" si="252"/>
        <v>（９）　共同生活援助(外部サービス利用型)　（障害者総合支援法）</v>
      </c>
      <c r="D2364" s="131" t="str">
        <f t="shared" si="253"/>
        <v>障がい福祉課</v>
      </c>
      <c r="E2364" s="27" t="str">
        <f t="shared" si="254"/>
        <v>共同生活援助(日中サービス支援型)</v>
      </c>
      <c r="F2364" s="25" t="s">
        <v>10408</v>
      </c>
      <c r="G2364" s="34" t="s">
        <v>4660</v>
      </c>
      <c r="H2364" s="27" t="s">
        <v>10409</v>
      </c>
      <c r="I2364" s="34" t="s">
        <v>10410</v>
      </c>
      <c r="J2364" s="34" t="s">
        <v>10411</v>
      </c>
      <c r="K2364" s="25" t="s">
        <v>10412</v>
      </c>
      <c r="L2364" s="25" t="s">
        <v>25</v>
      </c>
      <c r="M2364" s="69">
        <v>7</v>
      </c>
      <c r="N2364" s="93">
        <v>45017</v>
      </c>
      <c r="O2364" s="69" t="str">
        <f>IFERROR(VLOOKUP(IF($L2364="―",$K2364,$L2364),[4]法人一覧!$D$4:$E$326,2,FALSE),"―")</f>
        <v>―</v>
      </c>
      <c r="P2364" s="63"/>
      <c r="Q2364" s="63"/>
      <c r="R2364" s="63"/>
      <c r="S2364" s="63"/>
      <c r="T2364" s="63"/>
      <c r="U2364" s="63"/>
      <c r="V2364" s="63"/>
    </row>
    <row r="2365" spans="1:22" s="78" customFormat="1" ht="30" customHeight="1" x14ac:dyDescent="0.15">
      <c r="A2365" s="39">
        <f>IF($B$2349="","",COUNTA($B$2349:B2365))</f>
        <v>17</v>
      </c>
      <c r="B2365" s="36">
        <f t="shared" si="251"/>
        <v>2365</v>
      </c>
      <c r="C2365" s="36" t="str">
        <f t="shared" si="252"/>
        <v>（９）　共同生活援助(外部サービス利用型)　（障害者総合支援法）</v>
      </c>
      <c r="D2365" s="131" t="str">
        <f t="shared" si="253"/>
        <v>障がい福祉課</v>
      </c>
      <c r="E2365" s="27" t="str">
        <f t="shared" si="254"/>
        <v>共同生活援助(日中サービス支援型)</v>
      </c>
      <c r="F2365" s="25" t="s">
        <v>10413</v>
      </c>
      <c r="G2365" s="34" t="s">
        <v>8941</v>
      </c>
      <c r="H2365" s="27" t="s">
        <v>10414</v>
      </c>
      <c r="I2365" s="34" t="s">
        <v>10415</v>
      </c>
      <c r="J2365" s="34" t="s">
        <v>10416</v>
      </c>
      <c r="K2365" s="25" t="s">
        <v>10417</v>
      </c>
      <c r="L2365" s="25" t="s">
        <v>25</v>
      </c>
      <c r="M2365" s="69">
        <v>57</v>
      </c>
      <c r="N2365" s="93">
        <v>45047</v>
      </c>
      <c r="O2365" s="69" t="str">
        <f>IFERROR(VLOOKUP(IF($L2365="―",$K2365,$L2365),[4]法人一覧!$D$4:$E$326,2,FALSE),"―")</f>
        <v>―</v>
      </c>
      <c r="P2365" s="63"/>
      <c r="Q2365" s="63"/>
      <c r="R2365" s="63"/>
      <c r="S2365" s="63"/>
      <c r="T2365" s="63"/>
      <c r="U2365" s="63"/>
      <c r="V2365" s="63"/>
    </row>
    <row r="2366" spans="1:22" s="78" customFormat="1" ht="30" customHeight="1" x14ac:dyDescent="0.15">
      <c r="A2366" s="39">
        <f>IF($B$2349="","",COUNTA($B$2349:B2366))</f>
        <v>18</v>
      </c>
      <c r="B2366" s="36">
        <f t="shared" si="251"/>
        <v>2366</v>
      </c>
      <c r="C2366" s="36" t="str">
        <f t="shared" si="252"/>
        <v>（９）　共同生活援助(外部サービス利用型)　（障害者総合支援法）</v>
      </c>
      <c r="D2366" s="131" t="str">
        <f t="shared" si="253"/>
        <v>障がい福祉課</v>
      </c>
      <c r="E2366" s="27" t="str">
        <f t="shared" si="254"/>
        <v>共同生活援助(日中サービス支援型)</v>
      </c>
      <c r="F2366" s="98" t="s">
        <v>10418</v>
      </c>
      <c r="G2366" s="98" t="s">
        <v>1202</v>
      </c>
      <c r="H2366" s="98" t="s">
        <v>10419</v>
      </c>
      <c r="I2366" s="217" t="s">
        <v>10420</v>
      </c>
      <c r="J2366" s="217" t="s">
        <v>10420</v>
      </c>
      <c r="K2366" s="98" t="s">
        <v>10401</v>
      </c>
      <c r="L2366" s="25" t="s">
        <v>25</v>
      </c>
      <c r="M2366" s="69">
        <v>20</v>
      </c>
      <c r="N2366" s="93">
        <v>45627</v>
      </c>
      <c r="O2366" s="69" t="str">
        <f>IFERROR(VLOOKUP(IF($L2366="―",$K2366,$L2366),[4]法人一覧!$D$4:$E$326,2,FALSE),"―")</f>
        <v>―</v>
      </c>
      <c r="P2366" s="63"/>
      <c r="Q2366" s="63"/>
      <c r="R2366" s="63"/>
      <c r="S2366" s="63"/>
      <c r="T2366" s="63"/>
      <c r="U2366" s="63"/>
      <c r="V2366" s="63"/>
    </row>
    <row r="2367" spans="1:22" s="78" customFormat="1" ht="30" customHeight="1" x14ac:dyDescent="0.15">
      <c r="A2367" s="39">
        <f>IF($B$2349="","",COUNTA($B$2349:B2367))</f>
        <v>19</v>
      </c>
      <c r="B2367" s="36">
        <f t="shared" si="251"/>
        <v>2367</v>
      </c>
      <c r="C2367" s="36" t="str">
        <f t="shared" si="252"/>
        <v>（９）　共同生活援助(外部サービス利用型)　（障害者総合支援法）</v>
      </c>
      <c r="D2367" s="131" t="str">
        <f t="shared" si="253"/>
        <v>障がい福祉課</v>
      </c>
      <c r="E2367" s="27" t="str">
        <f t="shared" si="254"/>
        <v>共同生活援助(日中サービス支援型)</v>
      </c>
      <c r="F2367" s="98" t="s">
        <v>10421</v>
      </c>
      <c r="G2367" s="98" t="s">
        <v>4676</v>
      </c>
      <c r="H2367" s="98" t="s">
        <v>10422</v>
      </c>
      <c r="I2367" s="217" t="s">
        <v>4831</v>
      </c>
      <c r="J2367" s="217" t="s">
        <v>4832</v>
      </c>
      <c r="K2367" s="98" t="s">
        <v>10423</v>
      </c>
      <c r="L2367" s="25" t="s">
        <v>25</v>
      </c>
      <c r="M2367" s="69">
        <v>20</v>
      </c>
      <c r="N2367" s="93">
        <v>45717</v>
      </c>
      <c r="O2367" s="69" t="str">
        <f>IFERROR(VLOOKUP(IF($L2367="―",$K2367,$L2367),[4]法人一覧!$D$4:$E$326,2,FALSE),"―")</f>
        <v>―</v>
      </c>
      <c r="P2367" s="63"/>
      <c r="Q2367" s="63"/>
      <c r="R2367" s="63"/>
      <c r="S2367" s="63"/>
      <c r="T2367" s="63"/>
      <c r="U2367" s="63"/>
      <c r="V2367" s="63"/>
    </row>
    <row r="2368" spans="1:22" s="78" customFormat="1" ht="30" customHeight="1" x14ac:dyDescent="0.15">
      <c r="A2368" s="39">
        <f>IF($B$2349="","",COUNTA($B$2349:B2368))</f>
        <v>20</v>
      </c>
      <c r="B2368" s="36">
        <f t="shared" si="251"/>
        <v>2368</v>
      </c>
      <c r="C2368" s="36" t="str">
        <f t="shared" si="252"/>
        <v>（９）　共同生活援助(外部サービス利用型)　（障害者総合支援法）</v>
      </c>
      <c r="D2368" s="131" t="str">
        <f t="shared" si="253"/>
        <v>障がい福祉課</v>
      </c>
      <c r="E2368" s="27" t="str">
        <f t="shared" si="254"/>
        <v>共同生活援助(日中サービス支援型)</v>
      </c>
      <c r="F2368" s="25" t="s">
        <v>15248</v>
      </c>
      <c r="G2368" s="98" t="s">
        <v>2463</v>
      </c>
      <c r="H2368" s="25" t="s">
        <v>15249</v>
      </c>
      <c r="I2368" s="98" t="s">
        <v>16131</v>
      </c>
      <c r="J2368" s="98" t="s">
        <v>16132</v>
      </c>
      <c r="K2368" s="25" t="s">
        <v>15250</v>
      </c>
      <c r="L2368" s="25"/>
      <c r="M2368" s="97">
        <v>20</v>
      </c>
      <c r="N2368" s="135">
        <v>45809</v>
      </c>
      <c r="O2368" s="69" t="str">
        <f>IFERROR(VLOOKUP(IF($L2368="―",$K2368,$L2368),[4]法人一覧!$D$4:$E$326,2,FALSE),"―")</f>
        <v>―</v>
      </c>
      <c r="P2368" s="63"/>
      <c r="Q2368" s="63"/>
      <c r="R2368" s="63"/>
      <c r="S2368" s="63"/>
      <c r="T2368" s="63"/>
      <c r="U2368" s="63"/>
      <c r="V2368" s="63"/>
    </row>
    <row r="2369" spans="1:24" s="78" customFormat="1" ht="30" customHeight="1" x14ac:dyDescent="0.15">
      <c r="A2369" s="39">
        <f>IF($B$2349="","",COUNTA($B$2349:B2369))</f>
        <v>21</v>
      </c>
      <c r="B2369" s="36">
        <f t="shared" si="251"/>
        <v>2369</v>
      </c>
      <c r="C2369" s="36" t="str">
        <f t="shared" si="252"/>
        <v>（９）　共同生活援助(外部サービス利用型)　（障害者総合支援法）</v>
      </c>
      <c r="D2369" s="131" t="str">
        <f t="shared" si="253"/>
        <v>障がい福祉課</v>
      </c>
      <c r="E2369" s="27" t="str">
        <f t="shared" si="254"/>
        <v>共同生活援助(日中サービス支援型)</v>
      </c>
      <c r="F2369" s="25" t="s">
        <v>15251</v>
      </c>
      <c r="G2369" s="98" t="s">
        <v>15178</v>
      </c>
      <c r="H2369" s="98" t="s">
        <v>15179</v>
      </c>
      <c r="I2369" s="98" t="s">
        <v>16127</v>
      </c>
      <c r="J2369" s="98" t="s">
        <v>16128</v>
      </c>
      <c r="K2369" s="25" t="s">
        <v>10401</v>
      </c>
      <c r="L2369" s="25"/>
      <c r="M2369" s="97">
        <v>20</v>
      </c>
      <c r="N2369" s="93">
        <v>45809</v>
      </c>
      <c r="O2369" s="69" t="str">
        <f>IFERROR(VLOOKUP(IF($L2369="―",$K2369,$L2369),[4]法人一覧!$D$4:$E$326,2,FALSE),"―")</f>
        <v>―</v>
      </c>
      <c r="R2369" s="63"/>
      <c r="S2369" s="63"/>
      <c r="T2369" s="63"/>
      <c r="U2369" s="63"/>
      <c r="V2369" s="63"/>
      <c r="W2369" s="63"/>
      <c r="X2369" s="63"/>
    </row>
    <row r="2370" spans="1:24" s="78" customFormat="1" ht="30" customHeight="1" x14ac:dyDescent="0.15">
      <c r="A2370" s="39">
        <f>IF($B$2349="","",COUNTA($B$2349:B2370))</f>
        <v>22</v>
      </c>
      <c r="B2370" s="36">
        <f t="shared" si="251"/>
        <v>2370</v>
      </c>
      <c r="C2370" s="36" t="str">
        <f t="shared" si="252"/>
        <v>（９）　共同生活援助(外部サービス利用型)　（障害者総合支援法）</v>
      </c>
      <c r="D2370" s="131" t="str">
        <f t="shared" si="253"/>
        <v>障がい福祉課</v>
      </c>
      <c r="E2370" s="27" t="str">
        <f t="shared" si="254"/>
        <v>共同生活援助(日中サービス支援型)</v>
      </c>
      <c r="F2370" s="25" t="s">
        <v>15252</v>
      </c>
      <c r="G2370" s="98" t="s">
        <v>11642</v>
      </c>
      <c r="H2370" s="25" t="s">
        <v>15253</v>
      </c>
      <c r="I2370" s="98" t="s">
        <v>15254</v>
      </c>
      <c r="J2370" s="98" t="s">
        <v>10115</v>
      </c>
      <c r="K2370" s="25" t="s">
        <v>15255</v>
      </c>
      <c r="L2370" s="25"/>
      <c r="M2370" s="97">
        <v>20</v>
      </c>
      <c r="N2370" s="135">
        <v>46054</v>
      </c>
      <c r="O2370" s="69" t="str">
        <f>IFERROR(VLOOKUP(IF($L2370="―",$K2370,$L2370),[4]法人一覧!$D$4:$E$326,2,FALSE),"―")</f>
        <v>―</v>
      </c>
      <c r="R2370" s="63"/>
      <c r="S2370" s="63"/>
      <c r="T2370" s="63"/>
      <c r="U2370" s="63"/>
      <c r="V2370" s="63"/>
      <c r="W2370" s="63"/>
      <c r="X2370" s="63"/>
    </row>
    <row r="2371" spans="1:24" ht="30" customHeight="1" x14ac:dyDescent="0.15">
      <c r="A2371" s="39">
        <f>IF($B$2349="","",COUNTA($B$2349:B2371))</f>
        <v>23</v>
      </c>
      <c r="B2371" s="36">
        <f t="shared" si="251"/>
        <v>2371</v>
      </c>
      <c r="C2371" s="36" t="str">
        <f t="shared" si="252"/>
        <v>（９）　共同生活援助(外部サービス利用型)　（障害者総合支援法）</v>
      </c>
      <c r="D2371" s="131" t="str">
        <f t="shared" si="253"/>
        <v>障がい福祉課</v>
      </c>
      <c r="E2371" s="27" t="str">
        <f t="shared" si="254"/>
        <v>共同生活援助(日中サービス支援型)</v>
      </c>
      <c r="F2371" s="98" t="s">
        <v>10424</v>
      </c>
      <c r="G2371" s="34" t="s">
        <v>8045</v>
      </c>
      <c r="H2371" s="98" t="s">
        <v>10425</v>
      </c>
      <c r="I2371" s="34" t="s">
        <v>10426</v>
      </c>
      <c r="J2371" s="34" t="s">
        <v>10427</v>
      </c>
      <c r="K2371" s="98" t="s">
        <v>10428</v>
      </c>
      <c r="L2371" s="25" t="s">
        <v>25</v>
      </c>
      <c r="M2371" s="41">
        <v>19</v>
      </c>
      <c r="N2371" s="118">
        <v>45962</v>
      </c>
      <c r="O2371" s="69" t="str">
        <f>IFERROR(VLOOKUP(IF($L2371="―",$K2371,$L2371),[4]法人一覧!$D$4:$E$326,2,FALSE),"―")</f>
        <v>―</v>
      </c>
    </row>
    <row r="2372" spans="1:24" ht="30" customHeight="1" x14ac:dyDescent="0.15">
      <c r="A2372" s="39">
        <f>IF($B$2349="","",COUNTA($B$2349:B2372))</f>
        <v>24</v>
      </c>
      <c r="B2372" s="188">
        <f>IF(D2372="","",ROW())</f>
        <v>2372</v>
      </c>
      <c r="C2372" s="36" t="str">
        <f>$F$2337</f>
        <v>（９）　共同生活援助(外部サービス利用型)　（障害者総合支援法）</v>
      </c>
      <c r="D2372" s="131" t="str">
        <f>$O$2337</f>
        <v>障がい福祉課</v>
      </c>
      <c r="E2372" s="34" t="str">
        <f>MID(category5_10,SEARCH("）",category5_10,1)+2,SEARCH("（",category5_10,SEARCH("）",category5_10,1)+2)-SEARCH("）",category5_10,1)-3)</f>
        <v>共同生活援助(日中サービス支援型)</v>
      </c>
      <c r="F2372" s="25" t="s">
        <v>10429</v>
      </c>
      <c r="G2372" s="212" t="s">
        <v>10430</v>
      </c>
      <c r="H2372" s="25" t="s">
        <v>10431</v>
      </c>
      <c r="I2372" s="98" t="s">
        <v>10432</v>
      </c>
      <c r="J2372" s="98" t="s">
        <v>10433</v>
      </c>
      <c r="K2372" s="25" t="s">
        <v>10434</v>
      </c>
      <c r="L2372" s="25" t="s">
        <v>25</v>
      </c>
      <c r="M2372" s="41">
        <v>20</v>
      </c>
      <c r="N2372" s="135">
        <v>45352</v>
      </c>
      <c r="O2372" s="69" t="str">
        <f>IFERROR(VLOOKUP(IF($L2372="―",$K2372,$L2372),[4]法人一覧!$D$4:$E$326,2,FALSE),"―")</f>
        <v>―</v>
      </c>
    </row>
    <row r="2373" spans="1:24" ht="30" customHeight="1" x14ac:dyDescent="0.15">
      <c r="A2373" s="39">
        <f>IF($B$2349="","",COUNTA($B$2349:B2373))</f>
        <v>25</v>
      </c>
      <c r="B2373" s="188">
        <f>IF(D2373="","",ROW())</f>
        <v>2373</v>
      </c>
      <c r="C2373" s="36" t="str">
        <f>$F$2337</f>
        <v>（９）　共同生活援助(外部サービス利用型)　（障害者総合支援法）</v>
      </c>
      <c r="D2373" s="131" t="str">
        <f>$O$2337</f>
        <v>障がい福祉課</v>
      </c>
      <c r="E2373" s="34" t="str">
        <f>MID(category5_10,SEARCH("）",category5_10,1)+2,SEARCH("（",category5_10,SEARCH("）",category5_10,1)+2)-SEARCH("）",category5_10,1)-3)</f>
        <v>共同生活援助(日中サービス支援型)</v>
      </c>
      <c r="F2373" s="25" t="s">
        <v>10435</v>
      </c>
      <c r="G2373" s="212" t="s">
        <v>10436</v>
      </c>
      <c r="H2373" s="25" t="s">
        <v>10437</v>
      </c>
      <c r="I2373" s="98" t="s">
        <v>10438</v>
      </c>
      <c r="J2373" s="98" t="s">
        <v>10439</v>
      </c>
      <c r="K2373" s="25" t="s">
        <v>10440</v>
      </c>
      <c r="L2373" s="25" t="s">
        <v>25</v>
      </c>
      <c r="M2373" s="41">
        <v>20</v>
      </c>
      <c r="N2373" s="135">
        <v>45627</v>
      </c>
      <c r="O2373" s="69" t="str">
        <f>IFERROR(VLOOKUP(IF($L2373="―",$K2373,$L2373),[4]法人一覧!$D$4:$E$326,2,FALSE),"―")</f>
        <v>―</v>
      </c>
    </row>
    <row r="2374" spans="1:24" ht="30" customHeight="1" x14ac:dyDescent="0.15">
      <c r="A2374" s="39">
        <f>IF($B$2349="","",COUNTA($B$2349:B2374))</f>
        <v>26</v>
      </c>
      <c r="B2374" s="188">
        <f>IF(D2374="","",ROW())</f>
        <v>2374</v>
      </c>
      <c r="C2374" s="36" t="str">
        <f>$F$2337</f>
        <v>（９）　共同生活援助(外部サービス利用型)　（障害者総合支援法）</v>
      </c>
      <c r="D2374" s="131" t="str">
        <f>$O$2337</f>
        <v>障がい福祉課</v>
      </c>
      <c r="E2374" s="34" t="str">
        <f>MID(category5_10,SEARCH("）",category5_10,1)+2,SEARCH("（",category5_10,SEARCH("）",category5_10,1)+2)-SEARCH("）",category5_10,1)-3)</f>
        <v>共同生活援助(日中サービス支援型)</v>
      </c>
      <c r="F2374" s="214" t="s">
        <v>10441</v>
      </c>
      <c r="G2374" s="218" t="s">
        <v>10442</v>
      </c>
      <c r="H2374" s="214" t="s">
        <v>10443</v>
      </c>
      <c r="I2374" s="208" t="s">
        <v>16133</v>
      </c>
      <c r="J2374" s="208" t="s">
        <v>16133</v>
      </c>
      <c r="K2374" s="214" t="s">
        <v>10444</v>
      </c>
      <c r="L2374" s="25" t="s">
        <v>25</v>
      </c>
      <c r="M2374" s="41">
        <v>10</v>
      </c>
      <c r="N2374" s="135">
        <v>45047</v>
      </c>
      <c r="O2374" s="69" t="str">
        <f>IFERROR(VLOOKUP(IF($L2374="―",$K2374,$L2374),[4]法人一覧!$D$4:$E$326,2,FALSE),"―")</f>
        <v>―</v>
      </c>
    </row>
    <row r="2375" spans="1:24" ht="30" customHeight="1" x14ac:dyDescent="0.15">
      <c r="A2375" s="39">
        <f>IF($B$2349="","",COUNTA($B$2349:B2375))</f>
        <v>27</v>
      </c>
      <c r="B2375" s="188">
        <f>IF(D2375="","",ROW())</f>
        <v>2375</v>
      </c>
      <c r="C2375" s="36" t="str">
        <f>$F$2337</f>
        <v>（９）　共同生活援助(外部サービス利用型)　（障害者総合支援法）</v>
      </c>
      <c r="D2375" s="131" t="str">
        <f>$O$2337</f>
        <v>障がい福祉課</v>
      </c>
      <c r="E2375" s="34" t="str">
        <f>MID(category5_10,SEARCH("）",category5_10,1)+2,SEARCH("（",category5_10,SEARCH("）",category5_10,1)+2)-SEARCH("）",category5_10,1)-3)</f>
        <v>共同生活援助(日中サービス支援型)</v>
      </c>
      <c r="F2375" s="25" t="s">
        <v>10445</v>
      </c>
      <c r="G2375" s="212" t="s">
        <v>1830</v>
      </c>
      <c r="H2375" s="25" t="s">
        <v>10446</v>
      </c>
      <c r="I2375" s="98" t="s">
        <v>10447</v>
      </c>
      <c r="J2375" s="98" t="s">
        <v>10448</v>
      </c>
      <c r="K2375" s="25" t="s">
        <v>10401</v>
      </c>
      <c r="L2375" s="25" t="s">
        <v>25</v>
      </c>
      <c r="M2375" s="41">
        <v>20</v>
      </c>
      <c r="N2375" s="135">
        <v>45627</v>
      </c>
      <c r="O2375" s="69" t="str">
        <f>IFERROR(VLOOKUP(IF($L2375="―",$K2375,$L2375),[4]法人一覧!$D$4:$E$326,2,FALSE),"―")</f>
        <v>―</v>
      </c>
    </row>
    <row r="2376" spans="1:24" ht="30" customHeight="1" x14ac:dyDescent="0.15">
      <c r="A2376" s="39">
        <f>IF($B$2349="","",COUNTA($B$2349:B2376))</f>
        <v>28</v>
      </c>
      <c r="B2376" s="188">
        <f>IF(D2376="","",ROW())</f>
        <v>2376</v>
      </c>
      <c r="C2376" s="36" t="str">
        <f>$F$2337</f>
        <v>（９）　共同生活援助(外部サービス利用型)　（障害者総合支援法）</v>
      </c>
      <c r="D2376" s="131" t="str">
        <f>$O$2337</f>
        <v>障がい福祉課</v>
      </c>
      <c r="E2376" s="34" t="str">
        <f>MID(category5_10,SEARCH("）",category5_10,1)+2,SEARCH("（",category5_10,SEARCH("）",category5_10,1)+2)-SEARCH("）",category5_10,1)-3)</f>
        <v>共同生活援助(日中サービス支援型)</v>
      </c>
      <c r="F2376" s="98" t="s">
        <v>10449</v>
      </c>
      <c r="G2376" s="34" t="s">
        <v>10450</v>
      </c>
      <c r="H2376" s="98" t="s">
        <v>10451</v>
      </c>
      <c r="I2376" s="34" t="s">
        <v>10452</v>
      </c>
      <c r="J2376" s="34" t="s">
        <v>10453</v>
      </c>
      <c r="K2376" s="98" t="s">
        <v>14920</v>
      </c>
      <c r="L2376" s="25" t="s">
        <v>25</v>
      </c>
      <c r="M2376" s="41">
        <v>7</v>
      </c>
      <c r="N2376" s="135">
        <v>44317</v>
      </c>
      <c r="O2376" s="69" t="str">
        <f>IFERROR(VLOOKUP(IF($L2376="―",$K2376,$L2376),[4]法人一覧!$D$4:$E$326,2,FALSE),"―")</f>
        <v>9190005005942</v>
      </c>
    </row>
    <row r="2377" spans="1:24" ht="30" customHeight="1" x14ac:dyDescent="0.15">
      <c r="A2377" s="39">
        <f>IF($B$2349="","",COUNTA($B$2349:B2377))</f>
        <v>29</v>
      </c>
      <c r="B2377" s="51">
        <f t="shared" si="251"/>
        <v>2377</v>
      </c>
      <c r="C2377" s="51" t="str">
        <f t="shared" si="252"/>
        <v>（９）　共同生活援助(外部サービス利用型)　（障害者総合支援法）</v>
      </c>
      <c r="D2377" s="138" t="str">
        <f t="shared" si="253"/>
        <v>障がい福祉課</v>
      </c>
      <c r="E2377" s="27" t="str">
        <f t="shared" si="254"/>
        <v>共同生活援助(日中サービス支援型)</v>
      </c>
      <c r="F2377" s="223" t="s">
        <v>10454</v>
      </c>
      <c r="G2377" s="224" t="s">
        <v>3823</v>
      </c>
      <c r="H2377" s="223" t="s">
        <v>10455</v>
      </c>
      <c r="I2377" s="223" t="s">
        <v>10456</v>
      </c>
      <c r="J2377" s="223" t="s">
        <v>10457</v>
      </c>
      <c r="K2377" s="223" t="s">
        <v>10401</v>
      </c>
      <c r="L2377" s="58" t="s">
        <v>25</v>
      </c>
      <c r="M2377" s="61">
        <v>20</v>
      </c>
      <c r="N2377" s="140">
        <v>45627</v>
      </c>
      <c r="O2377" s="74" t="str">
        <f>IFERROR(VLOOKUP(IF($L2377="―",$K2377,$L2377),[4]法人一覧!$D$4:$E$326,2,FALSE),"―")</f>
        <v>―</v>
      </c>
    </row>
    <row r="2378" spans="1:24" ht="30" customHeight="1" x14ac:dyDescent="0.15">
      <c r="N2378" s="109"/>
    </row>
    <row r="2379" spans="1:24" ht="30" customHeight="1" x14ac:dyDescent="0.15">
      <c r="F2379" s="395" t="s">
        <v>10458</v>
      </c>
      <c r="O2379" s="56" t="s">
        <v>204</v>
      </c>
    </row>
    <row r="2380" spans="1:24" ht="30" customHeight="1" x14ac:dyDescent="0.15">
      <c r="A2380" s="77" t="s">
        <v>5</v>
      </c>
      <c r="B2380" s="66" t="s">
        <v>6</v>
      </c>
      <c r="C2380" s="66" t="s">
        <v>7</v>
      </c>
      <c r="D2380" s="66" t="s">
        <v>8</v>
      </c>
      <c r="E2380" s="66" t="s">
        <v>9</v>
      </c>
      <c r="F2380" s="67" t="s">
        <v>10</v>
      </c>
      <c r="G2380" s="66" t="s">
        <v>11</v>
      </c>
      <c r="H2380" s="67" t="s">
        <v>12</v>
      </c>
      <c r="I2380" s="66" t="s">
        <v>13</v>
      </c>
      <c r="J2380" s="66" t="s">
        <v>14</v>
      </c>
      <c r="K2380" s="67" t="s">
        <v>15</v>
      </c>
      <c r="L2380" s="67" t="s">
        <v>13925</v>
      </c>
      <c r="M2380" s="68" t="s">
        <v>16</v>
      </c>
      <c r="N2380" s="67" t="s">
        <v>17</v>
      </c>
      <c r="O2380" s="66" t="s">
        <v>18</v>
      </c>
    </row>
    <row r="2381" spans="1:24" ht="30" customHeight="1" x14ac:dyDescent="0.15">
      <c r="A2381" s="39">
        <f>IF($B$2381="","",COUNTA($B$2381:B2381))</f>
        <v>1</v>
      </c>
      <c r="B2381" s="59">
        <f t="shared" ref="B2381:B2383" si="255">IF(D2381="","",ROW())</f>
        <v>2381</v>
      </c>
      <c r="C2381" s="69" t="str">
        <f>$F$2379</f>
        <v>（１１）　宿泊型自立訓練　（障害者総合支援法）</v>
      </c>
      <c r="D2381" s="131" t="str">
        <f>$O$2379</f>
        <v>障がい福祉課</v>
      </c>
      <c r="E2381" s="27" t="str">
        <f>MID(category5_11,SEARCH("）",category5_11,1)+2,SEARCH("（",category5_11,SEARCH("）",category5_11,1)+2)-SEARCH("）",category5_11,1)-3)</f>
        <v>宿泊型自立訓練</v>
      </c>
      <c r="F2381" s="98" t="s">
        <v>10459</v>
      </c>
      <c r="G2381" s="34" t="s">
        <v>3045</v>
      </c>
      <c r="H2381" s="98" t="s">
        <v>10460</v>
      </c>
      <c r="I2381" s="34" t="s">
        <v>10461</v>
      </c>
      <c r="J2381" s="34" t="s">
        <v>10462</v>
      </c>
      <c r="K2381" s="98" t="s">
        <v>8700</v>
      </c>
      <c r="L2381" s="25" t="s">
        <v>25</v>
      </c>
      <c r="M2381" s="41">
        <v>10</v>
      </c>
      <c r="N2381" s="135">
        <v>42461</v>
      </c>
      <c r="O2381" s="74" t="str">
        <f>IFERROR(VLOOKUP(IF($L2381="―",$K2381,$L2381),法人一覧!$D$4:$E$333,2,FALSE),"―")</f>
        <v>3190005008851</v>
      </c>
    </row>
    <row r="2382" spans="1:24" ht="30" customHeight="1" x14ac:dyDescent="0.15">
      <c r="A2382" s="39">
        <f>IF($B$2381="","",COUNTA($B$2381:B2382))</f>
        <v>2</v>
      </c>
      <c r="B2382" s="69">
        <f t="shared" si="255"/>
        <v>2382</v>
      </c>
      <c r="C2382" s="69" t="str">
        <f>$F$2379</f>
        <v>（１１）　宿泊型自立訓練　（障害者総合支援法）</v>
      </c>
      <c r="D2382" s="131" t="str">
        <f>$O$2379</f>
        <v>障がい福祉課</v>
      </c>
      <c r="E2382" s="27" t="str">
        <f>MID(category5_11,SEARCH("）",category5_11,1)+2,SEARCH("（",category5_11,SEARCH("）",category5_11,1)+2)-SEARCH("）",category5_11,1)-3)</f>
        <v>宿泊型自立訓練</v>
      </c>
      <c r="F2382" s="98" t="s">
        <v>10463</v>
      </c>
      <c r="G2382" s="34" t="s">
        <v>7421</v>
      </c>
      <c r="H2382" s="98" t="s">
        <v>10464</v>
      </c>
      <c r="I2382" s="34" t="s">
        <v>10407</v>
      </c>
      <c r="J2382" s="34" t="s">
        <v>9867</v>
      </c>
      <c r="K2382" s="98" t="s">
        <v>8995</v>
      </c>
      <c r="L2382" s="25" t="s">
        <v>25</v>
      </c>
      <c r="M2382" s="41">
        <v>10</v>
      </c>
      <c r="N2382" s="135">
        <v>39995</v>
      </c>
      <c r="O2382" s="69" t="str">
        <f>IFERROR(VLOOKUP(IF($L2382="―",$K2382,$L2382),法人一覧!$D$4:$E$333,2,FALSE),"―")</f>
        <v>3190005000131</v>
      </c>
    </row>
    <row r="2383" spans="1:24" ht="30" customHeight="1" x14ac:dyDescent="0.15">
      <c r="A2383" s="39">
        <f>IF($B$2381="","",COUNTA($B$2381:B2383))</f>
        <v>3</v>
      </c>
      <c r="B2383" s="189">
        <f t="shared" si="255"/>
        <v>2383</v>
      </c>
      <c r="C2383" s="189" t="str">
        <f>$F$2379</f>
        <v>（１１）　宿泊型自立訓練　（障害者総合支援法）</v>
      </c>
      <c r="D2383" s="138" t="str">
        <f>$O$2379</f>
        <v>障がい福祉課</v>
      </c>
      <c r="E2383" s="27" t="str">
        <f>MID(category5_11,SEARCH("）",category5_11,1)+2,SEARCH("（",category5_11,SEARCH("）",category5_11,1)+2)-SEARCH("）",category5_11,1)-3)</f>
        <v>宿泊型自立訓練</v>
      </c>
      <c r="F2383" s="253" t="s">
        <v>10465</v>
      </c>
      <c r="G2383" s="190" t="s">
        <v>10466</v>
      </c>
      <c r="H2383" s="190" t="s">
        <v>10467</v>
      </c>
      <c r="I2383" s="190" t="s">
        <v>10468</v>
      </c>
      <c r="J2383" s="190" t="s">
        <v>10014</v>
      </c>
      <c r="K2383" s="253" t="s">
        <v>10469</v>
      </c>
      <c r="L2383" s="58" t="s">
        <v>25</v>
      </c>
      <c r="M2383" s="61">
        <v>20</v>
      </c>
      <c r="N2383" s="184" t="s">
        <v>10470</v>
      </c>
      <c r="O2383" s="74" t="str">
        <f>IFERROR(VLOOKUP(IF($L2383="―",$K2383,$L2383),法人一覧!$D$4:$E$333,2,FALSE),"―")</f>
        <v>3190005006649</v>
      </c>
    </row>
    <row r="2384" spans="1:24" ht="30" customHeight="1" x14ac:dyDescent="0.15"/>
    <row r="2385" spans="1:15" ht="30" customHeight="1" x14ac:dyDescent="0.15">
      <c r="F2385" s="395" t="s">
        <v>10471</v>
      </c>
      <c r="O2385" s="56" t="s">
        <v>204</v>
      </c>
    </row>
    <row r="2386" spans="1:15" ht="30" customHeight="1" x14ac:dyDescent="0.15">
      <c r="A2386" s="77" t="s">
        <v>5</v>
      </c>
      <c r="B2386" s="66" t="s">
        <v>6</v>
      </c>
      <c r="C2386" s="66" t="s">
        <v>7</v>
      </c>
      <c r="D2386" s="66" t="s">
        <v>8</v>
      </c>
      <c r="E2386" s="66" t="s">
        <v>9</v>
      </c>
      <c r="F2386" s="67" t="s">
        <v>10</v>
      </c>
      <c r="G2386" s="66" t="s">
        <v>11</v>
      </c>
      <c r="H2386" s="67" t="s">
        <v>12</v>
      </c>
      <c r="I2386" s="66" t="s">
        <v>13</v>
      </c>
      <c r="J2386" s="66" t="s">
        <v>14</v>
      </c>
      <c r="K2386" s="67" t="s">
        <v>15</v>
      </c>
      <c r="L2386" s="67" t="s">
        <v>13925</v>
      </c>
      <c r="M2386" s="68" t="s">
        <v>16</v>
      </c>
      <c r="N2386" s="67" t="s">
        <v>17</v>
      </c>
      <c r="O2386" s="66" t="s">
        <v>18</v>
      </c>
    </row>
    <row r="2387" spans="1:15" ht="30" customHeight="1" x14ac:dyDescent="0.15">
      <c r="A2387" s="39">
        <f>IF($B$2387="","",COUNTA($B$2387:B2387))</f>
        <v>1</v>
      </c>
      <c r="B2387" s="59">
        <f t="shared" ref="B2387:B2402" si="256">IF(D2387="","",ROW())</f>
        <v>2387</v>
      </c>
      <c r="C2387" s="87" t="str">
        <f t="shared" ref="C2387:C2402" si="257">$F$2385</f>
        <v>（１２）　自立訓練(生活訓練)　（障害者総合支援法）</v>
      </c>
      <c r="D2387" s="131" t="str">
        <f t="shared" ref="D2387:D2402" si="258">$O$2385</f>
        <v>障がい福祉課</v>
      </c>
      <c r="E2387" s="27" t="str">
        <f t="shared" ref="E2387:E2402" si="259">MID(category5_12,SEARCH("）",category5_12,1)+2,SEARCH("（",category5_12,SEARCH("）",category5_12,1)+2)-SEARCH("）",category5_12,1)-3)</f>
        <v>自立訓練(生活訓練)</v>
      </c>
      <c r="F2387" s="209" t="s">
        <v>10472</v>
      </c>
      <c r="G2387" s="210" t="s">
        <v>580</v>
      </c>
      <c r="H2387" s="87" t="s">
        <v>10473</v>
      </c>
      <c r="I2387" s="210" t="s">
        <v>10474</v>
      </c>
      <c r="J2387" s="210" t="s">
        <v>10475</v>
      </c>
      <c r="K2387" s="209" t="s">
        <v>10476</v>
      </c>
      <c r="L2387" s="25" t="s">
        <v>25</v>
      </c>
      <c r="M2387" s="69">
        <v>10</v>
      </c>
      <c r="N2387" s="93">
        <v>41306</v>
      </c>
      <c r="O2387" s="74" t="str">
        <f>IFERROR(VLOOKUP(IF($L2387="―",$K2387,$L2387),[4]法人一覧!$D$4:$E$326,2,FALSE),"―")</f>
        <v>―</v>
      </c>
    </row>
    <row r="2388" spans="1:15" ht="30" customHeight="1" x14ac:dyDescent="0.15">
      <c r="A2388" s="39">
        <f>IF($B$2387="","",COUNTA($B$2387:B2388))</f>
        <v>2</v>
      </c>
      <c r="B2388" s="87">
        <f t="shared" si="256"/>
        <v>2388</v>
      </c>
      <c r="C2388" s="87" t="str">
        <f t="shared" si="257"/>
        <v>（１２）　自立訓練(生活訓練)　（障害者総合支援法）</v>
      </c>
      <c r="D2388" s="131" t="str">
        <f t="shared" si="258"/>
        <v>障がい福祉課</v>
      </c>
      <c r="E2388" s="27" t="str">
        <f t="shared" si="259"/>
        <v>自立訓練(生活訓練)</v>
      </c>
      <c r="F2388" s="209" t="s">
        <v>10477</v>
      </c>
      <c r="G2388" s="210" t="s">
        <v>2140</v>
      </c>
      <c r="H2388" s="87" t="s">
        <v>10478</v>
      </c>
      <c r="I2388" s="210" t="s">
        <v>10479</v>
      </c>
      <c r="J2388" s="210" t="s">
        <v>10479</v>
      </c>
      <c r="K2388" s="209" t="s">
        <v>10476</v>
      </c>
      <c r="L2388" s="25" t="s">
        <v>25</v>
      </c>
      <c r="M2388" s="69">
        <v>10</v>
      </c>
      <c r="N2388" s="93">
        <v>44228</v>
      </c>
      <c r="O2388" s="69" t="str">
        <f>IFERROR(VLOOKUP(IF($L2388="―",$K2388,$L2388),[4]法人一覧!$D$4:$E$326,2,FALSE),"―")</f>
        <v>―</v>
      </c>
    </row>
    <row r="2389" spans="1:15" ht="30" customHeight="1" x14ac:dyDescent="0.15">
      <c r="A2389" s="39">
        <f>IF($B$2387="","",COUNTA($B$2387:B2389))</f>
        <v>3</v>
      </c>
      <c r="B2389" s="87">
        <f t="shared" si="256"/>
        <v>2389</v>
      </c>
      <c r="C2389" s="87" t="str">
        <f t="shared" si="257"/>
        <v>（１２）　自立訓練(生活訓練)　（障害者総合支援法）</v>
      </c>
      <c r="D2389" s="131" t="str">
        <f t="shared" si="258"/>
        <v>障がい福祉課</v>
      </c>
      <c r="E2389" s="27" t="str">
        <f t="shared" si="259"/>
        <v>自立訓練(生活訓練)</v>
      </c>
      <c r="F2389" s="209" t="s">
        <v>10480</v>
      </c>
      <c r="G2389" s="210" t="s">
        <v>6177</v>
      </c>
      <c r="H2389" s="87" t="s">
        <v>10481</v>
      </c>
      <c r="I2389" s="210" t="s">
        <v>10482</v>
      </c>
      <c r="J2389" s="210" t="s">
        <v>10483</v>
      </c>
      <c r="K2389" s="209" t="s">
        <v>10484</v>
      </c>
      <c r="L2389" s="25" t="s">
        <v>25</v>
      </c>
      <c r="M2389" s="69">
        <v>10</v>
      </c>
      <c r="N2389" s="93">
        <v>44593</v>
      </c>
      <c r="O2389" s="69" t="str">
        <f>IFERROR(VLOOKUP(IF($L2389="―",$K2389,$L2389),[4]法人一覧!$D$4:$E$326,2,FALSE),"―")</f>
        <v>―</v>
      </c>
    </row>
    <row r="2390" spans="1:15" ht="30" customHeight="1" x14ac:dyDescent="0.15">
      <c r="A2390" s="39">
        <f>IF($B$2387="","",COUNTA($B$2387:B2390))</f>
        <v>4</v>
      </c>
      <c r="B2390" s="87">
        <f t="shared" si="256"/>
        <v>2390</v>
      </c>
      <c r="C2390" s="87" t="str">
        <f t="shared" si="257"/>
        <v>（１２）　自立訓練(生活訓練)　（障害者総合支援法）</v>
      </c>
      <c r="D2390" s="131" t="str">
        <f t="shared" si="258"/>
        <v>障がい福祉課</v>
      </c>
      <c r="E2390" s="27" t="str">
        <f t="shared" si="259"/>
        <v>自立訓練(生活訓練)</v>
      </c>
      <c r="F2390" s="25" t="s">
        <v>8701</v>
      </c>
      <c r="G2390" s="34" t="s">
        <v>8702</v>
      </c>
      <c r="H2390" s="87" t="s">
        <v>10460</v>
      </c>
      <c r="I2390" s="34" t="s">
        <v>8704</v>
      </c>
      <c r="J2390" s="34" t="s">
        <v>8705</v>
      </c>
      <c r="K2390" s="25" t="s">
        <v>8700</v>
      </c>
      <c r="L2390" s="25" t="s">
        <v>25</v>
      </c>
      <c r="M2390" s="225">
        <v>6</v>
      </c>
      <c r="N2390" s="93">
        <v>42461</v>
      </c>
      <c r="O2390" s="69" t="str">
        <f>IFERROR(VLOOKUP(IF($L2390="―",$K2390,$L2390),[4]法人一覧!$D$4:$E$326,2,FALSE),"―")</f>
        <v>3190005008851</v>
      </c>
    </row>
    <row r="2391" spans="1:15" ht="30" customHeight="1" x14ac:dyDescent="0.15">
      <c r="A2391" s="39">
        <f>IF($B$2387="","",COUNTA($B$2387:B2391))</f>
        <v>5</v>
      </c>
      <c r="B2391" s="87">
        <f t="shared" si="256"/>
        <v>2391</v>
      </c>
      <c r="C2391" s="87" t="str">
        <f t="shared" si="257"/>
        <v>（１２）　自立訓練(生活訓練)　（障害者総合支援法）</v>
      </c>
      <c r="D2391" s="131" t="str">
        <f t="shared" si="258"/>
        <v>障がい福祉課</v>
      </c>
      <c r="E2391" s="27" t="str">
        <f t="shared" si="259"/>
        <v>自立訓練(生活訓練)</v>
      </c>
      <c r="F2391" s="25" t="s">
        <v>10485</v>
      </c>
      <c r="G2391" s="34" t="s">
        <v>2791</v>
      </c>
      <c r="H2391" s="209" t="s">
        <v>10486</v>
      </c>
      <c r="I2391" s="34" t="s">
        <v>10487</v>
      </c>
      <c r="J2391" s="34" t="s">
        <v>10488</v>
      </c>
      <c r="K2391" s="25" t="s">
        <v>14921</v>
      </c>
      <c r="L2391" s="25" t="s">
        <v>25</v>
      </c>
      <c r="M2391" s="225">
        <v>20</v>
      </c>
      <c r="N2391" s="93">
        <v>44470</v>
      </c>
      <c r="O2391" s="69" t="str">
        <f>IFERROR(VLOOKUP(IF($L2391="―",$K2391,$L2391),[4]法人一覧!$D$4:$E$326,2,FALSE),"―")</f>
        <v>8190005011280</v>
      </c>
    </row>
    <row r="2392" spans="1:15" ht="30" customHeight="1" x14ac:dyDescent="0.15">
      <c r="A2392" s="39">
        <f>IF($B$2387="","",COUNTA($B$2387:B2392))</f>
        <v>6</v>
      </c>
      <c r="B2392" s="87">
        <f t="shared" si="256"/>
        <v>2392</v>
      </c>
      <c r="C2392" s="87" t="str">
        <f t="shared" si="257"/>
        <v>（１２）　自立訓練(生活訓練)　（障害者総合支援法）</v>
      </c>
      <c r="D2392" s="131" t="str">
        <f t="shared" si="258"/>
        <v>障がい福祉課</v>
      </c>
      <c r="E2392" s="27" t="str">
        <f t="shared" si="259"/>
        <v>自立訓練(生活訓練)</v>
      </c>
      <c r="F2392" s="25" t="s">
        <v>10489</v>
      </c>
      <c r="G2392" s="34" t="s">
        <v>10490</v>
      </c>
      <c r="H2392" s="87" t="s">
        <v>10491</v>
      </c>
      <c r="I2392" s="226" t="s">
        <v>10492</v>
      </c>
      <c r="J2392" s="34" t="s">
        <v>10493</v>
      </c>
      <c r="K2392" s="25" t="s">
        <v>10494</v>
      </c>
      <c r="L2392" s="25" t="s">
        <v>25</v>
      </c>
      <c r="M2392" s="225">
        <v>20</v>
      </c>
      <c r="N2392" s="93">
        <v>44835</v>
      </c>
      <c r="O2392" s="69" t="str">
        <f>IFERROR(VLOOKUP(IF($L2392="―",$K2392,$L2392),[4]法人一覧!$D$4:$E$326,2,FALSE),"―")</f>
        <v>―</v>
      </c>
    </row>
    <row r="2393" spans="1:15" ht="30" customHeight="1" x14ac:dyDescent="0.15">
      <c r="A2393" s="39">
        <f>IF($B$2387="","",COUNTA($B$2387:B2393))</f>
        <v>7</v>
      </c>
      <c r="B2393" s="87">
        <f t="shared" si="256"/>
        <v>2393</v>
      </c>
      <c r="C2393" s="87" t="str">
        <f t="shared" si="257"/>
        <v>（１２）　自立訓練(生活訓練)　（障害者総合支援法）</v>
      </c>
      <c r="D2393" s="131" t="str">
        <f t="shared" si="258"/>
        <v>障がい福祉課</v>
      </c>
      <c r="E2393" s="27" t="str">
        <f t="shared" si="259"/>
        <v>自立訓練(生活訓練)</v>
      </c>
      <c r="F2393" s="25" t="s">
        <v>15256</v>
      </c>
      <c r="G2393" s="98" t="s">
        <v>11239</v>
      </c>
      <c r="H2393" s="25" t="s">
        <v>15257</v>
      </c>
      <c r="I2393" s="98" t="s">
        <v>15258</v>
      </c>
      <c r="J2393" s="98" t="s">
        <v>15259</v>
      </c>
      <c r="K2393" s="25" t="s">
        <v>10569</v>
      </c>
      <c r="L2393" s="25"/>
      <c r="M2393" s="97">
        <v>10</v>
      </c>
      <c r="N2393" s="135">
        <v>46023</v>
      </c>
      <c r="O2393" s="69" t="str">
        <f>IFERROR(VLOOKUP(IF($L2393="―",$K2393,$L2393),[4]法人一覧!$D$4:$E$326,2,FALSE),"―")</f>
        <v>―</v>
      </c>
    </row>
    <row r="2394" spans="1:15" ht="30" customHeight="1" x14ac:dyDescent="0.15">
      <c r="A2394" s="39">
        <f>IF($B$2387="","",COUNTA($B$2387:B2394))</f>
        <v>8</v>
      </c>
      <c r="B2394" s="87">
        <f t="shared" si="256"/>
        <v>2394</v>
      </c>
      <c r="C2394" s="87" t="str">
        <f t="shared" si="257"/>
        <v>（１２）　自立訓練(生活訓練)　（障害者総合支援法）</v>
      </c>
      <c r="D2394" s="131" t="str">
        <f t="shared" si="258"/>
        <v>障がい福祉課</v>
      </c>
      <c r="E2394" s="27" t="str">
        <f t="shared" si="259"/>
        <v>自立訓練(生活訓練)</v>
      </c>
      <c r="F2394" s="25" t="s">
        <v>10500</v>
      </c>
      <c r="G2394" s="34" t="s">
        <v>10501</v>
      </c>
      <c r="H2394" s="87" t="s">
        <v>10502</v>
      </c>
      <c r="I2394" s="226" t="s">
        <v>10503</v>
      </c>
      <c r="J2394" s="226" t="s">
        <v>10503</v>
      </c>
      <c r="K2394" s="25" t="s">
        <v>10504</v>
      </c>
      <c r="L2394" s="25" t="s">
        <v>25</v>
      </c>
      <c r="M2394" s="225">
        <v>10</v>
      </c>
      <c r="N2394" s="93">
        <v>41183</v>
      </c>
      <c r="O2394" s="69" t="str">
        <f>IFERROR(VLOOKUP(IF($L2394="―",$K2394,$L2394),[4]法人一覧!$D$4:$E$326,2,FALSE),"―")</f>
        <v>―</v>
      </c>
    </row>
    <row r="2395" spans="1:15" ht="30" customHeight="1" x14ac:dyDescent="0.15">
      <c r="A2395" s="39">
        <f>IF($B$2387="","",COUNTA($B$2387:B2395))</f>
        <v>9</v>
      </c>
      <c r="B2395" s="87">
        <f t="shared" si="256"/>
        <v>2395</v>
      </c>
      <c r="C2395" s="87" t="str">
        <f t="shared" si="257"/>
        <v>（１２）　自立訓練(生活訓練)　（障害者総合支援法）</v>
      </c>
      <c r="D2395" s="131" t="str">
        <f t="shared" si="258"/>
        <v>障がい福祉課</v>
      </c>
      <c r="E2395" s="27" t="str">
        <f t="shared" si="259"/>
        <v>自立訓練(生活訓練)</v>
      </c>
      <c r="F2395" s="25" t="s">
        <v>10505</v>
      </c>
      <c r="G2395" s="34" t="s">
        <v>10506</v>
      </c>
      <c r="H2395" s="87" t="s">
        <v>10507</v>
      </c>
      <c r="I2395" s="226" t="s">
        <v>10508</v>
      </c>
      <c r="J2395" s="226" t="s">
        <v>10509</v>
      </c>
      <c r="K2395" s="25" t="s">
        <v>2770</v>
      </c>
      <c r="L2395" s="25" t="s">
        <v>25</v>
      </c>
      <c r="M2395" s="225">
        <v>8</v>
      </c>
      <c r="N2395" s="93">
        <v>42461</v>
      </c>
      <c r="O2395" s="69" t="str">
        <f>IFERROR(VLOOKUP(IF($L2395="―",$K2395,$L2395),[4]法人一覧!$D$4:$E$326,2,FALSE),"―")</f>
        <v>9190005000101</v>
      </c>
    </row>
    <row r="2396" spans="1:15" ht="30" customHeight="1" x14ac:dyDescent="0.15">
      <c r="A2396" s="39">
        <f>IF($B$2387="","",COUNTA($B$2387:B2396))</f>
        <v>10</v>
      </c>
      <c r="B2396" s="87">
        <f t="shared" si="256"/>
        <v>2396</v>
      </c>
      <c r="C2396" s="87" t="str">
        <f t="shared" si="257"/>
        <v>（１２）　自立訓練(生活訓練)　（障害者総合支援法）</v>
      </c>
      <c r="D2396" s="131" t="str">
        <f t="shared" si="258"/>
        <v>障がい福祉課</v>
      </c>
      <c r="E2396" s="27" t="str">
        <f t="shared" si="259"/>
        <v>自立訓練(生活訓練)</v>
      </c>
      <c r="F2396" s="209" t="s">
        <v>10510</v>
      </c>
      <c r="G2396" s="210" t="s">
        <v>10511</v>
      </c>
      <c r="H2396" s="87" t="s">
        <v>10512</v>
      </c>
      <c r="I2396" s="210" t="s">
        <v>10513</v>
      </c>
      <c r="J2396" s="210" t="s">
        <v>10514</v>
      </c>
      <c r="K2396" s="214" t="s">
        <v>14922</v>
      </c>
      <c r="L2396" s="25" t="s">
        <v>25</v>
      </c>
      <c r="M2396" s="225">
        <v>6</v>
      </c>
      <c r="N2396" s="93">
        <v>43221</v>
      </c>
      <c r="O2396" s="69" t="str">
        <f>IFERROR(VLOOKUP(IF($L2396="―",$K2396,$L2396),[4]法人一覧!$D$4:$E$326,2,FALSE),"―")</f>
        <v>―</v>
      </c>
    </row>
    <row r="2397" spans="1:15" ht="30" customHeight="1" x14ac:dyDescent="0.15">
      <c r="A2397" s="39">
        <f>IF($B$2387="","",COUNTA($B$2387:B2397))</f>
        <v>11</v>
      </c>
      <c r="B2397" s="87">
        <f t="shared" si="256"/>
        <v>2397</v>
      </c>
      <c r="C2397" s="87" t="str">
        <f t="shared" si="257"/>
        <v>（１２）　自立訓練(生活訓練)　（障害者総合支援法）</v>
      </c>
      <c r="D2397" s="131" t="str">
        <f t="shared" si="258"/>
        <v>障がい福祉課</v>
      </c>
      <c r="E2397" s="27" t="str">
        <f t="shared" si="259"/>
        <v>自立訓練(生活訓練)</v>
      </c>
      <c r="F2397" s="209" t="s">
        <v>10515</v>
      </c>
      <c r="G2397" s="210" t="s">
        <v>10516</v>
      </c>
      <c r="H2397" s="87" t="s">
        <v>10517</v>
      </c>
      <c r="I2397" s="210" t="s">
        <v>10518</v>
      </c>
      <c r="J2397" s="210" t="s">
        <v>10519</v>
      </c>
      <c r="K2397" s="214" t="s">
        <v>10520</v>
      </c>
      <c r="L2397" s="25" t="s">
        <v>25</v>
      </c>
      <c r="M2397" s="225">
        <v>20</v>
      </c>
      <c r="N2397" s="93">
        <v>44866</v>
      </c>
      <c r="O2397" s="69" t="str">
        <f>IFERROR(VLOOKUP(IF($L2397="―",$K2397,$L2397),[4]法人一覧!$D$4:$E$326,2,FALSE),"―")</f>
        <v>―</v>
      </c>
    </row>
    <row r="2398" spans="1:15" ht="30" customHeight="1" x14ac:dyDescent="0.15">
      <c r="A2398" s="39">
        <f>IF($B$2387="","",COUNTA($B$2387:B2398))</f>
        <v>12</v>
      </c>
      <c r="B2398" s="87">
        <f t="shared" si="256"/>
        <v>2398</v>
      </c>
      <c r="C2398" s="87" t="str">
        <f t="shared" si="257"/>
        <v>（１２）　自立訓練(生活訓練)　（障害者総合支援法）</v>
      </c>
      <c r="D2398" s="131" t="str">
        <f t="shared" si="258"/>
        <v>障がい福祉課</v>
      </c>
      <c r="E2398" s="27" t="str">
        <f t="shared" si="259"/>
        <v>自立訓練(生活訓練)</v>
      </c>
      <c r="F2398" s="98" t="s">
        <v>10521</v>
      </c>
      <c r="G2398" s="98" t="s">
        <v>3415</v>
      </c>
      <c r="H2398" s="98" t="s">
        <v>10522</v>
      </c>
      <c r="I2398" s="98" t="s">
        <v>10523</v>
      </c>
      <c r="J2398" s="98" t="s">
        <v>10524</v>
      </c>
      <c r="K2398" s="98" t="s">
        <v>10525</v>
      </c>
      <c r="L2398" s="25" t="s">
        <v>25</v>
      </c>
      <c r="M2398" s="225">
        <v>17</v>
      </c>
      <c r="N2398" s="93">
        <v>45047</v>
      </c>
      <c r="O2398" s="69" t="str">
        <f>IFERROR(VLOOKUP(IF($L2398="―",$K2398,$L2398),[4]法人一覧!$D$4:$E$326,2,FALSE),"―")</f>
        <v>―</v>
      </c>
    </row>
    <row r="2399" spans="1:15" ht="30" customHeight="1" x14ac:dyDescent="0.15">
      <c r="A2399" s="39">
        <f>IF($B$2387="","",COUNTA($B$2387:B2399))</f>
        <v>13</v>
      </c>
      <c r="B2399" s="87">
        <f t="shared" si="256"/>
        <v>2399</v>
      </c>
      <c r="C2399" s="87" t="str">
        <f t="shared" si="257"/>
        <v>（１２）　自立訓練(生活訓練)　（障害者総合支援法）</v>
      </c>
      <c r="D2399" s="131" t="str">
        <f t="shared" si="258"/>
        <v>障がい福祉課</v>
      </c>
      <c r="E2399" s="27" t="str">
        <f t="shared" si="259"/>
        <v>自立訓練(生活訓練)</v>
      </c>
      <c r="F2399" s="25" t="s">
        <v>10465</v>
      </c>
      <c r="G2399" s="34" t="s">
        <v>10526</v>
      </c>
      <c r="H2399" s="87" t="s">
        <v>10467</v>
      </c>
      <c r="I2399" s="34" t="s">
        <v>10013</v>
      </c>
      <c r="J2399" s="226" t="s">
        <v>10527</v>
      </c>
      <c r="K2399" s="25" t="s">
        <v>10469</v>
      </c>
      <c r="L2399" s="25" t="s">
        <v>25</v>
      </c>
      <c r="M2399" s="69">
        <v>12</v>
      </c>
      <c r="N2399" s="93">
        <v>41000</v>
      </c>
      <c r="O2399" s="69" t="str">
        <f>IFERROR(VLOOKUP(IF($L2399="―",$K2399,$L2399),[4]法人一覧!$D$4:$E$326,2,FALSE),"―")</f>
        <v>3190005006649</v>
      </c>
    </row>
    <row r="2400" spans="1:15" ht="30" customHeight="1" x14ac:dyDescent="0.15">
      <c r="A2400" s="39">
        <f>IF($B$2387="","",COUNTA($B$2387:B2400))</f>
        <v>14</v>
      </c>
      <c r="B2400" s="87">
        <f t="shared" si="256"/>
        <v>2400</v>
      </c>
      <c r="C2400" s="87" t="str">
        <f t="shared" si="257"/>
        <v>（１２）　自立訓練(生活訓練)　（障害者総合支援法）</v>
      </c>
      <c r="D2400" s="131" t="str">
        <f t="shared" si="258"/>
        <v>障がい福祉課</v>
      </c>
      <c r="E2400" s="27" t="str">
        <f t="shared" si="259"/>
        <v>自立訓練(生活訓練)</v>
      </c>
      <c r="F2400" s="230" t="s">
        <v>10528</v>
      </c>
      <c r="G2400" s="227" t="s">
        <v>550</v>
      </c>
      <c r="H2400" s="87" t="s">
        <v>10529</v>
      </c>
      <c r="I2400" s="227" t="s">
        <v>10530</v>
      </c>
      <c r="J2400" s="227" t="s">
        <v>10531</v>
      </c>
      <c r="K2400" s="228" t="s">
        <v>10532</v>
      </c>
      <c r="L2400" s="25" t="s">
        <v>25</v>
      </c>
      <c r="M2400" s="229">
        <v>10</v>
      </c>
      <c r="N2400" s="93">
        <v>43466</v>
      </c>
      <c r="O2400" s="69" t="str">
        <f>IFERROR(VLOOKUP(IF($L2400="―",$K2400,$L2400),[4]法人一覧!$D$4:$E$326,2,FALSE),"―")</f>
        <v>―</v>
      </c>
    </row>
    <row r="2401" spans="1:15" ht="30" customHeight="1" x14ac:dyDescent="0.15">
      <c r="A2401" s="39">
        <f>IF($B$2387="","",COUNTA($B$2387:B2401))</f>
        <v>15</v>
      </c>
      <c r="B2401" s="87">
        <f t="shared" si="256"/>
        <v>2401</v>
      </c>
      <c r="C2401" s="87" t="str">
        <f t="shared" si="257"/>
        <v>（１２）　自立訓練(生活訓練)　（障害者総合支援法）</v>
      </c>
      <c r="D2401" s="131" t="str">
        <f t="shared" si="258"/>
        <v>障がい福祉課</v>
      </c>
      <c r="E2401" s="27" t="str">
        <f t="shared" si="259"/>
        <v>自立訓練(生活訓練)</v>
      </c>
      <c r="F2401" s="230" t="s">
        <v>9411</v>
      </c>
      <c r="G2401" s="227" t="s">
        <v>10243</v>
      </c>
      <c r="H2401" s="87" t="s">
        <v>9413</v>
      </c>
      <c r="I2401" s="227" t="s">
        <v>9414</v>
      </c>
      <c r="J2401" s="227" t="s">
        <v>9415</v>
      </c>
      <c r="K2401" s="230" t="s">
        <v>14880</v>
      </c>
      <c r="L2401" s="25" t="s">
        <v>25</v>
      </c>
      <c r="M2401" s="229">
        <v>6</v>
      </c>
      <c r="N2401" s="93">
        <v>38991</v>
      </c>
      <c r="O2401" s="69" t="str">
        <f>IFERROR(VLOOKUP(IF($L2401="―",$K2401,$L2401),[4]法人一覧!$D$4:$E$326,2,FALSE),"―")</f>
        <v>5190005005640</v>
      </c>
    </row>
    <row r="2402" spans="1:15" ht="30" customHeight="1" x14ac:dyDescent="0.15">
      <c r="A2402" s="39">
        <f>IF($B$2387="","",COUNTA($B$2387:B2402))</f>
        <v>16</v>
      </c>
      <c r="B2402" s="191">
        <f t="shared" si="256"/>
        <v>2402</v>
      </c>
      <c r="C2402" s="191" t="str">
        <f t="shared" si="257"/>
        <v>（１２）　自立訓練(生活訓練)　（障害者総合支援法）</v>
      </c>
      <c r="D2402" s="138" t="str">
        <f t="shared" si="258"/>
        <v>障がい福祉課</v>
      </c>
      <c r="E2402" s="27" t="str">
        <f t="shared" si="259"/>
        <v>自立訓練(生活訓練)</v>
      </c>
      <c r="F2402" s="232" t="s">
        <v>10533</v>
      </c>
      <c r="G2402" s="231" t="s">
        <v>9444</v>
      </c>
      <c r="H2402" s="191" t="s">
        <v>10534</v>
      </c>
      <c r="I2402" s="231" t="s">
        <v>10535</v>
      </c>
      <c r="J2402" s="231" t="s">
        <v>10536</v>
      </c>
      <c r="K2402" s="232" t="s">
        <v>14923</v>
      </c>
      <c r="L2402" s="58" t="s">
        <v>25</v>
      </c>
      <c r="M2402" s="233">
        <v>15</v>
      </c>
      <c r="N2402" s="94">
        <v>44713</v>
      </c>
      <c r="O2402" s="74" t="str">
        <f>IFERROR(VLOOKUP(IF($L2402="―",$K2402,$L2402),[4]法人一覧!$D$4:$E$326,2,FALSE),"―")</f>
        <v>5190005005640</v>
      </c>
    </row>
    <row r="2403" spans="1:15" ht="30" customHeight="1" x14ac:dyDescent="0.15">
      <c r="A2403" s="192"/>
      <c r="B2403" s="192"/>
      <c r="C2403" s="192"/>
      <c r="D2403" s="192"/>
      <c r="E2403" s="192"/>
      <c r="F2403" s="366"/>
      <c r="G2403" s="194"/>
      <c r="H2403" s="192"/>
      <c r="I2403" s="194"/>
      <c r="J2403" s="194"/>
      <c r="K2403" s="366"/>
      <c r="L2403" s="193"/>
      <c r="M2403" s="193"/>
      <c r="O2403" s="91"/>
    </row>
    <row r="2404" spans="1:15" ht="30" customHeight="1" x14ac:dyDescent="0.15">
      <c r="F2404" s="395" t="s">
        <v>10537</v>
      </c>
      <c r="O2404" s="56" t="s">
        <v>204</v>
      </c>
    </row>
    <row r="2405" spans="1:15" ht="30" customHeight="1" x14ac:dyDescent="0.15">
      <c r="A2405" s="77" t="s">
        <v>5</v>
      </c>
      <c r="B2405" s="66" t="s">
        <v>6</v>
      </c>
      <c r="C2405" s="66" t="s">
        <v>7</v>
      </c>
      <c r="D2405" s="66" t="s">
        <v>8</v>
      </c>
      <c r="E2405" s="66" t="s">
        <v>9</v>
      </c>
      <c r="F2405" s="67" t="s">
        <v>10</v>
      </c>
      <c r="G2405" s="66" t="s">
        <v>11</v>
      </c>
      <c r="H2405" s="67" t="s">
        <v>12</v>
      </c>
      <c r="I2405" s="66" t="s">
        <v>13</v>
      </c>
      <c r="J2405" s="66" t="s">
        <v>14</v>
      </c>
      <c r="K2405" s="67" t="s">
        <v>15</v>
      </c>
      <c r="L2405" s="67" t="s">
        <v>13925</v>
      </c>
      <c r="M2405" s="68" t="s">
        <v>16</v>
      </c>
      <c r="N2405" s="67" t="s">
        <v>17</v>
      </c>
      <c r="O2405" s="66" t="s">
        <v>18</v>
      </c>
    </row>
    <row r="2406" spans="1:15" ht="30" customHeight="1" x14ac:dyDescent="0.15">
      <c r="A2406" s="39">
        <f>IF($B$2406="","",COUNTA($B$2406:B2406))</f>
        <v>1</v>
      </c>
      <c r="B2406" s="59">
        <f t="shared" ref="B2406:B2436" si="260">IF(D2406="","",ROW())</f>
        <v>2406</v>
      </c>
      <c r="C2406" s="168" t="str">
        <f t="shared" ref="C2406:C2436" si="261">$F$2404</f>
        <v>（１３）　就労移行支援　（障害者総合支援法）</v>
      </c>
      <c r="D2406" s="131" t="str">
        <f t="shared" ref="D2406:D2436" si="262">$O$2404</f>
        <v>障がい福祉課</v>
      </c>
      <c r="E2406" s="27" t="str">
        <f t="shared" ref="E2406:E2436" si="263">MID(category5_13,SEARCH("）",category5_13,1)+2,SEARCH("（",category5_13,SEARCH("）",category5_13,1)+2)-SEARCH("）",category5_13,1)-3)</f>
        <v>就労移行支援</v>
      </c>
      <c r="F2406" s="177" t="s">
        <v>10538</v>
      </c>
      <c r="G2406" s="167" t="s">
        <v>10539</v>
      </c>
      <c r="H2406" s="167" t="s">
        <v>10540</v>
      </c>
      <c r="I2406" s="167" t="s">
        <v>10541</v>
      </c>
      <c r="J2406" s="167" t="s">
        <v>10542</v>
      </c>
      <c r="K2406" s="177" t="s">
        <v>10543</v>
      </c>
      <c r="L2406" s="25" t="s">
        <v>25</v>
      </c>
      <c r="M2406" s="172">
        <v>20</v>
      </c>
      <c r="N2406" s="234">
        <v>41944</v>
      </c>
      <c r="O2406" s="74" t="str">
        <f>IFERROR(VLOOKUP(IF($L2406="―",$K2406,$L2406),[4]法人一覧!$D$4:$E$326,2,FALSE),"―")</f>
        <v>―</v>
      </c>
    </row>
    <row r="2407" spans="1:15" ht="30" customHeight="1" x14ac:dyDescent="0.15">
      <c r="A2407" s="39">
        <f>IF($B$2406="","",COUNTA($B$2406:B2407))</f>
        <v>2</v>
      </c>
      <c r="B2407" s="168">
        <f t="shared" si="260"/>
        <v>2407</v>
      </c>
      <c r="C2407" s="168" t="str">
        <f t="shared" si="261"/>
        <v>（１３）　就労移行支援　（障害者総合支援法）</v>
      </c>
      <c r="D2407" s="131" t="str">
        <f t="shared" si="262"/>
        <v>障がい福祉課</v>
      </c>
      <c r="E2407" s="27" t="str">
        <f t="shared" si="263"/>
        <v>就労移行支援</v>
      </c>
      <c r="F2407" s="245" t="s">
        <v>10544</v>
      </c>
      <c r="G2407" s="167" t="s">
        <v>10545</v>
      </c>
      <c r="H2407" s="167" t="s">
        <v>10546</v>
      </c>
      <c r="I2407" s="20" t="s">
        <v>10547</v>
      </c>
      <c r="J2407" s="20" t="s">
        <v>10547</v>
      </c>
      <c r="K2407" s="245" t="s">
        <v>10548</v>
      </c>
      <c r="L2407" s="25" t="s">
        <v>25</v>
      </c>
      <c r="M2407" s="172">
        <v>6</v>
      </c>
      <c r="N2407" s="234">
        <v>42795</v>
      </c>
      <c r="O2407" s="69" t="str">
        <f>IFERROR(VLOOKUP(IF($L2407="―",$K2407,$L2407),[4]法人一覧!$D$4:$E$326,2,FALSE),"―")</f>
        <v>―</v>
      </c>
    </row>
    <row r="2408" spans="1:15" ht="30" customHeight="1" x14ac:dyDescent="0.15">
      <c r="A2408" s="39">
        <f>IF($B$2406="","",COUNTA($B$2406:B2408))</f>
        <v>3</v>
      </c>
      <c r="B2408" s="168">
        <f t="shared" si="260"/>
        <v>2408</v>
      </c>
      <c r="C2408" s="168" t="str">
        <f t="shared" si="261"/>
        <v>（１３）　就労移行支援　（障害者総合支援法）</v>
      </c>
      <c r="D2408" s="131" t="str">
        <f t="shared" si="262"/>
        <v>障がい福祉課</v>
      </c>
      <c r="E2408" s="27" t="str">
        <f t="shared" si="263"/>
        <v>就労移行支援</v>
      </c>
      <c r="F2408" s="245" t="s">
        <v>10549</v>
      </c>
      <c r="G2408" s="167" t="s">
        <v>102</v>
      </c>
      <c r="H2408" s="167" t="s">
        <v>10550</v>
      </c>
      <c r="I2408" s="20" t="s">
        <v>10551</v>
      </c>
      <c r="J2408" s="20" t="s">
        <v>10552</v>
      </c>
      <c r="K2408" s="245" t="s">
        <v>10553</v>
      </c>
      <c r="L2408" s="25" t="s">
        <v>25</v>
      </c>
      <c r="M2408" s="172">
        <v>20</v>
      </c>
      <c r="N2408" s="234">
        <v>43282</v>
      </c>
      <c r="O2408" s="69" t="str">
        <f>IFERROR(VLOOKUP(IF($L2408="―",$K2408,$L2408),[4]法人一覧!$D$4:$E$326,2,FALSE),"―")</f>
        <v>―</v>
      </c>
    </row>
    <row r="2409" spans="1:15" ht="30" customHeight="1" x14ac:dyDescent="0.15">
      <c r="A2409" s="39">
        <f>IF($B$2406="","",COUNTA($B$2406:B2409))</f>
        <v>4</v>
      </c>
      <c r="B2409" s="168">
        <f t="shared" si="260"/>
        <v>2409</v>
      </c>
      <c r="C2409" s="168" t="str">
        <f t="shared" si="261"/>
        <v>（１３）　就労移行支援　（障害者総合支援法）</v>
      </c>
      <c r="D2409" s="131" t="str">
        <f t="shared" si="262"/>
        <v>障がい福祉課</v>
      </c>
      <c r="E2409" s="27" t="str">
        <f t="shared" si="263"/>
        <v>就労移行支援</v>
      </c>
      <c r="F2409" s="25" t="s">
        <v>15260</v>
      </c>
      <c r="G2409" s="34" t="s">
        <v>4111</v>
      </c>
      <c r="H2409" s="25" t="s">
        <v>15261</v>
      </c>
      <c r="I2409" s="34" t="s">
        <v>15262</v>
      </c>
      <c r="J2409" s="34" t="s">
        <v>10115</v>
      </c>
      <c r="K2409" s="25" t="s">
        <v>15263</v>
      </c>
      <c r="L2409" s="25"/>
      <c r="M2409" s="97">
        <v>10</v>
      </c>
      <c r="N2409" s="135">
        <v>45931</v>
      </c>
      <c r="O2409" s="69" t="str">
        <f>IFERROR(VLOOKUP(IF($L2409="―",$K2409,$L2409),[4]法人一覧!$D$4:$E$326,2,FALSE),"―")</f>
        <v>―</v>
      </c>
    </row>
    <row r="2410" spans="1:15" ht="30" customHeight="1" x14ac:dyDescent="0.15">
      <c r="A2410" s="39">
        <f>IF($B$2406="","",COUNTA($B$2406:B2410))</f>
        <v>5</v>
      </c>
      <c r="B2410" s="168">
        <f t="shared" si="260"/>
        <v>2410</v>
      </c>
      <c r="C2410" s="168" t="str">
        <f t="shared" si="261"/>
        <v>（１３）　就労移行支援　（障害者総合支援法）</v>
      </c>
      <c r="D2410" s="131" t="str">
        <f t="shared" si="262"/>
        <v>障がい福祉課</v>
      </c>
      <c r="E2410" s="27" t="str">
        <f t="shared" si="263"/>
        <v>就労移行支援</v>
      </c>
      <c r="F2410" s="180" t="s">
        <v>10480</v>
      </c>
      <c r="G2410" s="166" t="s">
        <v>6177</v>
      </c>
      <c r="H2410" s="167" t="s">
        <v>10481</v>
      </c>
      <c r="I2410" s="171" t="s">
        <v>10482</v>
      </c>
      <c r="J2410" s="171" t="s">
        <v>10483</v>
      </c>
      <c r="K2410" s="177" t="s">
        <v>10543</v>
      </c>
      <c r="L2410" s="25" t="s">
        <v>25</v>
      </c>
      <c r="M2410" s="172">
        <v>10</v>
      </c>
      <c r="N2410" s="170">
        <v>44593</v>
      </c>
      <c r="O2410" s="69" t="str">
        <f>IFERROR(VLOOKUP(IF($L2410="―",$K2410,$L2410),[4]法人一覧!$D$4:$E$326,2,FALSE),"―")</f>
        <v>―</v>
      </c>
    </row>
    <row r="2411" spans="1:15" ht="30" customHeight="1" x14ac:dyDescent="0.15">
      <c r="A2411" s="39">
        <f>IF($B$2406="","",COUNTA($B$2406:B2411))</f>
        <v>6</v>
      </c>
      <c r="B2411" s="168">
        <f t="shared" si="260"/>
        <v>2411</v>
      </c>
      <c r="C2411" s="168" t="str">
        <f t="shared" si="261"/>
        <v>（１３）　就労移行支援　（障害者総合支援法）</v>
      </c>
      <c r="D2411" s="131" t="str">
        <f t="shared" si="262"/>
        <v>障がい福祉課</v>
      </c>
      <c r="E2411" s="27" t="str">
        <f t="shared" si="263"/>
        <v>就労移行支援</v>
      </c>
      <c r="F2411" s="177" t="s">
        <v>10558</v>
      </c>
      <c r="G2411" s="9" t="s">
        <v>809</v>
      </c>
      <c r="H2411" s="167" t="s">
        <v>10559</v>
      </c>
      <c r="I2411" s="167" t="s">
        <v>10560</v>
      </c>
      <c r="J2411" s="167" t="s">
        <v>10560</v>
      </c>
      <c r="K2411" s="177" t="s">
        <v>15264</v>
      </c>
      <c r="L2411" s="25" t="s">
        <v>25</v>
      </c>
      <c r="M2411" s="172">
        <v>10</v>
      </c>
      <c r="N2411" s="170">
        <v>39569</v>
      </c>
      <c r="O2411" s="69" t="str">
        <f>IFERROR(VLOOKUP(IF($L2411="―",$K2411,$L2411),[4]法人一覧!$D$4:$E$326,2,FALSE),"―")</f>
        <v>―</v>
      </c>
    </row>
    <row r="2412" spans="1:15" ht="30" customHeight="1" x14ac:dyDescent="0.15">
      <c r="A2412" s="39">
        <f>IF($B$2406="","",COUNTA($B$2406:B2412))</f>
        <v>7</v>
      </c>
      <c r="B2412" s="168">
        <f t="shared" si="260"/>
        <v>2412</v>
      </c>
      <c r="C2412" s="168" t="str">
        <f t="shared" si="261"/>
        <v>（１３）　就労移行支援　（障害者総合支援法）</v>
      </c>
      <c r="D2412" s="131" t="str">
        <f t="shared" si="262"/>
        <v>障がい福祉課</v>
      </c>
      <c r="E2412" s="27" t="str">
        <f t="shared" si="263"/>
        <v>就労移行支援</v>
      </c>
      <c r="F2412" s="180" t="s">
        <v>10561</v>
      </c>
      <c r="G2412" s="166" t="s">
        <v>10562</v>
      </c>
      <c r="H2412" s="167" t="s">
        <v>10563</v>
      </c>
      <c r="I2412" s="171" t="s">
        <v>10564</v>
      </c>
      <c r="J2412" s="166" t="s">
        <v>10565</v>
      </c>
      <c r="K2412" s="180" t="s">
        <v>10494</v>
      </c>
      <c r="L2412" s="25" t="s">
        <v>25</v>
      </c>
      <c r="M2412" s="195">
        <v>16</v>
      </c>
      <c r="N2412" s="170">
        <v>41000</v>
      </c>
      <c r="O2412" s="69" t="str">
        <f>IFERROR(VLOOKUP(IF($L2412="―",$K2412,$L2412),[4]法人一覧!$D$4:$E$326,2,FALSE),"―")</f>
        <v>―</v>
      </c>
    </row>
    <row r="2413" spans="1:15" ht="30" customHeight="1" x14ac:dyDescent="0.15">
      <c r="A2413" s="39">
        <f>IF($B$2406="","",COUNTA($B$2406:B2413))</f>
        <v>8</v>
      </c>
      <c r="B2413" s="168">
        <f t="shared" si="260"/>
        <v>2413</v>
      </c>
      <c r="C2413" s="168" t="str">
        <f t="shared" si="261"/>
        <v>（１３）　就労移行支援　（障害者総合支援法）</v>
      </c>
      <c r="D2413" s="131" t="str">
        <f t="shared" si="262"/>
        <v>障がい福祉課</v>
      </c>
      <c r="E2413" s="27" t="str">
        <f t="shared" si="263"/>
        <v>就労移行支援</v>
      </c>
      <c r="F2413" s="180" t="s">
        <v>10566</v>
      </c>
      <c r="G2413" s="166" t="s">
        <v>318</v>
      </c>
      <c r="H2413" s="167" t="s">
        <v>10567</v>
      </c>
      <c r="I2413" s="171" t="s">
        <v>10568</v>
      </c>
      <c r="J2413" s="171" t="s">
        <v>10568</v>
      </c>
      <c r="K2413" s="180" t="s">
        <v>10569</v>
      </c>
      <c r="L2413" s="25" t="s">
        <v>25</v>
      </c>
      <c r="M2413" s="195">
        <v>15</v>
      </c>
      <c r="N2413" s="170">
        <v>42217</v>
      </c>
      <c r="O2413" s="69" t="str">
        <f>IFERROR(VLOOKUP(IF($L2413="―",$K2413,$L2413),[4]法人一覧!$D$4:$E$326,2,FALSE),"―")</f>
        <v>―</v>
      </c>
    </row>
    <row r="2414" spans="1:15" ht="30" customHeight="1" x14ac:dyDescent="0.15">
      <c r="A2414" s="39">
        <f>IF($B$2406="","",COUNTA($B$2406:B2414))</f>
        <v>9</v>
      </c>
      <c r="B2414" s="168">
        <f t="shared" si="260"/>
        <v>2414</v>
      </c>
      <c r="C2414" s="168" t="str">
        <f t="shared" si="261"/>
        <v>（１３）　就労移行支援　（障害者総合支援法）</v>
      </c>
      <c r="D2414" s="131" t="str">
        <f t="shared" si="262"/>
        <v>障がい福祉課</v>
      </c>
      <c r="E2414" s="27" t="str">
        <f t="shared" si="263"/>
        <v>就労移行支援</v>
      </c>
      <c r="F2414" s="180" t="s">
        <v>10570</v>
      </c>
      <c r="G2414" s="166" t="s">
        <v>10571</v>
      </c>
      <c r="H2414" s="167" t="s">
        <v>10572</v>
      </c>
      <c r="I2414" s="171" t="s">
        <v>9735</v>
      </c>
      <c r="J2414" s="166" t="s">
        <v>9735</v>
      </c>
      <c r="K2414" s="180" t="s">
        <v>14924</v>
      </c>
      <c r="L2414" s="25" t="s">
        <v>25</v>
      </c>
      <c r="M2414" s="195">
        <v>20</v>
      </c>
      <c r="N2414" s="170">
        <v>43739</v>
      </c>
      <c r="O2414" s="69" t="str">
        <f>IFERROR(VLOOKUP(IF($L2414="―",$K2414,$L2414),[4]法人一覧!$D$4:$E$326,2,FALSE),"―")</f>
        <v>8190005011280</v>
      </c>
    </row>
    <row r="2415" spans="1:15" ht="30" customHeight="1" x14ac:dyDescent="0.15">
      <c r="A2415" s="39">
        <f>IF($B$2406="","",COUNTA($B$2406:B2415))</f>
        <v>10</v>
      </c>
      <c r="B2415" s="168">
        <f t="shared" si="260"/>
        <v>2415</v>
      </c>
      <c r="C2415" s="168" t="str">
        <f t="shared" si="261"/>
        <v>（１３）　就労移行支援　（障害者総合支援法）</v>
      </c>
      <c r="D2415" s="131" t="str">
        <f t="shared" si="262"/>
        <v>障がい福祉課</v>
      </c>
      <c r="E2415" s="27" t="str">
        <f t="shared" si="263"/>
        <v>就労移行支援</v>
      </c>
      <c r="F2415" s="180" t="s">
        <v>10573</v>
      </c>
      <c r="G2415" s="166" t="s">
        <v>10574</v>
      </c>
      <c r="H2415" s="167" t="s">
        <v>10575</v>
      </c>
      <c r="I2415" s="171" t="s">
        <v>10576</v>
      </c>
      <c r="J2415" s="166" t="s">
        <v>10577</v>
      </c>
      <c r="K2415" s="180" t="s">
        <v>10578</v>
      </c>
      <c r="L2415" s="25" t="s">
        <v>25</v>
      </c>
      <c r="M2415" s="195">
        <v>20</v>
      </c>
      <c r="N2415" s="170">
        <v>43891</v>
      </c>
      <c r="O2415" s="69" t="str">
        <f>IFERROR(VLOOKUP(IF($L2415="―",$K2415,$L2415),[4]法人一覧!$D$4:$E$326,2,FALSE),"―")</f>
        <v>―</v>
      </c>
    </row>
    <row r="2416" spans="1:15" ht="30" customHeight="1" x14ac:dyDescent="0.15">
      <c r="A2416" s="39">
        <f>IF($B$2406="","",COUNTA($B$2406:B2416))</f>
        <v>11</v>
      </c>
      <c r="B2416" s="168">
        <f t="shared" si="260"/>
        <v>2416</v>
      </c>
      <c r="C2416" s="168" t="str">
        <f t="shared" si="261"/>
        <v>（１３）　就労移行支援　（障害者総合支援法）</v>
      </c>
      <c r="D2416" s="131" t="str">
        <f t="shared" si="262"/>
        <v>障がい福祉課</v>
      </c>
      <c r="E2416" s="27" t="str">
        <f t="shared" si="263"/>
        <v>就労移行支援</v>
      </c>
      <c r="F2416" s="148" t="s">
        <v>10579</v>
      </c>
      <c r="G2416" s="211" t="s">
        <v>3091</v>
      </c>
      <c r="H2416" s="148" t="s">
        <v>10580</v>
      </c>
      <c r="I2416" s="148" t="s">
        <v>10581</v>
      </c>
      <c r="J2416" s="148" t="s">
        <v>10581</v>
      </c>
      <c r="K2416" s="148" t="s">
        <v>10582</v>
      </c>
      <c r="L2416" s="25" t="s">
        <v>25</v>
      </c>
      <c r="M2416" s="195">
        <v>20</v>
      </c>
      <c r="N2416" s="170">
        <v>45170</v>
      </c>
      <c r="O2416" s="69" t="str">
        <f>IFERROR(VLOOKUP(IF($L2416="―",$K2416,$L2416),[4]法人一覧!$D$4:$E$326,2,FALSE),"―")</f>
        <v>―</v>
      </c>
    </row>
    <row r="2417" spans="1:15" ht="30" customHeight="1" x14ac:dyDescent="0.15">
      <c r="A2417" s="39">
        <f>IF($B$2406="","",COUNTA($B$2406:B2417))</f>
        <v>12</v>
      </c>
      <c r="B2417" s="168">
        <f t="shared" si="260"/>
        <v>2417</v>
      </c>
      <c r="C2417" s="168" t="str">
        <f t="shared" si="261"/>
        <v>（１３）　就労移行支援　（障害者総合支援法）</v>
      </c>
      <c r="D2417" s="131" t="str">
        <f t="shared" si="262"/>
        <v>障がい福祉課</v>
      </c>
      <c r="E2417" s="27" t="str">
        <f t="shared" si="263"/>
        <v>就労移行支援</v>
      </c>
      <c r="F2417" s="98" t="s">
        <v>10583</v>
      </c>
      <c r="G2417" s="34" t="s">
        <v>8857</v>
      </c>
      <c r="H2417" s="34" t="s">
        <v>10584</v>
      </c>
      <c r="I2417" s="34" t="s">
        <v>10585</v>
      </c>
      <c r="J2417" s="34" t="s">
        <v>10586</v>
      </c>
      <c r="K2417" s="98" t="s">
        <v>10587</v>
      </c>
      <c r="L2417" s="25" t="s">
        <v>25</v>
      </c>
      <c r="M2417" s="195">
        <v>20</v>
      </c>
      <c r="N2417" s="170">
        <v>45261</v>
      </c>
      <c r="O2417" s="69" t="str">
        <f>IFERROR(VLOOKUP(IF($L2417="―",$K2417,$L2417),[4]法人一覧!$D$4:$E$326,2,FALSE),"―")</f>
        <v>―</v>
      </c>
    </row>
    <row r="2418" spans="1:15" ht="30" customHeight="1" x14ac:dyDescent="0.15">
      <c r="A2418" s="39">
        <f>IF($B$2406="","",COUNTA($B$2406:B2418))</f>
        <v>13</v>
      </c>
      <c r="B2418" s="168">
        <f t="shared" si="260"/>
        <v>2418</v>
      </c>
      <c r="C2418" s="168" t="str">
        <f t="shared" si="261"/>
        <v>（１３）　就労移行支援　（障害者総合支援法）</v>
      </c>
      <c r="D2418" s="131" t="str">
        <f t="shared" si="262"/>
        <v>障がい福祉課</v>
      </c>
      <c r="E2418" s="27" t="str">
        <f t="shared" si="263"/>
        <v>就労移行支援</v>
      </c>
      <c r="F2418" s="177" t="s">
        <v>10588</v>
      </c>
      <c r="G2418" s="167" t="s">
        <v>10589</v>
      </c>
      <c r="H2418" s="167" t="s">
        <v>10590</v>
      </c>
      <c r="I2418" s="167" t="s">
        <v>10591</v>
      </c>
      <c r="J2418" s="167" t="s">
        <v>10591</v>
      </c>
      <c r="K2418" s="177" t="s">
        <v>13552</v>
      </c>
      <c r="L2418" s="25" t="s">
        <v>25</v>
      </c>
      <c r="M2418" s="172">
        <v>7</v>
      </c>
      <c r="N2418" s="170">
        <v>39630</v>
      </c>
      <c r="O2418" s="69" t="str">
        <f>IFERROR(VLOOKUP(IF($L2418="―",$K2418,$L2418),[4]法人一覧!$D$4:$E$326,2,FALSE),"―")</f>
        <v>2190005004075</v>
      </c>
    </row>
    <row r="2419" spans="1:15" ht="30" customHeight="1" x14ac:dyDescent="0.15">
      <c r="A2419" s="39">
        <f>IF($B$2406="","",COUNTA($B$2406:B2419))</f>
        <v>14</v>
      </c>
      <c r="B2419" s="168">
        <f t="shared" si="260"/>
        <v>2419</v>
      </c>
      <c r="C2419" s="168" t="str">
        <f t="shared" si="261"/>
        <v>（１３）　就労移行支援　（障害者総合支援法）</v>
      </c>
      <c r="D2419" s="131" t="str">
        <f t="shared" si="262"/>
        <v>障がい福祉課</v>
      </c>
      <c r="E2419" s="27" t="str">
        <f t="shared" si="263"/>
        <v>就労移行支援</v>
      </c>
      <c r="F2419" s="177" t="s">
        <v>10592</v>
      </c>
      <c r="G2419" s="167" t="s">
        <v>8931</v>
      </c>
      <c r="H2419" s="167" t="s">
        <v>10593</v>
      </c>
      <c r="I2419" s="167" t="s">
        <v>10594</v>
      </c>
      <c r="J2419" s="167" t="s">
        <v>10595</v>
      </c>
      <c r="K2419" s="177" t="s">
        <v>10596</v>
      </c>
      <c r="L2419" s="25" t="s">
        <v>25</v>
      </c>
      <c r="M2419" s="172">
        <v>10</v>
      </c>
      <c r="N2419" s="170">
        <v>42887</v>
      </c>
      <c r="O2419" s="69" t="str">
        <f>IFERROR(VLOOKUP(IF($L2419="―",$K2419,$L2419),[4]法人一覧!$D$4:$E$326,2,FALSE),"―")</f>
        <v>―</v>
      </c>
    </row>
    <row r="2420" spans="1:15" ht="30" customHeight="1" x14ac:dyDescent="0.15">
      <c r="A2420" s="39">
        <f>IF($B$2406="","",COUNTA($B$2406:B2420))</f>
        <v>15</v>
      </c>
      <c r="B2420" s="168">
        <f t="shared" si="260"/>
        <v>2420</v>
      </c>
      <c r="C2420" s="168" t="str">
        <f t="shared" si="261"/>
        <v>（１３）　就労移行支援　（障害者総合支援法）</v>
      </c>
      <c r="D2420" s="131" t="str">
        <f t="shared" si="262"/>
        <v>障がい福祉課</v>
      </c>
      <c r="E2420" s="27" t="str">
        <f t="shared" si="263"/>
        <v>就労移行支援</v>
      </c>
      <c r="F2420" s="177" t="s">
        <v>10597</v>
      </c>
      <c r="G2420" s="167" t="s">
        <v>10598</v>
      </c>
      <c r="H2420" s="167" t="s">
        <v>10599</v>
      </c>
      <c r="I2420" s="167" t="s">
        <v>10600</v>
      </c>
      <c r="J2420" s="167"/>
      <c r="K2420" s="180" t="s">
        <v>10601</v>
      </c>
      <c r="L2420" s="25" t="s">
        <v>25</v>
      </c>
      <c r="M2420" s="172">
        <v>10</v>
      </c>
      <c r="N2420" s="234">
        <v>44593</v>
      </c>
      <c r="O2420" s="69" t="str">
        <f>IFERROR(VLOOKUP(IF($L2420="―",$K2420,$L2420),[4]法人一覧!$D$4:$E$326,2,FALSE),"―")</f>
        <v>―</v>
      </c>
    </row>
    <row r="2421" spans="1:15" ht="30" customHeight="1" x14ac:dyDescent="0.15">
      <c r="A2421" s="39">
        <f>IF($B$2406="","",COUNTA($B$2406:B2421))</f>
        <v>16</v>
      </c>
      <c r="B2421" s="168">
        <f t="shared" si="260"/>
        <v>2421</v>
      </c>
      <c r="C2421" s="168" t="str">
        <f t="shared" si="261"/>
        <v>（１３）　就労移行支援　（障害者総合支援法）</v>
      </c>
      <c r="D2421" s="131" t="str">
        <f t="shared" si="262"/>
        <v>障がい福祉課</v>
      </c>
      <c r="E2421" s="27" t="str">
        <f t="shared" si="263"/>
        <v>就労移行支援</v>
      </c>
      <c r="F2421" s="180" t="s">
        <v>9028</v>
      </c>
      <c r="G2421" s="167" t="s">
        <v>3339</v>
      </c>
      <c r="H2421" s="167" t="s">
        <v>9029</v>
      </c>
      <c r="I2421" s="167" t="s">
        <v>10602</v>
      </c>
      <c r="J2421" s="167" t="s">
        <v>10603</v>
      </c>
      <c r="K2421" s="180" t="s">
        <v>15265</v>
      </c>
      <c r="L2421" s="25" t="s">
        <v>25</v>
      </c>
      <c r="M2421" s="172">
        <v>6</v>
      </c>
      <c r="N2421" s="170">
        <v>40848</v>
      </c>
      <c r="O2421" s="69" t="str">
        <f>IFERROR(VLOOKUP(IF($L2421="―",$K2421,$L2421),[4]法人一覧!$D$4:$E$326,2,FALSE),"―")</f>
        <v>―</v>
      </c>
    </row>
    <row r="2422" spans="1:15" ht="30" customHeight="1" x14ac:dyDescent="0.15">
      <c r="A2422" s="39">
        <f>IF($B$2406="","",COUNTA($B$2406:B2422))</f>
        <v>17</v>
      </c>
      <c r="B2422" s="168">
        <f t="shared" si="260"/>
        <v>2422</v>
      </c>
      <c r="C2422" s="168" t="str">
        <f t="shared" si="261"/>
        <v>（１３）　就労移行支援　（障害者総合支援法）</v>
      </c>
      <c r="D2422" s="131" t="str">
        <f t="shared" si="262"/>
        <v>障がい福祉課</v>
      </c>
      <c r="E2422" s="27" t="str">
        <f t="shared" si="263"/>
        <v>就労移行支援</v>
      </c>
      <c r="F2422" s="180" t="s">
        <v>10604</v>
      </c>
      <c r="G2422" s="167" t="s">
        <v>6815</v>
      </c>
      <c r="H2422" s="167" t="s">
        <v>10605</v>
      </c>
      <c r="I2422" s="167" t="s">
        <v>10606</v>
      </c>
      <c r="J2422" s="167" t="s">
        <v>10607</v>
      </c>
      <c r="K2422" s="180" t="s">
        <v>247</v>
      </c>
      <c r="L2422" s="58" t="s">
        <v>8479</v>
      </c>
      <c r="M2422" s="172">
        <v>6</v>
      </c>
      <c r="N2422" s="170">
        <v>38991</v>
      </c>
      <c r="O2422" s="69" t="str">
        <f>IFERROR(VLOOKUP(IF($L2422="―",$K2422,$L2422),[4]法人一覧!$D$4:$E$326,2,FALSE),"―")</f>
        <v>5190005000113</v>
      </c>
    </row>
    <row r="2423" spans="1:15" ht="30" customHeight="1" x14ac:dyDescent="0.15">
      <c r="A2423" s="39">
        <f>IF($B$2406="","",COUNTA($B$2406:B2423))</f>
        <v>18</v>
      </c>
      <c r="B2423" s="168">
        <f t="shared" si="260"/>
        <v>2423</v>
      </c>
      <c r="C2423" s="168" t="str">
        <f t="shared" si="261"/>
        <v>（１３）　就労移行支援　（障害者総合支援法）</v>
      </c>
      <c r="D2423" s="131" t="str">
        <f t="shared" si="262"/>
        <v>障がい福祉課</v>
      </c>
      <c r="E2423" s="27" t="str">
        <f t="shared" si="263"/>
        <v>就労移行支援</v>
      </c>
      <c r="F2423" s="177" t="s">
        <v>10505</v>
      </c>
      <c r="G2423" s="167" t="s">
        <v>10506</v>
      </c>
      <c r="H2423" s="167" t="s">
        <v>10507</v>
      </c>
      <c r="I2423" s="167" t="s">
        <v>10508</v>
      </c>
      <c r="J2423" s="167" t="s">
        <v>10509</v>
      </c>
      <c r="K2423" s="177" t="s">
        <v>2770</v>
      </c>
      <c r="L2423" s="25" t="s">
        <v>25</v>
      </c>
      <c r="M2423" s="172">
        <v>12</v>
      </c>
      <c r="N2423" s="170">
        <v>41730</v>
      </c>
      <c r="O2423" s="69" t="str">
        <f>IFERROR(VLOOKUP(IF($L2423="―",$K2423,$L2423),[4]法人一覧!$D$4:$E$326,2,FALSE),"―")</f>
        <v>9190005000101</v>
      </c>
    </row>
    <row r="2424" spans="1:15" ht="30" customHeight="1" x14ac:dyDescent="0.15">
      <c r="A2424" s="39">
        <f>IF($B$2406="","",COUNTA($B$2406:B2424))</f>
        <v>19</v>
      </c>
      <c r="B2424" s="168">
        <f t="shared" si="260"/>
        <v>2424</v>
      </c>
      <c r="C2424" s="168" t="str">
        <f t="shared" si="261"/>
        <v>（１３）　就労移行支援　（障害者総合支援法）</v>
      </c>
      <c r="D2424" s="131" t="str">
        <f t="shared" si="262"/>
        <v>障がい福祉課</v>
      </c>
      <c r="E2424" s="27" t="str">
        <f t="shared" si="263"/>
        <v>就労移行支援</v>
      </c>
      <c r="F2424" s="177" t="s">
        <v>10608</v>
      </c>
      <c r="G2424" s="167" t="s">
        <v>10609</v>
      </c>
      <c r="H2424" s="167" t="s">
        <v>10610</v>
      </c>
      <c r="I2424" s="167" t="s">
        <v>10611</v>
      </c>
      <c r="J2424" s="167" t="s">
        <v>10612</v>
      </c>
      <c r="K2424" s="177" t="s">
        <v>14922</v>
      </c>
      <c r="L2424" s="25" t="s">
        <v>25</v>
      </c>
      <c r="M2424" s="172">
        <v>13</v>
      </c>
      <c r="N2424" s="170" t="s">
        <v>10613</v>
      </c>
      <c r="O2424" s="69" t="str">
        <f>IFERROR(VLOOKUP(IF($L2424="―",$K2424,$L2424),[4]法人一覧!$D$4:$E$326,2,FALSE),"―")</f>
        <v>―</v>
      </c>
    </row>
    <row r="2425" spans="1:15" ht="30" customHeight="1" x14ac:dyDescent="0.15">
      <c r="A2425" s="39">
        <f>IF($B$2406="","",COUNTA($B$2406:B2425))</f>
        <v>20</v>
      </c>
      <c r="B2425" s="168">
        <f t="shared" si="260"/>
        <v>2425</v>
      </c>
      <c r="C2425" s="168" t="str">
        <f t="shared" si="261"/>
        <v>（１３）　就労移行支援　（障害者総合支援法）</v>
      </c>
      <c r="D2425" s="131" t="str">
        <f t="shared" si="262"/>
        <v>障がい福祉課</v>
      </c>
      <c r="E2425" s="27" t="str">
        <f t="shared" si="263"/>
        <v>就労移行支援</v>
      </c>
      <c r="F2425" s="177" t="s">
        <v>10614</v>
      </c>
      <c r="G2425" s="167" t="s">
        <v>10615</v>
      </c>
      <c r="H2425" s="167" t="s">
        <v>10616</v>
      </c>
      <c r="I2425" s="167" t="s">
        <v>10617</v>
      </c>
      <c r="J2425" s="167" t="s">
        <v>10618</v>
      </c>
      <c r="K2425" s="177" t="s">
        <v>10619</v>
      </c>
      <c r="L2425" s="25" t="s">
        <v>25</v>
      </c>
      <c r="M2425" s="172">
        <v>10</v>
      </c>
      <c r="N2425" s="170">
        <v>44440</v>
      </c>
      <c r="O2425" s="69" t="str">
        <f>IFERROR(VLOOKUP(IF($L2425="―",$K2425,$L2425),[4]法人一覧!$D$4:$E$326,2,FALSE),"―")</f>
        <v>―</v>
      </c>
    </row>
    <row r="2426" spans="1:15" ht="30" customHeight="1" x14ac:dyDescent="0.15">
      <c r="A2426" s="39">
        <f>IF($B$2406="","",COUNTA($B$2406:B2426))</f>
        <v>21</v>
      </c>
      <c r="B2426" s="168">
        <f t="shared" si="260"/>
        <v>2426</v>
      </c>
      <c r="C2426" s="168" t="str">
        <f t="shared" si="261"/>
        <v>（１３）　就労移行支援　（障害者総合支援法）</v>
      </c>
      <c r="D2426" s="131" t="str">
        <f t="shared" si="262"/>
        <v>障がい福祉課</v>
      </c>
      <c r="E2426" s="27" t="str">
        <f t="shared" si="263"/>
        <v>就労移行支援</v>
      </c>
      <c r="F2426" s="177" t="s">
        <v>10620</v>
      </c>
      <c r="G2426" s="167" t="s">
        <v>10621</v>
      </c>
      <c r="H2426" s="167" t="s">
        <v>10622</v>
      </c>
      <c r="I2426" s="167" t="s">
        <v>10623</v>
      </c>
      <c r="J2426" s="167" t="s">
        <v>10624</v>
      </c>
      <c r="K2426" s="177" t="s">
        <v>10625</v>
      </c>
      <c r="L2426" s="25" t="s">
        <v>25</v>
      </c>
      <c r="M2426" s="172">
        <v>10</v>
      </c>
      <c r="N2426" s="234">
        <v>42309</v>
      </c>
      <c r="O2426" s="69" t="str">
        <f>IFERROR(VLOOKUP(IF($L2426="―",$K2426,$L2426),[4]法人一覧!$D$4:$E$326,2,FALSE),"―")</f>
        <v>―</v>
      </c>
    </row>
    <row r="2427" spans="1:15" ht="30" customHeight="1" x14ac:dyDescent="0.15">
      <c r="A2427" s="39">
        <f>IF($B$2406="","",COUNTA($B$2406:B2427))</f>
        <v>22</v>
      </c>
      <c r="B2427" s="168">
        <f t="shared" si="260"/>
        <v>2427</v>
      </c>
      <c r="C2427" s="168" t="str">
        <f t="shared" si="261"/>
        <v>（１３）　就労移行支援　（障害者総合支援法）</v>
      </c>
      <c r="D2427" s="131" t="str">
        <f t="shared" si="262"/>
        <v>障がい福祉課</v>
      </c>
      <c r="E2427" s="27" t="str">
        <f t="shared" si="263"/>
        <v>就労移行支援</v>
      </c>
      <c r="F2427" s="177" t="s">
        <v>10629</v>
      </c>
      <c r="G2427" s="167" t="s">
        <v>4872</v>
      </c>
      <c r="H2427" s="167" t="s">
        <v>10630</v>
      </c>
      <c r="I2427" s="167" t="s">
        <v>10631</v>
      </c>
      <c r="J2427" s="167" t="s">
        <v>10632</v>
      </c>
      <c r="K2427" s="180" t="s">
        <v>10633</v>
      </c>
      <c r="L2427" s="25" t="s">
        <v>25</v>
      </c>
      <c r="M2427" s="172">
        <v>10</v>
      </c>
      <c r="N2427" s="170">
        <v>44682</v>
      </c>
      <c r="O2427" s="69" t="str">
        <f>IFERROR(VLOOKUP(IF($L2427="―",$K2427,$L2427),[4]法人一覧!$D$4:$E$326,2,FALSE),"―")</f>
        <v>―</v>
      </c>
    </row>
    <row r="2428" spans="1:15" ht="30" customHeight="1" x14ac:dyDescent="0.15">
      <c r="A2428" s="39">
        <f>IF($B$2406="","",COUNTA($B$2406:B2428))</f>
        <v>23</v>
      </c>
      <c r="B2428" s="168">
        <f t="shared" si="260"/>
        <v>2428</v>
      </c>
      <c r="C2428" s="168" t="str">
        <f t="shared" si="261"/>
        <v>（１３）　就労移行支援　（障害者総合支援法）</v>
      </c>
      <c r="D2428" s="131" t="str">
        <f t="shared" si="262"/>
        <v>障がい福祉課</v>
      </c>
      <c r="E2428" s="27" t="str">
        <f t="shared" si="263"/>
        <v>就労移行支援</v>
      </c>
      <c r="F2428" s="276" t="s">
        <v>15266</v>
      </c>
      <c r="G2428" s="166" t="s">
        <v>1433</v>
      </c>
      <c r="H2428" s="167" t="s">
        <v>10627</v>
      </c>
      <c r="I2428" s="166" t="s">
        <v>10628</v>
      </c>
      <c r="J2428" s="166" t="s">
        <v>10628</v>
      </c>
      <c r="K2428" s="276" t="s">
        <v>10626</v>
      </c>
      <c r="L2428" s="25" t="s">
        <v>25</v>
      </c>
      <c r="M2428" s="172">
        <v>6</v>
      </c>
      <c r="N2428" s="234">
        <v>45809</v>
      </c>
      <c r="O2428" s="69" t="str">
        <f>IFERROR(VLOOKUP(IF($L2428="―",$K2428,$L2428),[4]法人一覧!$D$4:$E$326,2,FALSE),"―")</f>
        <v>―</v>
      </c>
    </row>
    <row r="2429" spans="1:15" ht="30" customHeight="1" x14ac:dyDescent="0.15">
      <c r="A2429" s="39">
        <f>IF($B$2406="","",COUNTA($B$2406:B2429))</f>
        <v>24</v>
      </c>
      <c r="B2429" s="168">
        <f t="shared" si="260"/>
        <v>2429</v>
      </c>
      <c r="C2429" s="168" t="str">
        <f t="shared" si="261"/>
        <v>（１３）　就労移行支援　（障害者総合支援法）</v>
      </c>
      <c r="D2429" s="131" t="str">
        <f t="shared" si="262"/>
        <v>障がい福祉課</v>
      </c>
      <c r="E2429" s="27" t="str">
        <f t="shared" si="263"/>
        <v>就労移行支援</v>
      </c>
      <c r="F2429" s="177" t="s">
        <v>9400</v>
      </c>
      <c r="G2429" s="167" t="s">
        <v>9401</v>
      </c>
      <c r="H2429" s="167" t="s">
        <v>10634</v>
      </c>
      <c r="I2429" s="167" t="s">
        <v>9403</v>
      </c>
      <c r="J2429" s="167" t="s">
        <v>9404</v>
      </c>
      <c r="K2429" s="177" t="s">
        <v>13552</v>
      </c>
      <c r="L2429" s="25" t="s">
        <v>25</v>
      </c>
      <c r="M2429" s="172">
        <v>6</v>
      </c>
      <c r="N2429" s="170">
        <v>39630</v>
      </c>
      <c r="O2429" s="69" t="str">
        <f>IFERROR(VLOOKUP(IF($L2429="―",$K2429,$L2429),[4]法人一覧!$D$4:$E$326,2,FALSE),"―")</f>
        <v>2190005004075</v>
      </c>
    </row>
    <row r="2430" spans="1:15" ht="30" customHeight="1" x14ac:dyDescent="0.15">
      <c r="A2430" s="39">
        <f>IF($B$2406="","",COUNTA($B$2406:B2430))</f>
        <v>25</v>
      </c>
      <c r="B2430" s="168">
        <f t="shared" si="260"/>
        <v>2430</v>
      </c>
      <c r="C2430" s="168" t="str">
        <f t="shared" si="261"/>
        <v>（１３）　就労移行支援　（障害者総合支援法）</v>
      </c>
      <c r="D2430" s="131" t="str">
        <f t="shared" si="262"/>
        <v>障がい福祉課</v>
      </c>
      <c r="E2430" s="27" t="str">
        <f t="shared" si="263"/>
        <v>就労移行支援</v>
      </c>
      <c r="F2430" s="245" t="s">
        <v>10528</v>
      </c>
      <c r="G2430" s="167" t="s">
        <v>7059</v>
      </c>
      <c r="H2430" s="167" t="s">
        <v>10639</v>
      </c>
      <c r="I2430" s="167" t="s">
        <v>10640</v>
      </c>
      <c r="J2430" s="167" t="s">
        <v>10641</v>
      </c>
      <c r="K2430" s="245" t="s">
        <v>10642</v>
      </c>
      <c r="L2430" s="25" t="s">
        <v>25</v>
      </c>
      <c r="M2430" s="172">
        <v>10</v>
      </c>
      <c r="N2430" s="234">
        <v>42552</v>
      </c>
      <c r="O2430" s="69" t="str">
        <f>IFERROR(VLOOKUP(IF($L2430="―",$K2430,$L2430),[4]法人一覧!$D$4:$E$326,2,FALSE),"―")</f>
        <v>―</v>
      </c>
    </row>
    <row r="2431" spans="1:15" ht="30" customHeight="1" x14ac:dyDescent="0.15">
      <c r="A2431" s="39">
        <f>IF($B$2406="","",COUNTA($B$2406:B2431))</f>
        <v>26</v>
      </c>
      <c r="B2431" s="168">
        <f t="shared" si="260"/>
        <v>2431</v>
      </c>
      <c r="C2431" s="168" t="str">
        <f t="shared" si="261"/>
        <v>（１３）　就労移行支援　（障害者総合支援法）</v>
      </c>
      <c r="D2431" s="131" t="str">
        <f t="shared" si="262"/>
        <v>障がい福祉課</v>
      </c>
      <c r="E2431" s="27" t="str">
        <f t="shared" si="263"/>
        <v>就労移行支援</v>
      </c>
      <c r="F2431" s="245" t="s">
        <v>10643</v>
      </c>
      <c r="G2431" s="167" t="s">
        <v>10644</v>
      </c>
      <c r="H2431" s="167" t="s">
        <v>10645</v>
      </c>
      <c r="I2431" s="167" t="s">
        <v>10646</v>
      </c>
      <c r="J2431" s="167" t="s">
        <v>10647</v>
      </c>
      <c r="K2431" s="245" t="s">
        <v>10648</v>
      </c>
      <c r="L2431" s="25" t="s">
        <v>25</v>
      </c>
      <c r="M2431" s="172">
        <v>6</v>
      </c>
      <c r="N2431" s="234">
        <v>43101</v>
      </c>
      <c r="O2431" s="69" t="str">
        <f>IFERROR(VLOOKUP(IF($L2431="―",$K2431,$L2431),[4]法人一覧!$D$4:$E$326,2,FALSE),"―")</f>
        <v>―</v>
      </c>
    </row>
    <row r="2432" spans="1:15" ht="30" customHeight="1" x14ac:dyDescent="0.15">
      <c r="A2432" s="39">
        <f>IF($B$2406="","",COUNTA($B$2406:B2432))</f>
        <v>27</v>
      </c>
      <c r="B2432" s="168">
        <f t="shared" si="260"/>
        <v>2432</v>
      </c>
      <c r="C2432" s="168" t="str">
        <f t="shared" si="261"/>
        <v>（１３）　就労移行支援　（障害者総合支援法）</v>
      </c>
      <c r="D2432" s="131" t="str">
        <f t="shared" si="262"/>
        <v>障がい福祉課</v>
      </c>
      <c r="E2432" s="27" t="str">
        <f t="shared" si="263"/>
        <v>就労移行支援</v>
      </c>
      <c r="F2432" s="180" t="s">
        <v>10650</v>
      </c>
      <c r="G2432" s="166" t="s">
        <v>9412</v>
      </c>
      <c r="H2432" s="167" t="s">
        <v>10651</v>
      </c>
      <c r="I2432" s="166" t="s">
        <v>10245</v>
      </c>
      <c r="J2432" s="166" t="s">
        <v>10252</v>
      </c>
      <c r="K2432" s="180" t="s">
        <v>14926</v>
      </c>
      <c r="L2432" s="25" t="s">
        <v>25</v>
      </c>
      <c r="M2432" s="195">
        <v>6</v>
      </c>
      <c r="N2432" s="170">
        <v>41365</v>
      </c>
      <c r="O2432" s="69" t="str">
        <f>IFERROR(VLOOKUP(IF($L2432="―",$K2432,$L2432),[4]法人一覧!$D$4:$E$326,2,FALSE),"―")</f>
        <v>5190005005640</v>
      </c>
    </row>
    <row r="2433" spans="1:15" ht="30" customHeight="1" x14ac:dyDescent="0.15">
      <c r="A2433" s="39">
        <f>IF($B$2406="","",COUNTA($B$2406:B2433))</f>
        <v>28</v>
      </c>
      <c r="B2433" s="168">
        <f t="shared" si="260"/>
        <v>2433</v>
      </c>
      <c r="C2433" s="168" t="str">
        <f t="shared" si="261"/>
        <v>（１３）　就労移行支援　（障害者総合支援法）</v>
      </c>
      <c r="D2433" s="131" t="str">
        <f t="shared" si="262"/>
        <v>障がい福祉課</v>
      </c>
      <c r="E2433" s="27" t="str">
        <f t="shared" si="263"/>
        <v>就労移行支援</v>
      </c>
      <c r="F2433" s="245" t="s">
        <v>10652</v>
      </c>
      <c r="G2433" s="167" t="s">
        <v>10653</v>
      </c>
      <c r="H2433" s="167" t="s">
        <v>10654</v>
      </c>
      <c r="I2433" s="20" t="s">
        <v>10655</v>
      </c>
      <c r="J2433" s="20" t="s">
        <v>10655</v>
      </c>
      <c r="K2433" s="245" t="s">
        <v>10656</v>
      </c>
      <c r="L2433" s="25" t="s">
        <v>25</v>
      </c>
      <c r="M2433" s="172">
        <v>6</v>
      </c>
      <c r="N2433" s="170">
        <v>42767</v>
      </c>
      <c r="O2433" s="69" t="str">
        <f>IFERROR(VLOOKUP(IF($L2433="―",$K2433,$L2433),[4]法人一覧!$D$4:$E$326,2,FALSE),"―")</f>
        <v>―</v>
      </c>
    </row>
    <row r="2434" spans="1:15" ht="30" customHeight="1" x14ac:dyDescent="0.15">
      <c r="A2434" s="39">
        <f>IF($B$2406="","",COUNTA($B$2406:B2434))</f>
        <v>29</v>
      </c>
      <c r="B2434" s="168">
        <f t="shared" si="260"/>
        <v>2434</v>
      </c>
      <c r="C2434" s="168" t="str">
        <f t="shared" si="261"/>
        <v>（１３）　就労移行支援　（障害者総合支援法）</v>
      </c>
      <c r="D2434" s="131" t="str">
        <f t="shared" si="262"/>
        <v>障がい福祉課</v>
      </c>
      <c r="E2434" s="27" t="str">
        <f t="shared" si="263"/>
        <v>就労移行支援</v>
      </c>
      <c r="F2434" s="245" t="s">
        <v>10533</v>
      </c>
      <c r="G2434" s="167" t="s">
        <v>9444</v>
      </c>
      <c r="H2434" s="167" t="s">
        <v>10534</v>
      </c>
      <c r="I2434" s="20" t="s">
        <v>10535</v>
      </c>
      <c r="J2434" s="20" t="s">
        <v>10536</v>
      </c>
      <c r="K2434" s="245" t="s">
        <v>15267</v>
      </c>
      <c r="L2434" s="25" t="s">
        <v>25</v>
      </c>
      <c r="M2434" s="172">
        <v>15</v>
      </c>
      <c r="N2434" s="170">
        <v>44713</v>
      </c>
      <c r="O2434" s="69" t="str">
        <f>IFERROR(VLOOKUP(IF($L2434="―",$K2434,$L2434),[4]法人一覧!$D$4:$E$326,2,FALSE),"―")</f>
        <v>―</v>
      </c>
    </row>
    <row r="2435" spans="1:15" ht="30" customHeight="1" x14ac:dyDescent="0.15">
      <c r="A2435" s="39">
        <f>IF($B$2406="","",COUNTA($B$2406:B2435))</f>
        <v>30</v>
      </c>
      <c r="B2435" s="168">
        <f t="shared" si="260"/>
        <v>2435</v>
      </c>
      <c r="C2435" s="168" t="str">
        <f t="shared" si="261"/>
        <v>（１３）　就労移行支援　（障害者総合支援法）</v>
      </c>
      <c r="D2435" s="131" t="str">
        <f t="shared" si="262"/>
        <v>障がい福祉課</v>
      </c>
      <c r="E2435" s="27" t="str">
        <f t="shared" si="263"/>
        <v>就労移行支援</v>
      </c>
      <c r="F2435" s="245" t="s">
        <v>10657</v>
      </c>
      <c r="G2435" s="167" t="s">
        <v>10658</v>
      </c>
      <c r="H2435" s="167" t="s">
        <v>10659</v>
      </c>
      <c r="I2435" s="20" t="s">
        <v>10660</v>
      </c>
      <c r="J2435" s="20" t="s">
        <v>10661</v>
      </c>
      <c r="K2435" s="245" t="s">
        <v>10662</v>
      </c>
      <c r="L2435" s="25" t="s">
        <v>25</v>
      </c>
      <c r="M2435" s="172">
        <v>6</v>
      </c>
      <c r="N2435" s="170">
        <v>43191</v>
      </c>
      <c r="O2435" s="69" t="str">
        <f>IFERROR(VLOOKUP(IF($L2435="―",$K2435,$L2435),[4]法人一覧!$D$4:$E$326,2,FALSE),"―")</f>
        <v>3190005006260</v>
      </c>
    </row>
    <row r="2436" spans="1:15" ht="30" customHeight="1" x14ac:dyDescent="0.15">
      <c r="A2436" s="39">
        <f>IF($B$2406="","",COUNTA($B$2406:B2436))</f>
        <v>31</v>
      </c>
      <c r="B2436" s="168">
        <f t="shared" si="260"/>
        <v>2436</v>
      </c>
      <c r="C2436" s="168" t="str">
        <f t="shared" si="261"/>
        <v>（１３）　就労移行支援　（障害者総合支援法）</v>
      </c>
      <c r="D2436" s="131" t="str">
        <f t="shared" si="262"/>
        <v>障がい福祉課</v>
      </c>
      <c r="E2436" s="27" t="str">
        <f t="shared" si="263"/>
        <v>就労移行支援</v>
      </c>
      <c r="F2436" s="367" t="s">
        <v>10663</v>
      </c>
      <c r="G2436" s="182" t="s">
        <v>3914</v>
      </c>
      <c r="H2436" s="182" t="s">
        <v>10664</v>
      </c>
      <c r="I2436" s="235" t="s">
        <v>10665</v>
      </c>
      <c r="J2436" s="235" t="s">
        <v>10665</v>
      </c>
      <c r="K2436" s="367" t="s">
        <v>10666</v>
      </c>
      <c r="L2436" s="58" t="s">
        <v>25</v>
      </c>
      <c r="M2436" s="236">
        <v>6</v>
      </c>
      <c r="N2436" s="184">
        <v>44652</v>
      </c>
      <c r="O2436" s="74" t="str">
        <f>IFERROR(VLOOKUP(IF($L2436="―",$K2436,$L2436),[4]法人一覧!$D$4:$E$326,2,FALSE),"―")</f>
        <v>―</v>
      </c>
    </row>
    <row r="2437" spans="1:15" ht="30" customHeight="1" x14ac:dyDescent="0.15"/>
    <row r="2438" spans="1:15" ht="30" customHeight="1" x14ac:dyDescent="0.15">
      <c r="F2438" s="395" t="s">
        <v>10667</v>
      </c>
      <c r="O2438" s="56" t="s">
        <v>204</v>
      </c>
    </row>
    <row r="2439" spans="1:15" ht="30" customHeight="1" x14ac:dyDescent="0.15">
      <c r="A2439" s="77" t="s">
        <v>5</v>
      </c>
      <c r="B2439" s="66" t="s">
        <v>6</v>
      </c>
      <c r="C2439" s="66" t="s">
        <v>7</v>
      </c>
      <c r="D2439" s="66" t="s">
        <v>8</v>
      </c>
      <c r="E2439" s="66" t="s">
        <v>9</v>
      </c>
      <c r="F2439" s="67" t="s">
        <v>10</v>
      </c>
      <c r="G2439" s="66" t="s">
        <v>11</v>
      </c>
      <c r="H2439" s="67" t="s">
        <v>12</v>
      </c>
      <c r="I2439" s="66" t="s">
        <v>13</v>
      </c>
      <c r="J2439" s="66" t="s">
        <v>14</v>
      </c>
      <c r="K2439" s="67" t="s">
        <v>15</v>
      </c>
      <c r="L2439" s="67" t="s">
        <v>13925</v>
      </c>
      <c r="M2439" s="68" t="s">
        <v>16</v>
      </c>
      <c r="N2439" s="67" t="s">
        <v>17</v>
      </c>
      <c r="O2439" s="66" t="s">
        <v>18</v>
      </c>
    </row>
    <row r="2440" spans="1:15" ht="30" customHeight="1" x14ac:dyDescent="0.15">
      <c r="A2440" s="39">
        <f>IF($B$2449="","",COUNTA($B2449:B$2449))</f>
        <v>1</v>
      </c>
      <c r="B2440" s="59">
        <f t="shared" ref="B2440:B2503" si="264">IF(D2440="","",ROW())</f>
        <v>2440</v>
      </c>
      <c r="C2440" s="195" t="str">
        <f t="shared" ref="C2440:C2471" si="265">$F$2438</f>
        <v>（１４）　就労継続支援(Ａ型)　（障害者総合支援法）</v>
      </c>
      <c r="D2440" s="131" t="str">
        <f t="shared" ref="D2440:D2503" si="266">$O$2438</f>
        <v>障がい福祉課</v>
      </c>
      <c r="E2440" s="27" t="str">
        <f t="shared" ref="E2440:E2471" si="267">MID(category5_14,SEARCH("）",category5_14,1)+2,SEARCH("（",category5_14,SEARCH("）",category5_14,1)+2)-SEARCH("）",category5_14,1)-3)</f>
        <v>就労継続支援(Ａ型)</v>
      </c>
      <c r="F2440" s="180" t="s">
        <v>10668</v>
      </c>
      <c r="G2440" s="166" t="s">
        <v>10669</v>
      </c>
      <c r="H2440" s="168" t="s">
        <v>10670</v>
      </c>
      <c r="I2440" s="166" t="s">
        <v>10671</v>
      </c>
      <c r="J2440" s="166" t="s">
        <v>10672</v>
      </c>
      <c r="K2440" s="180" t="s">
        <v>10673</v>
      </c>
      <c r="L2440" s="25" t="s">
        <v>25</v>
      </c>
      <c r="M2440" s="195">
        <v>30</v>
      </c>
      <c r="N2440" s="170">
        <v>41000</v>
      </c>
      <c r="O2440" s="74" t="str">
        <f>IFERROR(VLOOKUP(IF($L2440="―",$K2440,$L2440),[5]法人一覧!$D$4:$E$326,2,FALSE),"―")</f>
        <v>―</v>
      </c>
    </row>
    <row r="2441" spans="1:15" ht="30" customHeight="1" x14ac:dyDescent="0.15">
      <c r="A2441" s="39">
        <f>IF($B$2449="","",COUNTA($B$2449:B2450))</f>
        <v>2</v>
      </c>
      <c r="B2441" s="195">
        <f t="shared" si="264"/>
        <v>2441</v>
      </c>
      <c r="C2441" s="195" t="str">
        <f t="shared" si="265"/>
        <v>（１４）　就労継続支援(Ａ型)　（障害者総合支援法）</v>
      </c>
      <c r="D2441" s="131" t="str">
        <f t="shared" si="266"/>
        <v>障がい福祉課</v>
      </c>
      <c r="E2441" s="27" t="str">
        <f t="shared" si="267"/>
        <v>就労継続支援(Ａ型)</v>
      </c>
      <c r="F2441" s="180" t="s">
        <v>10674</v>
      </c>
      <c r="G2441" s="166" t="s">
        <v>10675</v>
      </c>
      <c r="H2441" s="168" t="s">
        <v>10676</v>
      </c>
      <c r="I2441" s="166" t="s">
        <v>10671</v>
      </c>
      <c r="J2441" s="166" t="s">
        <v>10672</v>
      </c>
      <c r="K2441" s="180" t="s">
        <v>10673</v>
      </c>
      <c r="L2441" s="25" t="s">
        <v>25</v>
      </c>
      <c r="M2441" s="195">
        <v>10</v>
      </c>
      <c r="N2441" s="170">
        <v>41000</v>
      </c>
      <c r="O2441" s="69" t="str">
        <f>IFERROR(VLOOKUP(IF($L2441="―",$K2441,$L2441),[5]法人一覧!$D$4:$E$326,2,FALSE),"―")</f>
        <v>―</v>
      </c>
    </row>
    <row r="2442" spans="1:15" ht="30" customHeight="1" x14ac:dyDescent="0.15">
      <c r="A2442" s="39">
        <f>IF($B$2449="","",COUNTA($B$2449:B2451))</f>
        <v>3</v>
      </c>
      <c r="B2442" s="195">
        <f t="shared" si="264"/>
        <v>2442</v>
      </c>
      <c r="C2442" s="195" t="str">
        <f t="shared" si="265"/>
        <v>（１４）　就労継続支援(Ａ型)　（障害者総合支援法）</v>
      </c>
      <c r="D2442" s="131" t="str">
        <f t="shared" si="266"/>
        <v>障がい福祉課</v>
      </c>
      <c r="E2442" s="27" t="str">
        <f t="shared" si="267"/>
        <v>就労継続支援(Ａ型)</v>
      </c>
      <c r="F2442" s="177" t="s">
        <v>10544</v>
      </c>
      <c r="G2442" s="166" t="s">
        <v>10545</v>
      </c>
      <c r="H2442" s="168" t="s">
        <v>10677</v>
      </c>
      <c r="I2442" s="166" t="s">
        <v>10547</v>
      </c>
      <c r="J2442" s="166" t="s">
        <v>10547</v>
      </c>
      <c r="K2442" s="177" t="s">
        <v>10678</v>
      </c>
      <c r="L2442" s="25" t="s">
        <v>25</v>
      </c>
      <c r="M2442" s="172">
        <v>14</v>
      </c>
      <c r="N2442" s="170">
        <v>41214</v>
      </c>
      <c r="O2442" s="69" t="str">
        <f>IFERROR(VLOOKUP(IF($L2442="―",$K2442,$L2442),[5]法人一覧!$D$4:$E$326,2,FALSE),"―")</f>
        <v>―</v>
      </c>
    </row>
    <row r="2443" spans="1:15" ht="30" customHeight="1" x14ac:dyDescent="0.15">
      <c r="A2443" s="39">
        <f>IF($B$2449="","",COUNTA($B$2449:B2452))</f>
        <v>4</v>
      </c>
      <c r="B2443" s="195">
        <f t="shared" si="264"/>
        <v>2443</v>
      </c>
      <c r="C2443" s="195" t="str">
        <f t="shared" si="265"/>
        <v>（１４）　就労継続支援(Ａ型)　（障害者総合支援法）</v>
      </c>
      <c r="D2443" s="131" t="str">
        <f t="shared" si="266"/>
        <v>障がい福祉課</v>
      </c>
      <c r="E2443" s="27" t="str">
        <f t="shared" si="267"/>
        <v>就労継続支援(Ａ型)</v>
      </c>
      <c r="F2443" s="180" t="s">
        <v>10679</v>
      </c>
      <c r="G2443" s="166" t="s">
        <v>102</v>
      </c>
      <c r="H2443" s="168" t="s">
        <v>10680</v>
      </c>
      <c r="I2443" s="166" t="s">
        <v>10681</v>
      </c>
      <c r="J2443" s="166" t="s">
        <v>10682</v>
      </c>
      <c r="K2443" s="180" t="s">
        <v>10683</v>
      </c>
      <c r="L2443" s="25" t="s">
        <v>25</v>
      </c>
      <c r="M2443" s="172">
        <v>20</v>
      </c>
      <c r="N2443" s="170">
        <v>41365</v>
      </c>
      <c r="O2443" s="69" t="str">
        <f>IFERROR(VLOOKUP(IF($L2443="―",$K2443,$L2443),[5]法人一覧!$D$4:$E$326,2,FALSE),"―")</f>
        <v>―</v>
      </c>
    </row>
    <row r="2444" spans="1:15" ht="30" customHeight="1" x14ac:dyDescent="0.15">
      <c r="A2444" s="39">
        <f>IF($B$2449="","",COUNTA($B$2449:B2453))</f>
        <v>5</v>
      </c>
      <c r="B2444" s="195">
        <f t="shared" si="264"/>
        <v>2444</v>
      </c>
      <c r="C2444" s="195" t="str">
        <f t="shared" si="265"/>
        <v>（１４）　就労継続支援(Ａ型)　（障害者総合支援法）</v>
      </c>
      <c r="D2444" s="131" t="str">
        <f t="shared" si="266"/>
        <v>障がい福祉課</v>
      </c>
      <c r="E2444" s="27" t="str">
        <f t="shared" si="267"/>
        <v>就労継続支援(Ａ型)</v>
      </c>
      <c r="F2444" s="177" t="s">
        <v>10684</v>
      </c>
      <c r="G2444" s="166" t="s">
        <v>10685</v>
      </c>
      <c r="H2444" s="168" t="s">
        <v>10686</v>
      </c>
      <c r="I2444" s="166" t="s">
        <v>10687</v>
      </c>
      <c r="J2444" s="166" t="s">
        <v>10687</v>
      </c>
      <c r="K2444" s="177" t="s">
        <v>10688</v>
      </c>
      <c r="L2444" s="25" t="s">
        <v>25</v>
      </c>
      <c r="M2444" s="172">
        <v>10</v>
      </c>
      <c r="N2444" s="170">
        <v>41456</v>
      </c>
      <c r="O2444" s="69" t="str">
        <f>IFERROR(VLOOKUP(IF($L2444="―",$K2444,$L2444),[5]法人一覧!$D$4:$E$326,2,FALSE),"―")</f>
        <v>―</v>
      </c>
    </row>
    <row r="2445" spans="1:15" ht="30" customHeight="1" x14ac:dyDescent="0.15">
      <c r="A2445" s="39">
        <f>IF($B$2449="","",COUNTA($B$2449:B2454))</f>
        <v>6</v>
      </c>
      <c r="B2445" s="195">
        <f t="shared" si="264"/>
        <v>2445</v>
      </c>
      <c r="C2445" s="195" t="str">
        <f t="shared" si="265"/>
        <v>（１４）　就労継続支援(Ａ型)　（障害者総合支援法）</v>
      </c>
      <c r="D2445" s="131" t="str">
        <f t="shared" si="266"/>
        <v>障がい福祉課</v>
      </c>
      <c r="E2445" s="27" t="str">
        <f t="shared" si="267"/>
        <v>就労継続支援(Ａ型)</v>
      </c>
      <c r="F2445" s="180" t="s">
        <v>10691</v>
      </c>
      <c r="G2445" s="166" t="s">
        <v>294</v>
      </c>
      <c r="H2445" s="168" t="s">
        <v>10692</v>
      </c>
      <c r="I2445" s="166" t="s">
        <v>10693</v>
      </c>
      <c r="J2445" s="166" t="s">
        <v>10694</v>
      </c>
      <c r="K2445" s="180" t="s">
        <v>10695</v>
      </c>
      <c r="L2445" s="25" t="s">
        <v>25</v>
      </c>
      <c r="M2445" s="172">
        <v>20</v>
      </c>
      <c r="N2445" s="170">
        <v>42826</v>
      </c>
      <c r="O2445" s="69" t="str">
        <f>IFERROR(VLOOKUP(IF($L2445="―",$K2445,$L2445),[5]法人一覧!$D$4:$E$326,2,FALSE),"―")</f>
        <v>―</v>
      </c>
    </row>
    <row r="2446" spans="1:15" ht="30" customHeight="1" x14ac:dyDescent="0.15">
      <c r="A2446" s="39">
        <f>IF($B$2449="","",COUNTA($B$2449:B2455))</f>
        <v>7</v>
      </c>
      <c r="B2446" s="195">
        <f t="shared" si="264"/>
        <v>2446</v>
      </c>
      <c r="C2446" s="195" t="str">
        <f t="shared" si="265"/>
        <v>（１４）　就労継続支援(Ａ型)　（障害者総合支援法）</v>
      </c>
      <c r="D2446" s="131" t="str">
        <f t="shared" si="266"/>
        <v>障がい福祉課</v>
      </c>
      <c r="E2446" s="27" t="str">
        <f t="shared" si="267"/>
        <v>就労継続支援(Ａ型)</v>
      </c>
      <c r="F2446" s="180" t="s">
        <v>10696</v>
      </c>
      <c r="G2446" s="166" t="s">
        <v>8606</v>
      </c>
      <c r="H2446" s="168" t="s">
        <v>10697</v>
      </c>
      <c r="I2446" s="239" t="s">
        <v>10698</v>
      </c>
      <c r="J2446" s="239" t="s">
        <v>10699</v>
      </c>
      <c r="K2446" s="245" t="s">
        <v>10700</v>
      </c>
      <c r="L2446" s="25" t="s">
        <v>25</v>
      </c>
      <c r="M2446" s="172">
        <v>20</v>
      </c>
      <c r="N2446" s="170">
        <v>43132</v>
      </c>
      <c r="O2446" s="69" t="str">
        <f>IFERROR(VLOOKUP(IF($L2446="―",$K2446,$L2446),[5]法人一覧!$D$4:$E$326,2,FALSE),"―")</f>
        <v>―</v>
      </c>
    </row>
    <row r="2447" spans="1:15" ht="30" customHeight="1" x14ac:dyDescent="0.15">
      <c r="A2447" s="39">
        <f>IF($B$2449="","",COUNTA($B$2449:B2456))</f>
        <v>8</v>
      </c>
      <c r="B2447" s="195">
        <f t="shared" si="264"/>
        <v>2447</v>
      </c>
      <c r="C2447" s="195" t="str">
        <f t="shared" si="265"/>
        <v>（１４）　就労継続支援(Ａ型)　（障害者総合支援法）</v>
      </c>
      <c r="D2447" s="131" t="str">
        <f t="shared" si="266"/>
        <v>障がい福祉課</v>
      </c>
      <c r="E2447" s="27" t="str">
        <f t="shared" si="267"/>
        <v>就労継続支援(Ａ型)</v>
      </c>
      <c r="F2447" s="180" t="s">
        <v>10701</v>
      </c>
      <c r="G2447" s="166" t="s">
        <v>651</v>
      </c>
      <c r="H2447" s="168" t="s">
        <v>10702</v>
      </c>
      <c r="I2447" s="239" t="s">
        <v>10703</v>
      </c>
      <c r="J2447" s="239" t="s">
        <v>10703</v>
      </c>
      <c r="K2447" s="245" t="s">
        <v>10704</v>
      </c>
      <c r="L2447" s="25" t="s">
        <v>25</v>
      </c>
      <c r="M2447" s="172">
        <v>10</v>
      </c>
      <c r="N2447" s="170">
        <v>43160</v>
      </c>
      <c r="O2447" s="69" t="str">
        <f>IFERROR(VLOOKUP(IF($L2447="―",$K2447,$L2447),[5]法人一覧!$D$4:$E$326,2,FALSE),"―")</f>
        <v>―</v>
      </c>
    </row>
    <row r="2448" spans="1:15" ht="30" customHeight="1" x14ac:dyDescent="0.15">
      <c r="A2448" s="39">
        <f>IF($B$2449="","",COUNTA($B$2449:B2457))</f>
        <v>9</v>
      </c>
      <c r="B2448" s="195">
        <f t="shared" si="264"/>
        <v>2448</v>
      </c>
      <c r="C2448" s="195" t="str">
        <f t="shared" si="265"/>
        <v>（１４）　就労継続支援(Ａ型)　（障害者総合支援法）</v>
      </c>
      <c r="D2448" s="131" t="str">
        <f t="shared" si="266"/>
        <v>障がい福祉課</v>
      </c>
      <c r="E2448" s="27" t="str">
        <f t="shared" si="267"/>
        <v>就労継続支援(Ａ型)</v>
      </c>
      <c r="F2448" s="180" t="s">
        <v>15268</v>
      </c>
      <c r="G2448" s="166" t="s">
        <v>651</v>
      </c>
      <c r="H2448" s="168" t="s">
        <v>15269</v>
      </c>
      <c r="I2448" s="239" t="s">
        <v>15270</v>
      </c>
      <c r="J2448" s="239"/>
      <c r="K2448" s="245" t="s">
        <v>10704</v>
      </c>
      <c r="L2448" s="25" t="s">
        <v>1954</v>
      </c>
      <c r="M2448" s="172">
        <v>10</v>
      </c>
      <c r="N2448" s="170">
        <v>45962</v>
      </c>
      <c r="O2448" s="69" t="str">
        <f>IFERROR(VLOOKUP(IF($L2448="―",$K2448,$L2448),[5]法人一覧!$D$4:$E$326,2,FALSE),"―")</f>
        <v>―</v>
      </c>
    </row>
    <row r="2449" spans="1:15" ht="30" customHeight="1" x14ac:dyDescent="0.15">
      <c r="A2449" s="39">
        <f>IF($B$2449="","",COUNTA($B$2449:B2458))</f>
        <v>10</v>
      </c>
      <c r="B2449" s="195">
        <f t="shared" si="264"/>
        <v>2449</v>
      </c>
      <c r="C2449" s="195" t="str">
        <f t="shared" si="265"/>
        <v>（１４）　就労継続支援(Ａ型)　（障害者総合支援法）</v>
      </c>
      <c r="D2449" s="131" t="str">
        <f t="shared" si="266"/>
        <v>障がい福祉課</v>
      </c>
      <c r="E2449" s="27" t="str">
        <f t="shared" si="267"/>
        <v>就労継続支援(Ａ型)</v>
      </c>
      <c r="F2449" s="180" t="s">
        <v>10705</v>
      </c>
      <c r="G2449" s="166" t="s">
        <v>6091</v>
      </c>
      <c r="H2449" s="168" t="s">
        <v>10706</v>
      </c>
      <c r="I2449" s="239" t="s">
        <v>9595</v>
      </c>
      <c r="J2449" s="239" t="s">
        <v>9596</v>
      </c>
      <c r="K2449" s="245" t="s">
        <v>10707</v>
      </c>
      <c r="L2449" s="25" t="s">
        <v>25</v>
      </c>
      <c r="M2449" s="172">
        <v>10</v>
      </c>
      <c r="N2449" s="170">
        <v>43221</v>
      </c>
      <c r="O2449" s="69" t="str">
        <f>IFERROR(VLOOKUP(IF($L2449="―",$K2449,$L2449),[5]法人一覧!$D$4:$E$326,2,FALSE),"―")</f>
        <v>―</v>
      </c>
    </row>
    <row r="2450" spans="1:15" ht="30" customHeight="1" x14ac:dyDescent="0.15">
      <c r="A2450" s="39">
        <f>IF($B$2449="","",COUNTA($B$2449:B2459))</f>
        <v>11</v>
      </c>
      <c r="B2450" s="195">
        <f t="shared" si="264"/>
        <v>2450</v>
      </c>
      <c r="C2450" s="195" t="str">
        <f t="shared" si="265"/>
        <v>（１４）　就労継続支援(Ａ型)　（障害者総合支援法）</v>
      </c>
      <c r="D2450" s="131" t="str">
        <f t="shared" si="266"/>
        <v>障がい福祉課</v>
      </c>
      <c r="E2450" s="27" t="str">
        <f t="shared" si="267"/>
        <v>就労継続支援(Ａ型)</v>
      </c>
      <c r="F2450" s="180" t="s">
        <v>10708</v>
      </c>
      <c r="G2450" s="166" t="s">
        <v>10709</v>
      </c>
      <c r="H2450" s="168" t="s">
        <v>10710</v>
      </c>
      <c r="I2450" s="239" t="s">
        <v>9595</v>
      </c>
      <c r="J2450" s="239" t="s">
        <v>10711</v>
      </c>
      <c r="K2450" s="245" t="s">
        <v>10707</v>
      </c>
      <c r="L2450" s="25" t="s">
        <v>25</v>
      </c>
      <c r="M2450" s="172">
        <v>10</v>
      </c>
      <c r="N2450" s="237"/>
      <c r="O2450" s="69" t="str">
        <f>IFERROR(VLOOKUP(IF($L2450="―",$K2450,$L2450),[5]法人一覧!$D$4:$E$326,2,FALSE),"―")</f>
        <v>―</v>
      </c>
    </row>
    <row r="2451" spans="1:15" ht="30" customHeight="1" x14ac:dyDescent="0.15">
      <c r="A2451" s="39">
        <f>IF($B$2449="","",COUNTA($B$2449:B2460))</f>
        <v>12</v>
      </c>
      <c r="B2451" s="195">
        <f t="shared" si="264"/>
        <v>2451</v>
      </c>
      <c r="C2451" s="195" t="str">
        <f t="shared" si="265"/>
        <v>（１４）　就労継続支援(Ａ型)　（障害者総合支援法）</v>
      </c>
      <c r="D2451" s="131" t="str">
        <f t="shared" si="266"/>
        <v>障がい福祉課</v>
      </c>
      <c r="E2451" s="27" t="str">
        <f t="shared" si="267"/>
        <v>就労継続支援(Ａ型)</v>
      </c>
      <c r="F2451" s="180" t="s">
        <v>10712</v>
      </c>
      <c r="G2451" s="166" t="s">
        <v>4309</v>
      </c>
      <c r="H2451" s="168" t="s">
        <v>10713</v>
      </c>
      <c r="I2451" s="239" t="s">
        <v>10714</v>
      </c>
      <c r="J2451" s="239" t="s">
        <v>10715</v>
      </c>
      <c r="K2451" s="245" t="s">
        <v>10716</v>
      </c>
      <c r="L2451" s="25" t="s">
        <v>25</v>
      </c>
      <c r="M2451" s="172">
        <v>20</v>
      </c>
      <c r="N2451" s="170">
        <v>43466</v>
      </c>
      <c r="O2451" s="69" t="str">
        <f>IFERROR(VLOOKUP(IF($L2451="―",$K2451,$L2451),[5]法人一覧!$D$4:$E$326,2,FALSE),"―")</f>
        <v>―</v>
      </c>
    </row>
    <row r="2452" spans="1:15" ht="30" customHeight="1" x14ac:dyDescent="0.15">
      <c r="A2452" s="39">
        <f>IF($B$2449="","",COUNTA($B$2449:B2461))</f>
        <v>13</v>
      </c>
      <c r="B2452" s="195">
        <f t="shared" si="264"/>
        <v>2452</v>
      </c>
      <c r="C2452" s="195" t="str">
        <f t="shared" si="265"/>
        <v>（１４）　就労継続支援(Ａ型)　（障害者総合支援法）</v>
      </c>
      <c r="D2452" s="131" t="str">
        <f t="shared" si="266"/>
        <v>障がい福祉課</v>
      </c>
      <c r="E2452" s="27" t="str">
        <f t="shared" si="267"/>
        <v>就労継続支援(Ａ型)</v>
      </c>
      <c r="F2452" s="180" t="s">
        <v>10717</v>
      </c>
      <c r="G2452" s="166" t="s">
        <v>6132</v>
      </c>
      <c r="H2452" s="168" t="s">
        <v>10718</v>
      </c>
      <c r="I2452" s="239" t="s">
        <v>10719</v>
      </c>
      <c r="J2452" s="239" t="s">
        <v>10720</v>
      </c>
      <c r="K2452" s="245" t="s">
        <v>10721</v>
      </c>
      <c r="L2452" s="25" t="s">
        <v>25</v>
      </c>
      <c r="M2452" s="172">
        <v>10</v>
      </c>
      <c r="N2452" s="170">
        <v>44562</v>
      </c>
      <c r="O2452" s="69" t="str">
        <f>IFERROR(VLOOKUP(IF($L2452="―",$K2452,$L2452),[5]法人一覧!$D$4:$E$326,2,FALSE),"―")</f>
        <v>―</v>
      </c>
    </row>
    <row r="2453" spans="1:15" ht="30" customHeight="1" x14ac:dyDescent="0.15">
      <c r="A2453" s="39">
        <f>IF($B$2449="","",COUNTA($B$2449:B2462))</f>
        <v>14</v>
      </c>
      <c r="B2453" s="195">
        <f t="shared" si="264"/>
        <v>2453</v>
      </c>
      <c r="C2453" s="195" t="str">
        <f t="shared" si="265"/>
        <v>（１４）　就労継続支援(Ａ型)　（障害者総合支援法）</v>
      </c>
      <c r="D2453" s="131" t="str">
        <f t="shared" si="266"/>
        <v>障がい福祉課</v>
      </c>
      <c r="E2453" s="27" t="str">
        <f t="shared" si="267"/>
        <v>就労継続支援(Ａ型)</v>
      </c>
      <c r="F2453" s="177" t="s">
        <v>10722</v>
      </c>
      <c r="G2453" s="166" t="s">
        <v>10723</v>
      </c>
      <c r="H2453" s="168" t="s">
        <v>10724</v>
      </c>
      <c r="I2453" s="166" t="s">
        <v>10725</v>
      </c>
      <c r="J2453" s="166" t="s">
        <v>10726</v>
      </c>
      <c r="K2453" s="177" t="s">
        <v>10727</v>
      </c>
      <c r="L2453" s="25" t="s">
        <v>25</v>
      </c>
      <c r="M2453" s="172">
        <v>20</v>
      </c>
      <c r="N2453" s="170">
        <v>41030</v>
      </c>
      <c r="O2453" s="69" t="str">
        <f>IFERROR(VLOOKUP(IF($L2453="―",$K2453,$L2453),[5]法人一覧!$D$4:$E$326,2,FALSE),"―")</f>
        <v>―</v>
      </c>
    </row>
    <row r="2454" spans="1:15" ht="30" customHeight="1" x14ac:dyDescent="0.15">
      <c r="A2454" s="39">
        <f>IF($B$2449="","",COUNTA($B$2449:B2463))</f>
        <v>15</v>
      </c>
      <c r="B2454" s="195">
        <f t="shared" si="264"/>
        <v>2454</v>
      </c>
      <c r="C2454" s="195" t="str">
        <f t="shared" si="265"/>
        <v>（１４）　就労継続支援(Ａ型)　（障害者総合支援法）</v>
      </c>
      <c r="D2454" s="131" t="str">
        <f t="shared" si="266"/>
        <v>障がい福祉課</v>
      </c>
      <c r="E2454" s="27" t="str">
        <f t="shared" si="267"/>
        <v>就労継続支援(Ａ型)</v>
      </c>
      <c r="F2454" s="177" t="s">
        <v>10728</v>
      </c>
      <c r="G2454" s="166" t="s">
        <v>10729</v>
      </c>
      <c r="H2454" s="168" t="s">
        <v>10730</v>
      </c>
      <c r="I2454" s="166" t="s">
        <v>10731</v>
      </c>
      <c r="J2454" s="166" t="s">
        <v>10732</v>
      </c>
      <c r="K2454" s="177" t="s">
        <v>10733</v>
      </c>
      <c r="L2454" s="25" t="s">
        <v>25</v>
      </c>
      <c r="M2454" s="172">
        <v>30</v>
      </c>
      <c r="N2454" s="170">
        <v>42095</v>
      </c>
      <c r="O2454" s="69" t="str">
        <f>IFERROR(VLOOKUP(IF($L2454="―",$K2454,$L2454),[5]法人一覧!$D$4:$E$326,2,FALSE),"―")</f>
        <v>―</v>
      </c>
    </row>
    <row r="2455" spans="1:15" ht="30" customHeight="1" x14ac:dyDescent="0.15">
      <c r="A2455" s="39">
        <f>IF($B$2449="","",COUNTA($B$2449:B2464))</f>
        <v>16</v>
      </c>
      <c r="B2455" s="195">
        <f t="shared" si="264"/>
        <v>2455</v>
      </c>
      <c r="C2455" s="195" t="str">
        <f t="shared" si="265"/>
        <v>（１４）　就労継続支援(Ａ型)　（障害者総合支援法）</v>
      </c>
      <c r="D2455" s="131" t="str">
        <f t="shared" si="266"/>
        <v>障がい福祉課</v>
      </c>
      <c r="E2455" s="27" t="str">
        <f t="shared" si="267"/>
        <v>就労継続支援(Ａ型)</v>
      </c>
      <c r="F2455" s="177" t="s">
        <v>10734</v>
      </c>
      <c r="G2455" s="166" t="s">
        <v>10735</v>
      </c>
      <c r="H2455" s="168" t="s">
        <v>10736</v>
      </c>
      <c r="I2455" s="166" t="s">
        <v>10737</v>
      </c>
      <c r="J2455" s="166" t="s">
        <v>10737</v>
      </c>
      <c r="K2455" s="177" t="s">
        <v>10738</v>
      </c>
      <c r="L2455" s="25" t="s">
        <v>25</v>
      </c>
      <c r="M2455" s="172">
        <v>20</v>
      </c>
      <c r="N2455" s="170">
        <v>42156</v>
      </c>
      <c r="O2455" s="69" t="str">
        <f>IFERROR(VLOOKUP(IF($L2455="―",$K2455,$L2455),[5]法人一覧!$D$4:$E$326,2,FALSE),"―")</f>
        <v>―</v>
      </c>
    </row>
    <row r="2456" spans="1:15" ht="30" customHeight="1" x14ac:dyDescent="0.15">
      <c r="A2456" s="39">
        <f>IF($B$2449="","",COUNTA($B$2449:B2465))</f>
        <v>17</v>
      </c>
      <c r="B2456" s="195">
        <f t="shared" si="264"/>
        <v>2456</v>
      </c>
      <c r="C2456" s="195" t="str">
        <f t="shared" si="265"/>
        <v>（１４）　就労継続支援(Ａ型)　（障害者総合支援法）</v>
      </c>
      <c r="D2456" s="131" t="str">
        <f t="shared" si="266"/>
        <v>障がい福祉課</v>
      </c>
      <c r="E2456" s="27" t="str">
        <f t="shared" si="267"/>
        <v>就労継続支援(Ａ型)</v>
      </c>
      <c r="F2456" s="177" t="s">
        <v>10739</v>
      </c>
      <c r="G2456" s="166" t="s">
        <v>10740</v>
      </c>
      <c r="H2456" s="168" t="s">
        <v>10741</v>
      </c>
      <c r="I2456" s="166" t="s">
        <v>10742</v>
      </c>
      <c r="J2456" s="166"/>
      <c r="K2456" s="177" t="s">
        <v>10743</v>
      </c>
      <c r="L2456" s="25" t="s">
        <v>25</v>
      </c>
      <c r="M2456" s="172">
        <v>20</v>
      </c>
      <c r="N2456" s="170">
        <v>43800</v>
      </c>
      <c r="O2456" s="69" t="str">
        <f>IFERROR(VLOOKUP(IF($L2456="―",$K2456,$L2456),[5]法人一覧!$D$4:$E$326,2,FALSE),"―")</f>
        <v>―</v>
      </c>
    </row>
    <row r="2457" spans="1:15" ht="30" customHeight="1" x14ac:dyDescent="0.15">
      <c r="A2457" s="39">
        <f>IF($B$2449="","",COUNTA($B$2449:B2466))</f>
        <v>18</v>
      </c>
      <c r="B2457" s="195">
        <f t="shared" si="264"/>
        <v>2457</v>
      </c>
      <c r="C2457" s="195" t="str">
        <f t="shared" si="265"/>
        <v>（１４）　就労継続支援(Ａ型)　（障害者総合支援法）</v>
      </c>
      <c r="D2457" s="131" t="str">
        <f t="shared" si="266"/>
        <v>障がい福祉課</v>
      </c>
      <c r="E2457" s="27" t="str">
        <f t="shared" si="267"/>
        <v>就労継続支援(Ａ型)</v>
      </c>
      <c r="F2457" s="177" t="s">
        <v>10744</v>
      </c>
      <c r="G2457" s="166" t="s">
        <v>10745</v>
      </c>
      <c r="H2457" s="168" t="s">
        <v>10746</v>
      </c>
      <c r="I2457" s="166"/>
      <c r="J2457" s="166"/>
      <c r="K2457" s="177" t="s">
        <v>10747</v>
      </c>
      <c r="L2457" s="25" t="s">
        <v>25</v>
      </c>
      <c r="M2457" s="172">
        <v>20</v>
      </c>
      <c r="N2457" s="170">
        <v>45536</v>
      </c>
      <c r="O2457" s="69" t="str">
        <f>IFERROR(VLOOKUP(IF($L2457="―",$K2457,$L2457),[5]法人一覧!$D$4:$E$326,2,FALSE),"―")</f>
        <v>―</v>
      </c>
    </row>
    <row r="2458" spans="1:15" ht="30" customHeight="1" x14ac:dyDescent="0.15">
      <c r="A2458" s="39">
        <f>IF($B$2449="","",COUNTA($B$2449:B2467))</f>
        <v>19</v>
      </c>
      <c r="B2458" s="195">
        <f t="shared" si="264"/>
        <v>2458</v>
      </c>
      <c r="C2458" s="195" t="str">
        <f t="shared" si="265"/>
        <v>（１４）　就労継続支援(Ａ型)　（障害者総合支援法）</v>
      </c>
      <c r="D2458" s="131" t="str">
        <f t="shared" si="266"/>
        <v>障がい福祉課</v>
      </c>
      <c r="E2458" s="27" t="str">
        <f t="shared" si="267"/>
        <v>就労継続支援(Ａ型)</v>
      </c>
      <c r="F2458" s="98" t="s">
        <v>10748</v>
      </c>
      <c r="G2458" s="212" t="s">
        <v>10749</v>
      </c>
      <c r="H2458" s="98" t="s">
        <v>10750</v>
      </c>
      <c r="I2458" s="98" t="s">
        <v>10751</v>
      </c>
      <c r="J2458" s="98" t="s">
        <v>10752</v>
      </c>
      <c r="K2458" s="98" t="s">
        <v>10753</v>
      </c>
      <c r="L2458" s="25" t="s">
        <v>25</v>
      </c>
      <c r="M2458" s="172">
        <v>10</v>
      </c>
      <c r="N2458" s="170">
        <v>45261</v>
      </c>
      <c r="O2458" s="69" t="str">
        <f>IFERROR(VLOOKUP(IF($L2458="―",$K2458,$L2458),[5]法人一覧!$D$4:$E$326,2,FALSE),"―")</f>
        <v>―</v>
      </c>
    </row>
    <row r="2459" spans="1:15" ht="30" customHeight="1" x14ac:dyDescent="0.15">
      <c r="A2459" s="39">
        <f>IF($B$2449="","",COUNTA($B$2449:B2468))</f>
        <v>20</v>
      </c>
      <c r="B2459" s="195">
        <f t="shared" si="264"/>
        <v>2459</v>
      </c>
      <c r="C2459" s="195" t="str">
        <f t="shared" si="265"/>
        <v>（１４）　就労継続支援(Ａ型)　（障害者総合支援法）</v>
      </c>
      <c r="D2459" s="131" t="str">
        <f t="shared" si="266"/>
        <v>障がい福祉課</v>
      </c>
      <c r="E2459" s="27" t="str">
        <f t="shared" si="267"/>
        <v>就労継続支援(Ａ型)</v>
      </c>
      <c r="F2459" s="180" t="s">
        <v>10754</v>
      </c>
      <c r="G2459" s="166" t="s">
        <v>10755</v>
      </c>
      <c r="H2459" s="168" t="s">
        <v>10756</v>
      </c>
      <c r="I2459" s="166" t="s">
        <v>10757</v>
      </c>
      <c r="J2459" s="166" t="s">
        <v>10758</v>
      </c>
      <c r="K2459" s="180" t="s">
        <v>10759</v>
      </c>
      <c r="L2459" s="25" t="s">
        <v>25</v>
      </c>
      <c r="M2459" s="172">
        <v>20</v>
      </c>
      <c r="N2459" s="238">
        <v>40695</v>
      </c>
      <c r="O2459" s="69" t="str">
        <f>IFERROR(VLOOKUP(IF($L2459="―",$K2459,$L2459),[5]法人一覧!$D$4:$E$326,2,FALSE),"―")</f>
        <v>―</v>
      </c>
    </row>
    <row r="2460" spans="1:15" ht="30" customHeight="1" x14ac:dyDescent="0.15">
      <c r="A2460" s="39">
        <f>IF($B$2449="","",COUNTA($B$2449:B2469))</f>
        <v>21</v>
      </c>
      <c r="B2460" s="195">
        <f t="shared" si="264"/>
        <v>2460</v>
      </c>
      <c r="C2460" s="195" t="str">
        <f t="shared" si="265"/>
        <v>（１４）　就労継続支援(Ａ型)　（障害者総合支援法）</v>
      </c>
      <c r="D2460" s="131" t="str">
        <f t="shared" si="266"/>
        <v>障がい福祉課</v>
      </c>
      <c r="E2460" s="27" t="str">
        <f t="shared" si="267"/>
        <v>就労継続支援(Ａ型)</v>
      </c>
      <c r="F2460" s="180" t="s">
        <v>10760</v>
      </c>
      <c r="G2460" s="166" t="s">
        <v>10761</v>
      </c>
      <c r="H2460" s="176" t="s">
        <v>10762</v>
      </c>
      <c r="I2460" s="166" t="s">
        <v>10763</v>
      </c>
      <c r="J2460" s="166" t="s">
        <v>10764</v>
      </c>
      <c r="K2460" s="180" t="s">
        <v>10683</v>
      </c>
      <c r="L2460" s="25" t="s">
        <v>25</v>
      </c>
      <c r="M2460" s="195">
        <v>20</v>
      </c>
      <c r="N2460" s="170">
        <v>40878</v>
      </c>
      <c r="O2460" s="69" t="str">
        <f>IFERROR(VLOOKUP(IF($L2460="―",$K2460,$L2460),[5]法人一覧!$D$4:$E$326,2,FALSE),"―")</f>
        <v>―</v>
      </c>
    </row>
    <row r="2461" spans="1:15" ht="30" customHeight="1" x14ac:dyDescent="0.15">
      <c r="A2461" s="39">
        <f>IF($B$2449="","",COUNTA($B$2449:B2470))</f>
        <v>22</v>
      </c>
      <c r="B2461" s="195">
        <f t="shared" si="264"/>
        <v>2461</v>
      </c>
      <c r="C2461" s="195" t="str">
        <f t="shared" si="265"/>
        <v>（１４）　就労継続支援(Ａ型)　（障害者総合支援法）</v>
      </c>
      <c r="D2461" s="131" t="str">
        <f t="shared" si="266"/>
        <v>障がい福祉課</v>
      </c>
      <c r="E2461" s="27" t="str">
        <f t="shared" si="267"/>
        <v>就労継続支援(Ａ型)</v>
      </c>
      <c r="F2461" s="180" t="s">
        <v>10765</v>
      </c>
      <c r="G2461" s="166" t="s">
        <v>10766</v>
      </c>
      <c r="H2461" s="168" t="s">
        <v>10767</v>
      </c>
      <c r="I2461" s="166" t="s">
        <v>10768</v>
      </c>
      <c r="J2461" s="166" t="s">
        <v>10769</v>
      </c>
      <c r="K2461" s="180" t="s">
        <v>10770</v>
      </c>
      <c r="L2461" s="25" t="s">
        <v>25</v>
      </c>
      <c r="M2461" s="195">
        <v>20</v>
      </c>
      <c r="N2461" s="170">
        <v>40969</v>
      </c>
      <c r="O2461" s="69" t="str">
        <f>IFERROR(VLOOKUP(IF($L2461="―",$K2461,$L2461),[5]法人一覧!$D$4:$E$326,2,FALSE),"―")</f>
        <v>―</v>
      </c>
    </row>
    <row r="2462" spans="1:15" ht="30" customHeight="1" x14ac:dyDescent="0.15">
      <c r="A2462" s="39">
        <f>IF($B$2449="","",COUNTA($B$2449:B2471))</f>
        <v>23</v>
      </c>
      <c r="B2462" s="195">
        <f t="shared" si="264"/>
        <v>2462</v>
      </c>
      <c r="C2462" s="195" t="str">
        <f t="shared" si="265"/>
        <v>（１４）　就労継続支援(Ａ型)　（障害者総合支援法）</v>
      </c>
      <c r="D2462" s="131" t="str">
        <f t="shared" si="266"/>
        <v>障がい福祉課</v>
      </c>
      <c r="E2462" s="27" t="str">
        <f t="shared" si="267"/>
        <v>就労継続支援(Ａ型)</v>
      </c>
      <c r="F2462" s="180" t="s">
        <v>10771</v>
      </c>
      <c r="G2462" s="166" t="s">
        <v>10772</v>
      </c>
      <c r="H2462" s="168" t="s">
        <v>10773</v>
      </c>
      <c r="I2462" s="166" t="s">
        <v>10774</v>
      </c>
      <c r="J2462" s="166" t="s">
        <v>10775</v>
      </c>
      <c r="K2462" s="180" t="s">
        <v>10776</v>
      </c>
      <c r="L2462" s="25" t="s">
        <v>25</v>
      </c>
      <c r="M2462" s="195">
        <v>20</v>
      </c>
      <c r="N2462" s="170">
        <v>40969</v>
      </c>
      <c r="O2462" s="69" t="str">
        <f>IFERROR(VLOOKUP(IF($L2462="―",$K2462,$L2462),[5]法人一覧!$D$4:$E$326,2,FALSE),"―")</f>
        <v>―</v>
      </c>
    </row>
    <row r="2463" spans="1:15" ht="30" customHeight="1" x14ac:dyDescent="0.15">
      <c r="A2463" s="39">
        <f>IF($B$2449="","",COUNTA($B$2449:B2472))</f>
        <v>24</v>
      </c>
      <c r="B2463" s="195">
        <f t="shared" si="264"/>
        <v>2463</v>
      </c>
      <c r="C2463" s="195" t="str">
        <f t="shared" si="265"/>
        <v>（１４）　就労継続支援(Ａ型)　（障害者総合支援法）</v>
      </c>
      <c r="D2463" s="131" t="str">
        <f t="shared" si="266"/>
        <v>障がい福祉課</v>
      </c>
      <c r="E2463" s="27" t="str">
        <f t="shared" si="267"/>
        <v>就労継続支援(Ａ型)</v>
      </c>
      <c r="F2463" s="177" t="s">
        <v>10777</v>
      </c>
      <c r="G2463" s="166" t="s">
        <v>6263</v>
      </c>
      <c r="H2463" s="176" t="s">
        <v>10778</v>
      </c>
      <c r="I2463" s="166" t="s">
        <v>10779</v>
      </c>
      <c r="J2463" s="166" t="s">
        <v>10780</v>
      </c>
      <c r="K2463" s="177" t="s">
        <v>10781</v>
      </c>
      <c r="L2463" s="25" t="s">
        <v>25</v>
      </c>
      <c r="M2463" s="172">
        <v>20</v>
      </c>
      <c r="N2463" s="234">
        <v>43983</v>
      </c>
      <c r="O2463" s="69" t="str">
        <f>IFERROR(VLOOKUP(IF($L2463="―",$K2463,$L2463),[5]法人一覧!$D$4:$E$326,2,FALSE),"―")</f>
        <v>―</v>
      </c>
    </row>
    <row r="2464" spans="1:15" ht="30" customHeight="1" x14ac:dyDescent="0.15">
      <c r="A2464" s="39">
        <f>IF($B$2449="","",COUNTA($B$2449:B2473))</f>
        <v>25</v>
      </c>
      <c r="B2464" s="195">
        <f t="shared" si="264"/>
        <v>2464</v>
      </c>
      <c r="C2464" s="195" t="str">
        <f t="shared" si="265"/>
        <v>（１４）　就労継続支援(Ａ型)　（障害者総合支援法）</v>
      </c>
      <c r="D2464" s="131" t="str">
        <f t="shared" si="266"/>
        <v>障がい福祉課</v>
      </c>
      <c r="E2464" s="27" t="str">
        <f t="shared" si="267"/>
        <v>就労継続支援(Ａ型)</v>
      </c>
      <c r="F2464" s="177" t="s">
        <v>10782</v>
      </c>
      <c r="G2464" s="166" t="s">
        <v>3008</v>
      </c>
      <c r="H2464" s="168" t="s">
        <v>10783</v>
      </c>
      <c r="I2464" s="166" t="s">
        <v>10784</v>
      </c>
      <c r="J2464" s="166" t="s">
        <v>10785</v>
      </c>
      <c r="K2464" s="177" t="s">
        <v>10786</v>
      </c>
      <c r="L2464" s="25" t="s">
        <v>25</v>
      </c>
      <c r="M2464" s="172">
        <v>20</v>
      </c>
      <c r="N2464" s="170">
        <v>44348</v>
      </c>
      <c r="O2464" s="69" t="str">
        <f>IFERROR(VLOOKUP(IF($L2464="―",$K2464,$L2464),[5]法人一覧!$D$4:$E$326,2,FALSE),"―")</f>
        <v>―</v>
      </c>
    </row>
    <row r="2465" spans="1:15" ht="30" customHeight="1" x14ac:dyDescent="0.15">
      <c r="A2465" s="39">
        <f>IF($B$2449="","",COUNTA($B$2449:B2474))</f>
        <v>26</v>
      </c>
      <c r="B2465" s="195">
        <f t="shared" si="264"/>
        <v>2465</v>
      </c>
      <c r="C2465" s="195" t="str">
        <f t="shared" si="265"/>
        <v>（１４）　就労継続支援(Ａ型)　（障害者総合支援法）</v>
      </c>
      <c r="D2465" s="131" t="str">
        <f t="shared" si="266"/>
        <v>障がい福祉課</v>
      </c>
      <c r="E2465" s="27" t="str">
        <f t="shared" si="267"/>
        <v>就労継続支援(Ａ型)</v>
      </c>
      <c r="F2465" s="177" t="s">
        <v>10787</v>
      </c>
      <c r="G2465" s="166" t="s">
        <v>6278</v>
      </c>
      <c r="H2465" s="168" t="s">
        <v>10788</v>
      </c>
      <c r="I2465" s="166" t="s">
        <v>10789</v>
      </c>
      <c r="J2465" s="166" t="s">
        <v>10790</v>
      </c>
      <c r="K2465" s="177" t="s">
        <v>10791</v>
      </c>
      <c r="L2465" s="25" t="s">
        <v>25</v>
      </c>
      <c r="M2465" s="172">
        <v>20</v>
      </c>
      <c r="N2465" s="170">
        <v>44562</v>
      </c>
      <c r="O2465" s="69" t="str">
        <f>IFERROR(VLOOKUP(IF($L2465="―",$K2465,$L2465),[5]法人一覧!$D$4:$E$326,2,FALSE),"―")</f>
        <v>―</v>
      </c>
    </row>
    <row r="2466" spans="1:15" ht="30" customHeight="1" x14ac:dyDescent="0.15">
      <c r="A2466" s="39">
        <f>IF($B$2449="","",COUNTA($B$2449:B2475))</f>
        <v>27</v>
      </c>
      <c r="B2466" s="195">
        <f t="shared" si="264"/>
        <v>2466</v>
      </c>
      <c r="C2466" s="195" t="str">
        <f t="shared" si="265"/>
        <v>（１４）　就労継続支援(Ａ型)　（障害者総合支援法）</v>
      </c>
      <c r="D2466" s="131" t="str">
        <f t="shared" si="266"/>
        <v>障がい福祉課</v>
      </c>
      <c r="E2466" s="27" t="str">
        <f t="shared" si="267"/>
        <v>就労継続支援(Ａ型)</v>
      </c>
      <c r="F2466" s="25" t="s">
        <v>10792</v>
      </c>
      <c r="G2466" s="212" t="s">
        <v>2260</v>
      </c>
      <c r="H2466" s="25" t="s">
        <v>10793</v>
      </c>
      <c r="I2466" s="98" t="s">
        <v>10794</v>
      </c>
      <c r="J2466" s="98" t="s">
        <v>10795</v>
      </c>
      <c r="K2466" s="25" t="s">
        <v>10796</v>
      </c>
      <c r="L2466" s="25" t="s">
        <v>25</v>
      </c>
      <c r="M2466" s="172">
        <v>10</v>
      </c>
      <c r="N2466" s="170">
        <v>45352</v>
      </c>
      <c r="O2466" s="69" t="str">
        <f>IFERROR(VLOOKUP(IF($L2466="―",$K2466,$L2466),[5]法人一覧!$D$4:$E$326,2,FALSE),"―")</f>
        <v>―</v>
      </c>
    </row>
    <row r="2467" spans="1:15" ht="30" customHeight="1" x14ac:dyDescent="0.15">
      <c r="A2467" s="39">
        <f>IF($B$2449="","",COUNTA($B$2449:B2476))</f>
        <v>28</v>
      </c>
      <c r="B2467" s="195">
        <f t="shared" si="264"/>
        <v>2467</v>
      </c>
      <c r="C2467" s="195" t="str">
        <f t="shared" si="265"/>
        <v>（１４）　就労継続支援(Ａ型)　（障害者総合支援法）</v>
      </c>
      <c r="D2467" s="131" t="str">
        <f t="shared" si="266"/>
        <v>障がい福祉課</v>
      </c>
      <c r="E2467" s="27" t="str">
        <f t="shared" si="267"/>
        <v>就労継続支援(Ａ型)</v>
      </c>
      <c r="F2467" s="245" t="s">
        <v>10797</v>
      </c>
      <c r="G2467" s="239" t="s">
        <v>3118</v>
      </c>
      <c r="H2467" s="168" t="s">
        <v>10798</v>
      </c>
      <c r="I2467" s="239"/>
      <c r="J2467" s="239"/>
      <c r="K2467" s="177" t="s">
        <v>10747</v>
      </c>
      <c r="L2467" s="25" t="s">
        <v>25</v>
      </c>
      <c r="M2467" s="172">
        <v>10</v>
      </c>
      <c r="N2467" s="234">
        <v>45444</v>
      </c>
      <c r="O2467" s="69" t="str">
        <f>IFERROR(VLOOKUP(IF($L2467="―",$K2467,$L2467),[5]法人一覧!$D$4:$E$326,2,FALSE),"―")</f>
        <v>―</v>
      </c>
    </row>
    <row r="2468" spans="1:15" ht="30" customHeight="1" x14ac:dyDescent="0.15">
      <c r="A2468" s="39">
        <f>IF($B$2449="","",COUNTA($B$2449:B2477))</f>
        <v>29</v>
      </c>
      <c r="B2468" s="195">
        <f t="shared" si="264"/>
        <v>2468</v>
      </c>
      <c r="C2468" s="195" t="str">
        <f t="shared" si="265"/>
        <v>（１４）　就労継続支援(Ａ型)　（障害者総合支援法）</v>
      </c>
      <c r="D2468" s="131" t="str">
        <f t="shared" si="266"/>
        <v>障がい福祉課</v>
      </c>
      <c r="E2468" s="27" t="str">
        <f t="shared" si="267"/>
        <v>就労継続支援(Ａ型)</v>
      </c>
      <c r="F2468" s="245" t="s">
        <v>10799</v>
      </c>
      <c r="G2468" s="239" t="s">
        <v>10800</v>
      </c>
      <c r="H2468" s="168" t="s">
        <v>10801</v>
      </c>
      <c r="I2468" s="239" t="s">
        <v>10802</v>
      </c>
      <c r="J2468" s="239" t="s">
        <v>10803</v>
      </c>
      <c r="K2468" s="177" t="s">
        <v>10804</v>
      </c>
      <c r="L2468" s="25" t="s">
        <v>25</v>
      </c>
      <c r="M2468" s="172">
        <v>10</v>
      </c>
      <c r="N2468" s="234">
        <v>45566</v>
      </c>
      <c r="O2468" s="69" t="str">
        <f>IFERROR(VLOOKUP(IF($L2468="―",$K2468,$L2468),[5]法人一覧!$D$4:$E$326,2,FALSE),"―")</f>
        <v>―</v>
      </c>
    </row>
    <row r="2469" spans="1:15" ht="30" customHeight="1" x14ac:dyDescent="0.15">
      <c r="A2469" s="39">
        <f>IF($B$2449="","",COUNTA($B$2449:B2478))</f>
        <v>30</v>
      </c>
      <c r="B2469" s="195">
        <f t="shared" si="264"/>
        <v>2469</v>
      </c>
      <c r="C2469" s="195" t="str">
        <f t="shared" si="265"/>
        <v>（１４）　就労継続支援(Ａ型)　（障害者総合支援法）</v>
      </c>
      <c r="D2469" s="131" t="str">
        <f t="shared" si="266"/>
        <v>障がい福祉課</v>
      </c>
      <c r="E2469" s="27" t="str">
        <f t="shared" si="267"/>
        <v>就労継続支援(Ａ型)</v>
      </c>
      <c r="F2469" s="98" t="s">
        <v>15271</v>
      </c>
      <c r="G2469" s="98" t="s">
        <v>12618</v>
      </c>
      <c r="H2469" s="98" t="s">
        <v>15272</v>
      </c>
      <c r="I2469" s="216" t="s">
        <v>15273</v>
      </c>
      <c r="J2469" s="217" t="s">
        <v>10115</v>
      </c>
      <c r="K2469" s="98" t="s">
        <v>15274</v>
      </c>
      <c r="L2469" s="98"/>
      <c r="M2469" s="97">
        <v>20</v>
      </c>
      <c r="N2469" s="135">
        <v>46113</v>
      </c>
      <c r="O2469" s="69" t="str">
        <f>IFERROR(VLOOKUP(IF($L2469="―",$K2469,$L2469),[5]法人一覧!$D$4:$E$326,2,FALSE),"―")</f>
        <v>―</v>
      </c>
    </row>
    <row r="2470" spans="1:15" ht="30" customHeight="1" x14ac:dyDescent="0.15">
      <c r="A2470" s="39">
        <f>IF($B$2449="","",COUNTA($B$2449:B2479))</f>
        <v>31</v>
      </c>
      <c r="B2470" s="195">
        <f t="shared" si="264"/>
        <v>2470</v>
      </c>
      <c r="C2470" s="195" t="str">
        <f t="shared" si="265"/>
        <v>（１４）　就労継続支援(Ａ型)　（障害者総合支援法）</v>
      </c>
      <c r="D2470" s="131" t="str">
        <f t="shared" si="266"/>
        <v>障がい福祉課</v>
      </c>
      <c r="E2470" s="27" t="str">
        <f t="shared" si="267"/>
        <v>就労継続支援(Ａ型)</v>
      </c>
      <c r="F2470" s="245" t="s">
        <v>10805</v>
      </c>
      <c r="G2470" s="239" t="s">
        <v>6462</v>
      </c>
      <c r="H2470" s="168" t="s">
        <v>10806</v>
      </c>
      <c r="I2470" s="239" t="s">
        <v>10807</v>
      </c>
      <c r="J2470" s="239" t="s">
        <v>10808</v>
      </c>
      <c r="K2470" s="177" t="s">
        <v>10809</v>
      </c>
      <c r="L2470" s="25" t="s">
        <v>25</v>
      </c>
      <c r="M2470" s="172">
        <v>20</v>
      </c>
      <c r="N2470" s="234">
        <v>41640</v>
      </c>
      <c r="O2470" s="69" t="str">
        <f>IFERROR(VLOOKUP(IF($L2470="―",$K2470,$L2470),[5]法人一覧!$D$4:$E$326,2,FALSE),"―")</f>
        <v>―</v>
      </c>
    </row>
    <row r="2471" spans="1:15" ht="30" customHeight="1" x14ac:dyDescent="0.15">
      <c r="A2471" s="39">
        <f>IF($B$2449="","",COUNTA($B$2449:B2480))</f>
        <v>32</v>
      </c>
      <c r="B2471" s="195">
        <f t="shared" si="264"/>
        <v>2471</v>
      </c>
      <c r="C2471" s="195" t="str">
        <f t="shared" si="265"/>
        <v>（１４）　就労継続支援(Ａ型)　（障害者総合支援法）</v>
      </c>
      <c r="D2471" s="131" t="str">
        <f t="shared" si="266"/>
        <v>障がい福祉課</v>
      </c>
      <c r="E2471" s="27" t="str">
        <f t="shared" si="267"/>
        <v>就労継続支援(Ａ型)</v>
      </c>
      <c r="F2471" s="245" t="s">
        <v>10810</v>
      </c>
      <c r="G2471" s="239" t="s">
        <v>10811</v>
      </c>
      <c r="H2471" s="168" t="s">
        <v>10812</v>
      </c>
      <c r="I2471" s="239" t="s">
        <v>10813</v>
      </c>
      <c r="J2471" s="239" t="s">
        <v>10813</v>
      </c>
      <c r="K2471" s="177" t="s">
        <v>10814</v>
      </c>
      <c r="L2471" s="25" t="s">
        <v>25</v>
      </c>
      <c r="M2471" s="172">
        <v>10</v>
      </c>
      <c r="N2471" s="234">
        <v>44228</v>
      </c>
      <c r="O2471" s="69" t="str">
        <f>IFERROR(VLOOKUP(IF($L2471="―",$K2471,$L2471),[5]法人一覧!$D$4:$E$326,2,FALSE),"―")</f>
        <v>―</v>
      </c>
    </row>
    <row r="2472" spans="1:15" ht="30" customHeight="1" x14ac:dyDescent="0.15">
      <c r="A2472" s="39">
        <f>IF($B$2449="","",COUNTA($B$2449:B2481))</f>
        <v>33</v>
      </c>
      <c r="B2472" s="195">
        <f t="shared" si="264"/>
        <v>2472</v>
      </c>
      <c r="C2472" s="195" t="str">
        <f t="shared" ref="C2472:C2503" si="268">$F$2438</f>
        <v>（１４）　就労継続支援(Ａ型)　（障害者総合支援法）</v>
      </c>
      <c r="D2472" s="131" t="str">
        <f t="shared" si="266"/>
        <v>障がい福祉課</v>
      </c>
      <c r="E2472" s="27" t="str">
        <f t="shared" ref="E2472:E2503" si="269">MID(category5_14,SEARCH("）",category5_14,1)+2,SEARCH("（",category5_14,SEARCH("）",category5_14,1)+2)-SEARCH("）",category5_14,1)-3)</f>
        <v>就労継続支援(Ａ型)</v>
      </c>
      <c r="F2472" s="245" t="s">
        <v>10815</v>
      </c>
      <c r="G2472" s="20" t="s">
        <v>10816</v>
      </c>
      <c r="H2472" s="20" t="s">
        <v>10817</v>
      </c>
      <c r="I2472" s="20" t="s">
        <v>10818</v>
      </c>
      <c r="J2472" s="20" t="s">
        <v>10819</v>
      </c>
      <c r="K2472" s="177" t="s">
        <v>10820</v>
      </c>
      <c r="L2472" s="25" t="s">
        <v>25</v>
      </c>
      <c r="M2472" s="240">
        <v>10</v>
      </c>
      <c r="N2472" s="241">
        <v>44958</v>
      </c>
      <c r="O2472" s="69" t="str">
        <f>IFERROR(VLOOKUP(IF($L2472="―",$K2472,$L2472),[5]法人一覧!$D$4:$E$326,2,FALSE),"―")</f>
        <v>―</v>
      </c>
    </row>
    <row r="2473" spans="1:15" ht="30" customHeight="1" x14ac:dyDescent="0.15">
      <c r="A2473" s="39">
        <f>IF($B$2449="","",COUNTA($B$2449:B2482))</f>
        <v>34</v>
      </c>
      <c r="B2473" s="195">
        <f t="shared" si="264"/>
        <v>2473</v>
      </c>
      <c r="C2473" s="195" t="str">
        <f t="shared" si="268"/>
        <v>（１４）　就労継続支援(Ａ型)　（障害者総合支援法）</v>
      </c>
      <c r="D2473" s="131" t="str">
        <f t="shared" si="266"/>
        <v>障がい福祉課</v>
      </c>
      <c r="E2473" s="27" t="str">
        <f t="shared" si="269"/>
        <v>就労継続支援(Ａ型)</v>
      </c>
      <c r="F2473" s="177" t="s">
        <v>10821</v>
      </c>
      <c r="G2473" s="166" t="s">
        <v>10822</v>
      </c>
      <c r="H2473" s="168" t="s">
        <v>10823</v>
      </c>
      <c r="I2473" s="166" t="s">
        <v>10824</v>
      </c>
      <c r="J2473" s="166" t="s">
        <v>10825</v>
      </c>
      <c r="K2473" s="177" t="s">
        <v>14927</v>
      </c>
      <c r="L2473" s="25" t="s">
        <v>25</v>
      </c>
      <c r="M2473" s="172">
        <v>20</v>
      </c>
      <c r="N2473" s="170">
        <v>40087</v>
      </c>
      <c r="O2473" s="69" t="str">
        <f>IFERROR(VLOOKUP(IF($L2473="―",$K2473,$L2473),[5]法人一覧!$D$4:$E$326,2,FALSE),"―")</f>
        <v>1190005003986</v>
      </c>
    </row>
    <row r="2474" spans="1:15" ht="30" customHeight="1" x14ac:dyDescent="0.15">
      <c r="A2474" s="39">
        <f>IF($B$2449="","",COUNTA($B$2449:B2483))</f>
        <v>35</v>
      </c>
      <c r="B2474" s="195">
        <f t="shared" si="264"/>
        <v>2474</v>
      </c>
      <c r="C2474" s="195" t="str">
        <f t="shared" si="268"/>
        <v>（１４）　就労継続支援(Ａ型)　（障害者総合支援法）</v>
      </c>
      <c r="D2474" s="131" t="str">
        <f t="shared" si="266"/>
        <v>障がい福祉課</v>
      </c>
      <c r="E2474" s="27" t="str">
        <f t="shared" si="269"/>
        <v>就労継続支援(Ａ型)</v>
      </c>
      <c r="F2474" s="180" t="s">
        <v>10826</v>
      </c>
      <c r="G2474" s="166" t="s">
        <v>8963</v>
      </c>
      <c r="H2474" s="168" t="s">
        <v>10827</v>
      </c>
      <c r="I2474" s="166" t="s">
        <v>10828</v>
      </c>
      <c r="J2474" s="166" t="s">
        <v>10829</v>
      </c>
      <c r="K2474" s="180" t="s">
        <v>10830</v>
      </c>
      <c r="L2474" s="25" t="s">
        <v>25</v>
      </c>
      <c r="M2474" s="172">
        <v>20</v>
      </c>
      <c r="N2474" s="238">
        <v>40634</v>
      </c>
      <c r="O2474" s="69" t="str">
        <f>IFERROR(VLOOKUP(IF($L2474="―",$K2474,$L2474),[5]法人一覧!$D$4:$E$326,2,FALSE),"―")</f>
        <v>―</v>
      </c>
    </row>
    <row r="2475" spans="1:15" ht="30" customHeight="1" x14ac:dyDescent="0.15">
      <c r="A2475" s="39">
        <f>IF($B$2449="","",COUNTA($B$2449:B2484))</f>
        <v>36</v>
      </c>
      <c r="B2475" s="195">
        <f t="shared" si="264"/>
        <v>2475</v>
      </c>
      <c r="C2475" s="195" t="str">
        <f t="shared" si="268"/>
        <v>（１４）　就労継続支援(Ａ型)　（障害者総合支援法）</v>
      </c>
      <c r="D2475" s="131" t="str">
        <f t="shared" si="266"/>
        <v>障がい福祉課</v>
      </c>
      <c r="E2475" s="27" t="str">
        <f t="shared" si="269"/>
        <v>就労継続支援(Ａ型)</v>
      </c>
      <c r="F2475" s="177" t="s">
        <v>10831</v>
      </c>
      <c r="G2475" s="166" t="s">
        <v>10832</v>
      </c>
      <c r="H2475" s="176" t="s">
        <v>10833</v>
      </c>
      <c r="I2475" s="166" t="s">
        <v>10834</v>
      </c>
      <c r="J2475" s="166" t="s">
        <v>10835</v>
      </c>
      <c r="K2475" s="177" t="s">
        <v>10683</v>
      </c>
      <c r="L2475" s="25" t="s">
        <v>25</v>
      </c>
      <c r="M2475" s="172">
        <v>20</v>
      </c>
      <c r="N2475" s="170">
        <v>41061</v>
      </c>
      <c r="O2475" s="69" t="str">
        <f>IFERROR(VLOOKUP(IF($L2475="―",$K2475,$L2475),[5]法人一覧!$D$4:$E$326,2,FALSE),"―")</f>
        <v>―</v>
      </c>
    </row>
    <row r="2476" spans="1:15" ht="30" customHeight="1" x14ac:dyDescent="0.15">
      <c r="A2476" s="39">
        <f>IF($B$2449="","",COUNTA($B$2449:B2485))</f>
        <v>37</v>
      </c>
      <c r="B2476" s="195">
        <f t="shared" si="264"/>
        <v>2476</v>
      </c>
      <c r="C2476" s="195" t="str">
        <f t="shared" si="268"/>
        <v>（１４）　就労継続支援(Ａ型)　（障害者総合支援法）</v>
      </c>
      <c r="D2476" s="131" t="str">
        <f t="shared" si="266"/>
        <v>障がい福祉課</v>
      </c>
      <c r="E2476" s="27" t="str">
        <f t="shared" si="269"/>
        <v>就労継続支援(Ａ型)</v>
      </c>
      <c r="F2476" s="177" t="s">
        <v>10836</v>
      </c>
      <c r="G2476" s="166" t="s">
        <v>10832</v>
      </c>
      <c r="H2476" s="168" t="s">
        <v>10837</v>
      </c>
      <c r="I2476" s="166" t="s">
        <v>10838</v>
      </c>
      <c r="J2476" s="166" t="s">
        <v>10839</v>
      </c>
      <c r="K2476" s="177" t="s">
        <v>10840</v>
      </c>
      <c r="L2476" s="25" t="s">
        <v>25</v>
      </c>
      <c r="M2476" s="172">
        <v>20</v>
      </c>
      <c r="N2476" s="170">
        <v>41518</v>
      </c>
      <c r="O2476" s="69" t="str">
        <f>IFERROR(VLOOKUP(IF($L2476="―",$K2476,$L2476),[5]法人一覧!$D$4:$E$326,2,FALSE),"―")</f>
        <v>―</v>
      </c>
    </row>
    <row r="2477" spans="1:15" ht="30" customHeight="1" x14ac:dyDescent="0.15">
      <c r="A2477" s="39">
        <f>IF($B$2449="","",COUNTA($B$2449:B2486))</f>
        <v>38</v>
      </c>
      <c r="B2477" s="195">
        <f t="shared" si="264"/>
        <v>2477</v>
      </c>
      <c r="C2477" s="195" t="str">
        <f t="shared" si="268"/>
        <v>（１４）　就労継続支援(Ａ型)　（障害者総合支援法）</v>
      </c>
      <c r="D2477" s="131" t="str">
        <f t="shared" si="266"/>
        <v>障がい福祉課</v>
      </c>
      <c r="E2477" s="27" t="str">
        <f t="shared" si="269"/>
        <v>就労継続支援(Ａ型)</v>
      </c>
      <c r="F2477" s="177" t="s">
        <v>10842</v>
      </c>
      <c r="G2477" s="166" t="s">
        <v>10843</v>
      </c>
      <c r="H2477" s="168" t="s">
        <v>10844</v>
      </c>
      <c r="I2477" s="166" t="s">
        <v>10845</v>
      </c>
      <c r="J2477" s="166"/>
      <c r="K2477" s="177" t="s">
        <v>10841</v>
      </c>
      <c r="L2477" s="25" t="s">
        <v>25</v>
      </c>
      <c r="M2477" s="172">
        <v>10</v>
      </c>
      <c r="N2477" s="170"/>
      <c r="O2477" s="69" t="str">
        <f>IFERROR(VLOOKUP(IF($L2477="―",$K2477,$L2477),[5]法人一覧!$D$4:$E$326,2,FALSE),"―")</f>
        <v>―</v>
      </c>
    </row>
    <row r="2478" spans="1:15" ht="30" customHeight="1" x14ac:dyDescent="0.15">
      <c r="A2478" s="39">
        <f>IF($B$2449="","",COUNTA($B$2449:B2487))</f>
        <v>39</v>
      </c>
      <c r="B2478" s="195">
        <f t="shared" si="264"/>
        <v>2478</v>
      </c>
      <c r="C2478" s="195" t="str">
        <f t="shared" si="268"/>
        <v>（１４）　就労継続支援(Ａ型)　（障害者総合支援法）</v>
      </c>
      <c r="D2478" s="131" t="str">
        <f t="shared" si="266"/>
        <v>障がい福祉課</v>
      </c>
      <c r="E2478" s="27" t="str">
        <f t="shared" si="269"/>
        <v>就労継続支援(Ａ型)</v>
      </c>
      <c r="F2478" s="177" t="s">
        <v>10846</v>
      </c>
      <c r="G2478" s="166" t="s">
        <v>8754</v>
      </c>
      <c r="H2478" s="168" t="s">
        <v>10847</v>
      </c>
      <c r="I2478" s="166" t="s">
        <v>10848</v>
      </c>
      <c r="J2478" s="166" t="s">
        <v>10848</v>
      </c>
      <c r="K2478" s="177" t="s">
        <v>10849</v>
      </c>
      <c r="L2478" s="25" t="s">
        <v>25</v>
      </c>
      <c r="M2478" s="172">
        <v>20</v>
      </c>
      <c r="N2478" s="234">
        <v>41821</v>
      </c>
      <c r="O2478" s="69" t="str">
        <f>IFERROR(VLOOKUP(IF($L2478="―",$K2478,$L2478),[5]法人一覧!$D$4:$E$326,2,FALSE),"―")</f>
        <v>―</v>
      </c>
    </row>
    <row r="2479" spans="1:15" ht="30" customHeight="1" x14ac:dyDescent="0.15">
      <c r="A2479" s="39">
        <f>IF($B$2449="","",COUNTA($B$2449:B2488))</f>
        <v>40</v>
      </c>
      <c r="B2479" s="195">
        <f t="shared" si="264"/>
        <v>2479</v>
      </c>
      <c r="C2479" s="195" t="str">
        <f t="shared" si="268"/>
        <v>（１４）　就労継続支援(Ａ型)　（障害者総合支援法）</v>
      </c>
      <c r="D2479" s="131" t="str">
        <f t="shared" si="266"/>
        <v>障がい福祉課</v>
      </c>
      <c r="E2479" s="27" t="str">
        <f t="shared" si="269"/>
        <v>就労継続支援(Ａ型)</v>
      </c>
      <c r="F2479" s="276" t="s">
        <v>10850</v>
      </c>
      <c r="G2479" s="166" t="s">
        <v>109</v>
      </c>
      <c r="H2479" s="168" t="s">
        <v>10851</v>
      </c>
      <c r="I2479" s="166" t="s">
        <v>10852</v>
      </c>
      <c r="J2479" s="166" t="s">
        <v>10853</v>
      </c>
      <c r="K2479" s="276" t="s">
        <v>10854</v>
      </c>
      <c r="L2479" s="25" t="s">
        <v>25</v>
      </c>
      <c r="M2479" s="172">
        <v>20</v>
      </c>
      <c r="N2479" s="170">
        <v>43466</v>
      </c>
      <c r="O2479" s="69" t="str">
        <f>IFERROR(VLOOKUP(IF($L2479="―",$K2479,$L2479),[5]法人一覧!$D$4:$E$326,2,FALSE),"―")</f>
        <v>―</v>
      </c>
    </row>
    <row r="2480" spans="1:15" ht="30" customHeight="1" x14ac:dyDescent="0.15">
      <c r="A2480" s="39">
        <f>IF($B$2449="","",COUNTA($B$2449:B2489))</f>
        <v>41</v>
      </c>
      <c r="B2480" s="195">
        <f t="shared" si="264"/>
        <v>2480</v>
      </c>
      <c r="C2480" s="195" t="str">
        <f t="shared" si="268"/>
        <v>（１４）　就労継続支援(Ａ型)　（障害者総合支援法）</v>
      </c>
      <c r="D2480" s="131" t="str">
        <f t="shared" si="266"/>
        <v>障がい福祉課</v>
      </c>
      <c r="E2480" s="27" t="str">
        <f t="shared" si="269"/>
        <v>就労継続支援(Ａ型)</v>
      </c>
      <c r="F2480" s="276" t="s">
        <v>10855</v>
      </c>
      <c r="G2480" s="166" t="s">
        <v>10856</v>
      </c>
      <c r="H2480" s="168" t="s">
        <v>10857</v>
      </c>
      <c r="I2480" s="166" t="s">
        <v>10858</v>
      </c>
      <c r="J2480" s="166" t="s">
        <v>10859</v>
      </c>
      <c r="K2480" s="276" t="s">
        <v>10860</v>
      </c>
      <c r="L2480" s="25" t="s">
        <v>25</v>
      </c>
      <c r="M2480" s="172">
        <v>20</v>
      </c>
      <c r="N2480" s="170">
        <v>44440</v>
      </c>
      <c r="O2480" s="69" t="str">
        <f>IFERROR(VLOOKUP(IF($L2480="―",$K2480,$L2480),[5]法人一覧!$D$4:$E$326,2,FALSE),"―")</f>
        <v>―</v>
      </c>
    </row>
    <row r="2481" spans="1:15" ht="30" customHeight="1" x14ac:dyDescent="0.15">
      <c r="A2481" s="39">
        <f>IF($B$2449="","",COUNTA($B$2449:B2490))</f>
        <v>42</v>
      </c>
      <c r="B2481" s="195">
        <f t="shared" si="264"/>
        <v>2481</v>
      </c>
      <c r="C2481" s="195" t="str">
        <f t="shared" si="268"/>
        <v>（１４）　就労継続支援(Ａ型)　（障害者総合支援法）</v>
      </c>
      <c r="D2481" s="131" t="str">
        <f t="shared" si="266"/>
        <v>障がい福祉課</v>
      </c>
      <c r="E2481" s="27" t="str">
        <f t="shared" si="269"/>
        <v>就労継続支援(Ａ型)</v>
      </c>
      <c r="F2481" s="177" t="s">
        <v>10861</v>
      </c>
      <c r="G2481" s="166" t="s">
        <v>6512</v>
      </c>
      <c r="H2481" s="168" t="s">
        <v>10862</v>
      </c>
      <c r="I2481" s="166" t="s">
        <v>10863</v>
      </c>
      <c r="J2481" s="166" t="s">
        <v>10864</v>
      </c>
      <c r="K2481" s="177" t="s">
        <v>10865</v>
      </c>
      <c r="L2481" s="25" t="s">
        <v>25</v>
      </c>
      <c r="M2481" s="172">
        <v>10</v>
      </c>
      <c r="N2481" s="170">
        <v>43617</v>
      </c>
      <c r="O2481" s="69" t="str">
        <f>IFERROR(VLOOKUP(IF($L2481="―",$K2481,$L2481),[5]法人一覧!$D$4:$E$326,2,FALSE),"―")</f>
        <v>―</v>
      </c>
    </row>
    <row r="2482" spans="1:15" ht="30" customHeight="1" x14ac:dyDescent="0.15">
      <c r="A2482" s="39">
        <f>IF($B$2449="","",COUNTA($B$2449:B2491))</f>
        <v>43</v>
      </c>
      <c r="B2482" s="195">
        <f t="shared" si="264"/>
        <v>2482</v>
      </c>
      <c r="C2482" s="195" t="str">
        <f t="shared" si="268"/>
        <v>（１４）　就労継続支援(Ａ型)　（障害者総合支援法）</v>
      </c>
      <c r="D2482" s="131" t="str">
        <f t="shared" si="266"/>
        <v>障がい福祉課</v>
      </c>
      <c r="E2482" s="27" t="str">
        <f t="shared" si="269"/>
        <v>就労継続支援(Ａ型)</v>
      </c>
      <c r="F2482" s="25" t="s">
        <v>15275</v>
      </c>
      <c r="G2482" s="34" t="s">
        <v>116</v>
      </c>
      <c r="H2482" s="27" t="s">
        <v>15276</v>
      </c>
      <c r="I2482" s="34" t="s">
        <v>15277</v>
      </c>
      <c r="J2482" s="34" t="s">
        <v>10115</v>
      </c>
      <c r="K2482" s="25" t="s">
        <v>15278</v>
      </c>
      <c r="L2482" s="25"/>
      <c r="M2482" s="97">
        <v>19</v>
      </c>
      <c r="N2482" s="93">
        <v>45901</v>
      </c>
      <c r="O2482" s="69" t="str">
        <f>IFERROR(VLOOKUP(IF($L2482="―",$K2482,$L2482),[5]法人一覧!$D$4:$E$326,2,FALSE),"―")</f>
        <v>―</v>
      </c>
    </row>
    <row r="2483" spans="1:15" ht="30" customHeight="1" x14ac:dyDescent="0.15">
      <c r="A2483" s="39">
        <f>IF($B$2449="","",COUNTA($B$2449:B2492))</f>
        <v>44</v>
      </c>
      <c r="B2483" s="195">
        <f t="shared" si="264"/>
        <v>2483</v>
      </c>
      <c r="C2483" s="195" t="str">
        <f t="shared" si="268"/>
        <v>（１４）　就労継続支援(Ａ型)　（障害者総合支援法）</v>
      </c>
      <c r="D2483" s="131" t="str">
        <f t="shared" si="266"/>
        <v>障がい福祉課</v>
      </c>
      <c r="E2483" s="27" t="str">
        <f t="shared" si="269"/>
        <v>就労継続支援(Ａ型)</v>
      </c>
      <c r="F2483" s="177" t="s">
        <v>10866</v>
      </c>
      <c r="G2483" s="166" t="s">
        <v>2440</v>
      </c>
      <c r="H2483" s="168" t="s">
        <v>10867</v>
      </c>
      <c r="I2483" s="166" t="s">
        <v>10868</v>
      </c>
      <c r="J2483" s="166" t="s">
        <v>10869</v>
      </c>
      <c r="K2483" s="177" t="s">
        <v>10870</v>
      </c>
      <c r="L2483" s="25" t="s">
        <v>25</v>
      </c>
      <c r="M2483" s="172">
        <v>20</v>
      </c>
      <c r="N2483" s="170">
        <v>41030</v>
      </c>
      <c r="O2483" s="69" t="str">
        <f>IFERROR(VLOOKUP(IF($L2483="―",$K2483,$L2483),[5]法人一覧!$D$4:$E$326,2,FALSE),"―")</f>
        <v>―</v>
      </c>
    </row>
    <row r="2484" spans="1:15" ht="30" customHeight="1" x14ac:dyDescent="0.15">
      <c r="A2484" s="39">
        <f>IF($B$2449="","",COUNTA($B$2449:B2493))</f>
        <v>45</v>
      </c>
      <c r="B2484" s="195">
        <f t="shared" si="264"/>
        <v>2484</v>
      </c>
      <c r="C2484" s="195" t="str">
        <f t="shared" si="268"/>
        <v>（１４）　就労継続支援(Ａ型)　（障害者総合支援法）</v>
      </c>
      <c r="D2484" s="131" t="str">
        <f t="shared" si="266"/>
        <v>障がい福祉課</v>
      </c>
      <c r="E2484" s="27" t="str">
        <f t="shared" si="269"/>
        <v>就労継続支援(Ａ型)</v>
      </c>
      <c r="F2484" s="177" t="s">
        <v>10871</v>
      </c>
      <c r="G2484" s="166" t="s">
        <v>6722</v>
      </c>
      <c r="H2484" s="168" t="s">
        <v>10872</v>
      </c>
      <c r="I2484" s="166" t="s">
        <v>10873</v>
      </c>
      <c r="J2484" s="166" t="s">
        <v>10874</v>
      </c>
      <c r="K2484" s="177" t="s">
        <v>10875</v>
      </c>
      <c r="L2484" s="25" t="s">
        <v>25</v>
      </c>
      <c r="M2484" s="172">
        <v>20</v>
      </c>
      <c r="N2484" s="170">
        <v>41030</v>
      </c>
      <c r="O2484" s="69" t="str">
        <f>IFERROR(VLOOKUP(IF($L2484="―",$K2484,$L2484),[5]法人一覧!$D$4:$E$326,2,FALSE),"―")</f>
        <v>―</v>
      </c>
    </row>
    <row r="2485" spans="1:15" ht="30" customHeight="1" x14ac:dyDescent="0.15">
      <c r="A2485" s="39">
        <f>IF($B$2449="","",COUNTA($B$2449:B2494))</f>
        <v>46</v>
      </c>
      <c r="B2485" s="195">
        <f t="shared" si="264"/>
        <v>2485</v>
      </c>
      <c r="C2485" s="195" t="str">
        <f t="shared" si="268"/>
        <v>（１４）　就労継続支援(Ａ型)　（障害者総合支援法）</v>
      </c>
      <c r="D2485" s="131" t="str">
        <f t="shared" si="266"/>
        <v>障がい福祉課</v>
      </c>
      <c r="E2485" s="27" t="str">
        <f t="shared" si="269"/>
        <v>就労継続支援(Ａ型)</v>
      </c>
      <c r="F2485" s="177" t="s">
        <v>10876</v>
      </c>
      <c r="G2485" s="166" t="s">
        <v>10877</v>
      </c>
      <c r="H2485" s="168" t="s">
        <v>10878</v>
      </c>
      <c r="I2485" s="166" t="s">
        <v>10879</v>
      </c>
      <c r="J2485" s="166" t="s">
        <v>10880</v>
      </c>
      <c r="K2485" s="177" t="s">
        <v>10881</v>
      </c>
      <c r="L2485" s="25" t="s">
        <v>25</v>
      </c>
      <c r="M2485" s="172">
        <v>20</v>
      </c>
      <c r="N2485" s="170">
        <v>41487</v>
      </c>
      <c r="O2485" s="69" t="str">
        <f>IFERROR(VLOOKUP(IF($L2485="―",$K2485,$L2485),[5]法人一覧!$D$4:$E$326,2,FALSE),"―")</f>
        <v>―</v>
      </c>
    </row>
    <row r="2486" spans="1:15" ht="30" customHeight="1" x14ac:dyDescent="0.15">
      <c r="A2486" s="39">
        <f>IF($B$2449="","",COUNTA($B$2449:B2495))</f>
        <v>47</v>
      </c>
      <c r="B2486" s="195">
        <f t="shared" si="264"/>
        <v>2486</v>
      </c>
      <c r="C2486" s="195" t="str">
        <f t="shared" si="268"/>
        <v>（１４）　就労継続支援(Ａ型)　（障害者総合支援法）</v>
      </c>
      <c r="D2486" s="131" t="str">
        <f t="shared" si="266"/>
        <v>障がい福祉課</v>
      </c>
      <c r="E2486" s="27" t="str">
        <f t="shared" si="269"/>
        <v>就労継続支援(Ａ型)</v>
      </c>
      <c r="F2486" s="177" t="s">
        <v>10882</v>
      </c>
      <c r="G2486" s="166" t="s">
        <v>6809</v>
      </c>
      <c r="H2486" s="168" t="s">
        <v>10883</v>
      </c>
      <c r="I2486" s="166" t="s">
        <v>10884</v>
      </c>
      <c r="J2486" s="166" t="s">
        <v>10885</v>
      </c>
      <c r="K2486" s="177" t="s">
        <v>10886</v>
      </c>
      <c r="L2486" s="25" t="s">
        <v>25</v>
      </c>
      <c r="M2486" s="172">
        <v>10</v>
      </c>
      <c r="N2486" s="234">
        <v>41730</v>
      </c>
      <c r="O2486" s="69" t="str">
        <f>IFERROR(VLOOKUP(IF($L2486="―",$K2486,$L2486),[5]法人一覧!$D$4:$E$326,2,FALSE),"―")</f>
        <v>―</v>
      </c>
    </row>
    <row r="2487" spans="1:15" ht="30" customHeight="1" x14ac:dyDescent="0.15">
      <c r="A2487" s="39">
        <f>IF($B$2449="","",COUNTA($B$2449:B2496))</f>
        <v>48</v>
      </c>
      <c r="B2487" s="195">
        <f t="shared" si="264"/>
        <v>2487</v>
      </c>
      <c r="C2487" s="195" t="str">
        <f t="shared" si="268"/>
        <v>（１４）　就労継続支援(Ａ型)　（障害者総合支援法）</v>
      </c>
      <c r="D2487" s="131" t="str">
        <f t="shared" si="266"/>
        <v>障がい福祉課</v>
      </c>
      <c r="E2487" s="27" t="str">
        <f t="shared" si="269"/>
        <v>就労継続支援(Ａ型)</v>
      </c>
      <c r="F2487" s="177" t="s">
        <v>10889</v>
      </c>
      <c r="G2487" s="166" t="s">
        <v>372</v>
      </c>
      <c r="H2487" s="168" t="s">
        <v>15279</v>
      </c>
      <c r="I2487" s="166" t="s">
        <v>15280</v>
      </c>
      <c r="J2487" s="166" t="s">
        <v>10890</v>
      </c>
      <c r="K2487" s="177" t="s">
        <v>10891</v>
      </c>
      <c r="L2487" s="25" t="s">
        <v>25</v>
      </c>
      <c r="M2487" s="172">
        <v>20</v>
      </c>
      <c r="N2487" s="170">
        <v>43862</v>
      </c>
      <c r="O2487" s="69" t="str">
        <f>IFERROR(VLOOKUP(IF($L2487="―",$K2487,$L2487),[5]法人一覧!$D$4:$E$326,2,FALSE),"―")</f>
        <v>―</v>
      </c>
    </row>
    <row r="2488" spans="1:15" ht="30" customHeight="1" x14ac:dyDescent="0.15">
      <c r="A2488" s="39">
        <f>IF($B$2449="","",COUNTA($B$2449:B2497))</f>
        <v>49</v>
      </c>
      <c r="B2488" s="195">
        <f t="shared" si="264"/>
        <v>2488</v>
      </c>
      <c r="C2488" s="195" t="str">
        <f t="shared" si="268"/>
        <v>（１４）　就労継続支援(Ａ型)　（障害者総合支援法）</v>
      </c>
      <c r="D2488" s="131" t="str">
        <f t="shared" si="266"/>
        <v>障がい福祉課</v>
      </c>
      <c r="E2488" s="27" t="str">
        <f t="shared" si="269"/>
        <v>就労継続支援(Ａ型)</v>
      </c>
      <c r="F2488" s="177" t="s">
        <v>10892</v>
      </c>
      <c r="G2488" s="166" t="s">
        <v>10893</v>
      </c>
      <c r="H2488" s="168" t="s">
        <v>10894</v>
      </c>
      <c r="I2488" s="166" t="s">
        <v>10895</v>
      </c>
      <c r="J2488" s="166" t="s">
        <v>10896</v>
      </c>
      <c r="K2488" s="177" t="s">
        <v>10897</v>
      </c>
      <c r="L2488" s="25" t="s">
        <v>25</v>
      </c>
      <c r="M2488" s="172">
        <v>20</v>
      </c>
      <c r="N2488" s="170">
        <v>44501</v>
      </c>
      <c r="O2488" s="69" t="str">
        <f>IFERROR(VLOOKUP(IF($L2488="―",$K2488,$L2488),[5]法人一覧!$D$4:$E$326,2,FALSE),"―")</f>
        <v>―</v>
      </c>
    </row>
    <row r="2489" spans="1:15" ht="30" customHeight="1" x14ac:dyDescent="0.15">
      <c r="A2489" s="39">
        <f>IF($B$2449="","",COUNTA($B$2449:B2498))</f>
        <v>50</v>
      </c>
      <c r="B2489" s="195">
        <f t="shared" si="264"/>
        <v>2489</v>
      </c>
      <c r="C2489" s="195" t="str">
        <f t="shared" si="268"/>
        <v>（１４）　就労継続支援(Ａ型)　（障害者総合支援法）</v>
      </c>
      <c r="D2489" s="131" t="str">
        <f t="shared" si="266"/>
        <v>障がい福祉課</v>
      </c>
      <c r="E2489" s="27" t="str">
        <f t="shared" si="269"/>
        <v>就労継続支援(Ａ型)</v>
      </c>
      <c r="F2489" s="276" t="s">
        <v>10898</v>
      </c>
      <c r="G2489" s="166" t="s">
        <v>10899</v>
      </c>
      <c r="H2489" s="168" t="s">
        <v>10900</v>
      </c>
      <c r="I2489" s="166" t="s">
        <v>10901</v>
      </c>
      <c r="J2489" s="166" t="s">
        <v>10902</v>
      </c>
      <c r="K2489" s="276" t="s">
        <v>10903</v>
      </c>
      <c r="L2489" s="25" t="s">
        <v>25</v>
      </c>
      <c r="M2489" s="172">
        <v>10</v>
      </c>
      <c r="N2489" s="170">
        <v>44652</v>
      </c>
      <c r="O2489" s="69" t="str">
        <f>IFERROR(VLOOKUP(IF($L2489="―",$K2489,$L2489),[5]法人一覧!$D$4:$E$326,2,FALSE),"―")</f>
        <v>―</v>
      </c>
    </row>
    <row r="2490" spans="1:15" ht="30" customHeight="1" x14ac:dyDescent="0.15">
      <c r="A2490" s="39">
        <f>IF($B$2449="","",COUNTA($B$2449:B2499))</f>
        <v>51</v>
      </c>
      <c r="B2490" s="195">
        <f t="shared" si="264"/>
        <v>2490</v>
      </c>
      <c r="C2490" s="195" t="str">
        <f t="shared" si="268"/>
        <v>（１４）　就労継続支援(Ａ型)　（障害者総合支援法）</v>
      </c>
      <c r="D2490" s="131" t="str">
        <f t="shared" si="266"/>
        <v>障がい福祉課</v>
      </c>
      <c r="E2490" s="27" t="str">
        <f t="shared" si="269"/>
        <v>就労継続支援(Ａ型)</v>
      </c>
      <c r="F2490" s="25" t="s">
        <v>10904</v>
      </c>
      <c r="G2490" s="212" t="s">
        <v>539</v>
      </c>
      <c r="H2490" s="25" t="s">
        <v>10905</v>
      </c>
      <c r="I2490" s="98" t="s">
        <v>10906</v>
      </c>
      <c r="J2490" s="98" t="s">
        <v>10907</v>
      </c>
      <c r="K2490" s="25" t="s">
        <v>10908</v>
      </c>
      <c r="L2490" s="25" t="s">
        <v>25</v>
      </c>
      <c r="M2490" s="172">
        <v>15</v>
      </c>
      <c r="N2490" s="170">
        <v>45323</v>
      </c>
      <c r="O2490" s="69" t="str">
        <f>IFERROR(VLOOKUP(IF($L2490="―",$K2490,$L2490),[5]法人一覧!$D$4:$E$326,2,FALSE),"―")</f>
        <v>―</v>
      </c>
    </row>
    <row r="2491" spans="1:15" ht="30" customHeight="1" x14ac:dyDescent="0.15">
      <c r="A2491" s="39">
        <f>IF($B$2449="","",COUNTA($B$2449:B2500))</f>
        <v>52</v>
      </c>
      <c r="B2491" s="195">
        <f t="shared" si="264"/>
        <v>2491</v>
      </c>
      <c r="C2491" s="195" t="str">
        <f t="shared" si="268"/>
        <v>（１４）　就労継続支援(Ａ型)　（障害者総合支援法）</v>
      </c>
      <c r="D2491" s="131" t="str">
        <f t="shared" si="266"/>
        <v>障がい福祉課</v>
      </c>
      <c r="E2491" s="27" t="str">
        <f t="shared" si="269"/>
        <v>就労継続支援(Ａ型)</v>
      </c>
      <c r="F2491" s="368" t="s">
        <v>10909</v>
      </c>
      <c r="G2491" s="242" t="s">
        <v>10910</v>
      </c>
      <c r="H2491" s="168" t="s">
        <v>10911</v>
      </c>
      <c r="I2491" s="242" t="s">
        <v>10912</v>
      </c>
      <c r="J2491" s="242" t="s">
        <v>10913</v>
      </c>
      <c r="K2491" s="368" t="s">
        <v>14928</v>
      </c>
      <c r="L2491" s="25" t="s">
        <v>25</v>
      </c>
      <c r="M2491" s="21">
        <v>22</v>
      </c>
      <c r="N2491" s="15">
        <v>39904</v>
      </c>
      <c r="O2491" s="69" t="str">
        <f>IFERROR(VLOOKUP(IF($L2491="―",$K2491,$L2491),[5]法人一覧!$D$4:$E$326,2,FALSE),"―")</f>
        <v>1190005006650</v>
      </c>
    </row>
    <row r="2492" spans="1:15" ht="30" customHeight="1" x14ac:dyDescent="0.15">
      <c r="A2492" s="39">
        <f>IF($B$2449="","",COUNTA($B$2449:B2501))</f>
        <v>53</v>
      </c>
      <c r="B2492" s="195">
        <f t="shared" si="264"/>
        <v>2492</v>
      </c>
      <c r="C2492" s="195" t="str">
        <f t="shared" si="268"/>
        <v>（１４）　就労継続支援(Ａ型)　（障害者総合支援法）</v>
      </c>
      <c r="D2492" s="131" t="str">
        <f t="shared" si="266"/>
        <v>障がい福祉課</v>
      </c>
      <c r="E2492" s="27" t="str">
        <f t="shared" si="269"/>
        <v>就労継続支援(Ａ型)</v>
      </c>
      <c r="F2492" s="177" t="s">
        <v>10914</v>
      </c>
      <c r="G2492" s="166" t="s">
        <v>10915</v>
      </c>
      <c r="H2492" s="168" t="s">
        <v>10916</v>
      </c>
      <c r="I2492" s="166" t="s">
        <v>10917</v>
      </c>
      <c r="J2492" s="166" t="s">
        <v>10918</v>
      </c>
      <c r="K2492" s="177" t="s">
        <v>10919</v>
      </c>
      <c r="L2492" s="25" t="s">
        <v>25</v>
      </c>
      <c r="M2492" s="172">
        <v>13</v>
      </c>
      <c r="N2492" s="170">
        <v>41214</v>
      </c>
      <c r="O2492" s="69" t="str">
        <f>IFERROR(VLOOKUP(IF($L2492="―",$K2492,$L2492),[5]法人一覧!$D$4:$E$326,2,FALSE),"―")</f>
        <v>―</v>
      </c>
    </row>
    <row r="2493" spans="1:15" ht="30" customHeight="1" x14ac:dyDescent="0.15">
      <c r="A2493" s="39">
        <f>IF($B$2449="","",COUNTA($B$2449:B2502))</f>
        <v>54</v>
      </c>
      <c r="B2493" s="195">
        <f t="shared" si="264"/>
        <v>2493</v>
      </c>
      <c r="C2493" s="195" t="str">
        <f t="shared" si="268"/>
        <v>（１４）　就労継続支援(Ａ型)　（障害者総合支援法）</v>
      </c>
      <c r="D2493" s="131" t="str">
        <f t="shared" si="266"/>
        <v>障がい福祉課</v>
      </c>
      <c r="E2493" s="27" t="str">
        <f t="shared" si="269"/>
        <v>就労継続支援(Ａ型)</v>
      </c>
      <c r="F2493" s="245" t="s">
        <v>10920</v>
      </c>
      <c r="G2493" s="166" t="s">
        <v>9155</v>
      </c>
      <c r="H2493" s="168" t="s">
        <v>10921</v>
      </c>
      <c r="I2493" s="239" t="s">
        <v>10922</v>
      </c>
      <c r="J2493" s="239" t="s">
        <v>10923</v>
      </c>
      <c r="K2493" s="245" t="s">
        <v>10924</v>
      </c>
      <c r="L2493" s="25" t="s">
        <v>25</v>
      </c>
      <c r="M2493" s="172">
        <v>20</v>
      </c>
      <c r="N2493" s="170">
        <v>42583</v>
      </c>
      <c r="O2493" s="69" t="str">
        <f>IFERROR(VLOOKUP(IF($L2493="―",$K2493,$L2493),[5]法人一覧!$D$4:$E$326,2,FALSE),"―")</f>
        <v>―</v>
      </c>
    </row>
    <row r="2494" spans="1:15" ht="30" customHeight="1" x14ac:dyDescent="0.15">
      <c r="A2494" s="39">
        <f>IF($B$2449="","",COUNTA($B$2449:B2503))</f>
        <v>55</v>
      </c>
      <c r="B2494" s="195">
        <f t="shared" si="264"/>
        <v>2494</v>
      </c>
      <c r="C2494" s="195" t="str">
        <f t="shared" si="268"/>
        <v>（１４）　就労継続支援(Ａ型)　（障害者総合支援法）</v>
      </c>
      <c r="D2494" s="131" t="str">
        <f t="shared" si="266"/>
        <v>障がい福祉課</v>
      </c>
      <c r="E2494" s="27" t="str">
        <f t="shared" si="269"/>
        <v>就労継続支援(Ａ型)</v>
      </c>
      <c r="F2494" s="180" t="s">
        <v>10925</v>
      </c>
      <c r="G2494" s="166" t="s">
        <v>10926</v>
      </c>
      <c r="H2494" s="168" t="s">
        <v>10927</v>
      </c>
      <c r="I2494" s="166" t="s">
        <v>10868</v>
      </c>
      <c r="J2494" s="166" t="s">
        <v>10869</v>
      </c>
      <c r="K2494" s="180" t="s">
        <v>10870</v>
      </c>
      <c r="L2494" s="25" t="s">
        <v>25</v>
      </c>
      <c r="M2494" s="172">
        <v>20</v>
      </c>
      <c r="N2494" s="170">
        <v>41365</v>
      </c>
      <c r="O2494" s="69" t="str">
        <f>IFERROR(VLOOKUP(IF($L2494="―",$K2494,$L2494),[5]法人一覧!$D$4:$E$326,2,FALSE),"―")</f>
        <v>―</v>
      </c>
    </row>
    <row r="2495" spans="1:15" ht="30" customHeight="1" x14ac:dyDescent="0.15">
      <c r="A2495" s="39">
        <f>IF($B$2449="","",COUNTA($B$2449:B2504))</f>
        <v>56</v>
      </c>
      <c r="B2495" s="195">
        <f t="shared" si="264"/>
        <v>2495</v>
      </c>
      <c r="C2495" s="195" t="str">
        <f t="shared" si="268"/>
        <v>（１４）　就労継続支援(Ａ型)　（障害者総合支援法）</v>
      </c>
      <c r="D2495" s="131" t="str">
        <f t="shared" si="266"/>
        <v>障がい福祉課</v>
      </c>
      <c r="E2495" s="27" t="str">
        <f t="shared" si="269"/>
        <v>就労継続支援(Ａ型)</v>
      </c>
      <c r="F2495" s="180" t="s">
        <v>10928</v>
      </c>
      <c r="G2495" s="166" t="s">
        <v>10929</v>
      </c>
      <c r="H2495" s="168" t="s">
        <v>10930</v>
      </c>
      <c r="I2495" s="166" t="s">
        <v>10931</v>
      </c>
      <c r="J2495" s="166" t="s">
        <v>10931</v>
      </c>
      <c r="K2495" s="180" t="s">
        <v>10932</v>
      </c>
      <c r="L2495" s="25" t="s">
        <v>25</v>
      </c>
      <c r="M2495" s="172">
        <v>10</v>
      </c>
      <c r="N2495" s="170">
        <v>42339</v>
      </c>
      <c r="O2495" s="69" t="str">
        <f>IFERROR(VLOOKUP(IF($L2495="―",$K2495,$L2495),[5]法人一覧!$D$4:$E$326,2,FALSE),"―")</f>
        <v>―</v>
      </c>
    </row>
    <row r="2496" spans="1:15" ht="30" customHeight="1" x14ac:dyDescent="0.15">
      <c r="A2496" s="39">
        <f>IF($B$2449="","",COUNTA($B$2449:B2505))</f>
        <v>57</v>
      </c>
      <c r="B2496" s="195">
        <f t="shared" si="264"/>
        <v>2496</v>
      </c>
      <c r="C2496" s="195" t="str">
        <f t="shared" si="268"/>
        <v>（１４）　就労継続支援(Ａ型)　（障害者総合支援法）</v>
      </c>
      <c r="D2496" s="131" t="str">
        <f t="shared" si="266"/>
        <v>障がい福祉課</v>
      </c>
      <c r="E2496" s="27" t="str">
        <f t="shared" si="269"/>
        <v>就労継続支援(Ａ型)</v>
      </c>
      <c r="F2496" s="245" t="s">
        <v>10933</v>
      </c>
      <c r="G2496" s="166" t="s">
        <v>1653</v>
      </c>
      <c r="H2496" s="168" t="s">
        <v>10934</v>
      </c>
      <c r="I2496" s="239" t="s">
        <v>5868</v>
      </c>
      <c r="J2496" s="239" t="s">
        <v>5869</v>
      </c>
      <c r="K2496" s="245" t="s">
        <v>15281</v>
      </c>
      <c r="L2496" s="25" t="s">
        <v>25</v>
      </c>
      <c r="M2496" s="172">
        <v>10</v>
      </c>
      <c r="N2496" s="170">
        <v>45413</v>
      </c>
      <c r="O2496" s="69" t="str">
        <f>IFERROR(VLOOKUP(IF($L2496="―",$K2496,$L2496),[5]法人一覧!$D$4:$E$326,2,FALSE),"―")</f>
        <v>―</v>
      </c>
    </row>
    <row r="2497" spans="1:15" ht="30" customHeight="1" x14ac:dyDescent="0.15">
      <c r="A2497" s="39">
        <f>IF($B$2449="","",COUNTA($B$2449:B2506))</f>
        <v>58</v>
      </c>
      <c r="B2497" s="195">
        <f t="shared" si="264"/>
        <v>2497</v>
      </c>
      <c r="C2497" s="195" t="str">
        <f t="shared" si="268"/>
        <v>（１４）　就労継続支援(Ａ型)　（障害者総合支援法）</v>
      </c>
      <c r="D2497" s="131" t="str">
        <f t="shared" si="266"/>
        <v>障がい福祉課</v>
      </c>
      <c r="E2497" s="27" t="str">
        <f t="shared" si="269"/>
        <v>就労継続支援(Ａ型)</v>
      </c>
      <c r="F2497" s="180" t="s">
        <v>10935</v>
      </c>
      <c r="G2497" s="166" t="s">
        <v>10936</v>
      </c>
      <c r="H2497" s="168" t="s">
        <v>10937</v>
      </c>
      <c r="I2497" s="166" t="s">
        <v>10938</v>
      </c>
      <c r="J2497" s="166" t="s">
        <v>10938</v>
      </c>
      <c r="K2497" s="180" t="s">
        <v>10932</v>
      </c>
      <c r="L2497" s="25" t="s">
        <v>25</v>
      </c>
      <c r="M2497" s="172">
        <v>10</v>
      </c>
      <c r="N2497" s="170">
        <v>42826</v>
      </c>
      <c r="O2497" s="69" t="str">
        <f>IFERROR(VLOOKUP(IF($L2497="―",$K2497,$L2497),[5]法人一覧!$D$4:$E$326,2,FALSE),"―")</f>
        <v>―</v>
      </c>
    </row>
    <row r="2498" spans="1:15" ht="30" customHeight="1" x14ac:dyDescent="0.15">
      <c r="A2498" s="39">
        <f>IF($B$2449="","",COUNTA($B$2449:B2507))</f>
        <v>59</v>
      </c>
      <c r="B2498" s="195">
        <f t="shared" si="264"/>
        <v>2498</v>
      </c>
      <c r="C2498" s="195" t="str">
        <f t="shared" si="268"/>
        <v>（１４）　就労継続支援(Ａ型)　（障害者総合支援法）</v>
      </c>
      <c r="D2498" s="131" t="str">
        <f t="shared" si="266"/>
        <v>障がい福祉課</v>
      </c>
      <c r="E2498" s="27" t="str">
        <f t="shared" si="269"/>
        <v>就労継続支援(Ａ型)</v>
      </c>
      <c r="F2498" s="25" t="s">
        <v>15282</v>
      </c>
      <c r="G2498" s="98" t="s">
        <v>15283</v>
      </c>
      <c r="H2498" s="27" t="s">
        <v>15284</v>
      </c>
      <c r="I2498" s="34" t="s">
        <v>15285</v>
      </c>
      <c r="J2498" s="34" t="s">
        <v>15286</v>
      </c>
      <c r="K2498" s="25" t="s">
        <v>15287</v>
      </c>
      <c r="L2498" s="27"/>
      <c r="M2498" s="69">
        <v>20</v>
      </c>
      <c r="N2498" s="93">
        <v>45839</v>
      </c>
      <c r="O2498" s="69" t="str">
        <f>IFERROR(VLOOKUP(IF($L2498="―",$K2498,$L2498),[5]法人一覧!$D$4:$E$326,2,FALSE),"―")</f>
        <v>―</v>
      </c>
    </row>
    <row r="2499" spans="1:15" ht="30" customHeight="1" x14ac:dyDescent="0.15">
      <c r="A2499" s="39">
        <f>IF($B$2449="","",COUNTA($B$2449:B2508))</f>
        <v>60</v>
      </c>
      <c r="B2499" s="195">
        <f t="shared" si="264"/>
        <v>2499</v>
      </c>
      <c r="C2499" s="195" t="str">
        <f t="shared" si="268"/>
        <v>（１４）　就労継続支援(Ａ型)　（障害者総合支援法）</v>
      </c>
      <c r="D2499" s="131" t="str">
        <f t="shared" si="266"/>
        <v>障がい福祉課</v>
      </c>
      <c r="E2499" s="27" t="str">
        <f t="shared" si="269"/>
        <v>就労継続支援(Ａ型)</v>
      </c>
      <c r="F2499" s="180" t="s">
        <v>10939</v>
      </c>
      <c r="G2499" s="166" t="s">
        <v>1320</v>
      </c>
      <c r="H2499" s="168" t="s">
        <v>10940</v>
      </c>
      <c r="I2499" s="166" t="s">
        <v>10941</v>
      </c>
      <c r="J2499" s="166" t="s">
        <v>10942</v>
      </c>
      <c r="K2499" s="180" t="s">
        <v>10943</v>
      </c>
      <c r="L2499" s="25" t="s">
        <v>25</v>
      </c>
      <c r="M2499" s="195">
        <v>20</v>
      </c>
      <c r="N2499" s="170">
        <v>43678</v>
      </c>
      <c r="O2499" s="69" t="str">
        <f>IFERROR(VLOOKUP(IF($L2499="―",$K2499,$L2499),[5]法人一覧!$D$4:$E$326,2,FALSE),"―")</f>
        <v>―</v>
      </c>
    </row>
    <row r="2500" spans="1:15" ht="30" customHeight="1" x14ac:dyDescent="0.15">
      <c r="A2500" s="39">
        <f>IF($B$2449="","",COUNTA($B$2449:B2509))</f>
        <v>61</v>
      </c>
      <c r="B2500" s="195">
        <f t="shared" si="264"/>
        <v>2500</v>
      </c>
      <c r="C2500" s="195" t="str">
        <f t="shared" si="268"/>
        <v>（１４）　就労継続支援(Ａ型)　（障害者総合支援法）</v>
      </c>
      <c r="D2500" s="131" t="str">
        <f t="shared" si="266"/>
        <v>障がい福祉課</v>
      </c>
      <c r="E2500" s="27" t="str">
        <f t="shared" si="269"/>
        <v>就労継続支援(Ａ型)</v>
      </c>
      <c r="F2500" s="177" t="s">
        <v>10944</v>
      </c>
      <c r="G2500" s="166" t="s">
        <v>10945</v>
      </c>
      <c r="H2500" s="168" t="s">
        <v>10946</v>
      </c>
      <c r="I2500" s="166" t="s">
        <v>10947</v>
      </c>
      <c r="J2500" s="166" t="s">
        <v>10948</v>
      </c>
      <c r="K2500" s="177" t="s">
        <v>10683</v>
      </c>
      <c r="L2500" s="25" t="s">
        <v>25</v>
      </c>
      <c r="M2500" s="172">
        <v>20</v>
      </c>
      <c r="N2500" s="170">
        <v>41609</v>
      </c>
      <c r="O2500" s="69" t="str">
        <f>IFERROR(VLOOKUP(IF($L2500="―",$K2500,$L2500),[5]法人一覧!$D$4:$E$326,2,FALSE),"―")</f>
        <v>―</v>
      </c>
    </row>
    <row r="2501" spans="1:15" ht="30" customHeight="1" x14ac:dyDescent="0.15">
      <c r="A2501" s="39">
        <f>IF($B$2449="","",COUNTA($B$2449:B2510))</f>
        <v>62</v>
      </c>
      <c r="B2501" s="195">
        <f t="shared" si="264"/>
        <v>2501</v>
      </c>
      <c r="C2501" s="195" t="str">
        <f t="shared" si="268"/>
        <v>（１４）　就労継続支援(Ａ型)　（障害者総合支援法）</v>
      </c>
      <c r="D2501" s="131" t="str">
        <f t="shared" si="266"/>
        <v>障がい福祉課</v>
      </c>
      <c r="E2501" s="27" t="str">
        <f t="shared" si="269"/>
        <v>就労継続支援(Ａ型)</v>
      </c>
      <c r="F2501" s="177" t="s">
        <v>10949</v>
      </c>
      <c r="G2501" s="166" t="s">
        <v>7128</v>
      </c>
      <c r="H2501" s="168" t="s">
        <v>10950</v>
      </c>
      <c r="I2501" s="166" t="s">
        <v>10951</v>
      </c>
      <c r="J2501" s="166" t="s">
        <v>10951</v>
      </c>
      <c r="K2501" s="177" t="s">
        <v>10952</v>
      </c>
      <c r="L2501" s="25" t="s">
        <v>25</v>
      </c>
      <c r="M2501" s="172">
        <v>16</v>
      </c>
      <c r="N2501" s="170">
        <v>42005</v>
      </c>
      <c r="O2501" s="69" t="str">
        <f>IFERROR(VLOOKUP(IF($L2501="―",$K2501,$L2501),[5]法人一覧!$D$4:$E$326,2,FALSE),"―")</f>
        <v>―</v>
      </c>
    </row>
    <row r="2502" spans="1:15" ht="30" customHeight="1" x14ac:dyDescent="0.15">
      <c r="A2502" s="39">
        <f>IF($B$2449="","",COUNTA($B$2449:B2511))</f>
        <v>63</v>
      </c>
      <c r="B2502" s="195">
        <f t="shared" si="264"/>
        <v>2502</v>
      </c>
      <c r="C2502" s="195" t="str">
        <f t="shared" si="268"/>
        <v>（１４）　就労継続支援(Ａ型)　（障害者総合支援法）</v>
      </c>
      <c r="D2502" s="131" t="str">
        <f t="shared" si="266"/>
        <v>障がい福祉課</v>
      </c>
      <c r="E2502" s="27" t="str">
        <f t="shared" si="269"/>
        <v>就労継続支援(Ａ型)</v>
      </c>
      <c r="F2502" s="180" t="s">
        <v>10953</v>
      </c>
      <c r="G2502" s="166" t="s">
        <v>183</v>
      </c>
      <c r="H2502" s="168" t="s">
        <v>10954</v>
      </c>
      <c r="I2502" s="166" t="s">
        <v>10955</v>
      </c>
      <c r="J2502" s="166" t="s">
        <v>10956</v>
      </c>
      <c r="K2502" s="180" t="s">
        <v>10148</v>
      </c>
      <c r="L2502" s="25" t="s">
        <v>25</v>
      </c>
      <c r="M2502" s="195">
        <v>15</v>
      </c>
      <c r="N2502" s="170">
        <v>44440</v>
      </c>
      <c r="O2502" s="69" t="str">
        <f>IFERROR(VLOOKUP(IF($L2502="―",$K2502,$L2502),[5]法人一覧!$D$4:$E$326,2,FALSE),"―")</f>
        <v>―</v>
      </c>
    </row>
    <row r="2503" spans="1:15" ht="30" customHeight="1" x14ac:dyDescent="0.15">
      <c r="A2503" s="39">
        <f>IF($B$2449="","",COUNTA($B$2449:B2512))</f>
        <v>64</v>
      </c>
      <c r="B2503" s="195">
        <f t="shared" si="264"/>
        <v>2503</v>
      </c>
      <c r="C2503" s="195" t="str">
        <f t="shared" si="268"/>
        <v>（１４）　就労継続支援(Ａ型)　（障害者総合支援法）</v>
      </c>
      <c r="D2503" s="131" t="str">
        <f t="shared" si="266"/>
        <v>障がい福祉課</v>
      </c>
      <c r="E2503" s="27" t="str">
        <f t="shared" si="269"/>
        <v>就労継続支援(Ａ型)</v>
      </c>
      <c r="F2503" s="177" t="s">
        <v>10957</v>
      </c>
      <c r="G2503" s="166" t="s">
        <v>1613</v>
      </c>
      <c r="H2503" s="168" t="s">
        <v>10958</v>
      </c>
      <c r="I2503" s="166" t="s">
        <v>10959</v>
      </c>
      <c r="J2503" s="166" t="s">
        <v>10960</v>
      </c>
      <c r="K2503" s="177" t="s">
        <v>10683</v>
      </c>
      <c r="L2503" s="25" t="s">
        <v>25</v>
      </c>
      <c r="M2503" s="172">
        <v>20</v>
      </c>
      <c r="N2503" s="170">
        <v>41974</v>
      </c>
      <c r="O2503" s="69" t="str">
        <f>IFERROR(VLOOKUP(IF($L2503="―",$K2503,$L2503),[5]法人一覧!$D$4:$E$326,2,FALSE),"―")</f>
        <v>―</v>
      </c>
    </row>
    <row r="2504" spans="1:15" ht="30" customHeight="1" x14ac:dyDescent="0.15">
      <c r="A2504" s="39">
        <f>IF($B$2449="","",COUNTA($B$2449:B2513))</f>
        <v>65</v>
      </c>
      <c r="B2504" s="195">
        <f t="shared" ref="B2504:B2513" si="270">IF(D2504="","",ROW())</f>
        <v>2504</v>
      </c>
      <c r="C2504" s="195" t="str">
        <f t="shared" ref="C2504:C2513" si="271">$F$2438</f>
        <v>（１４）　就労継続支援(Ａ型)　（障害者総合支援法）</v>
      </c>
      <c r="D2504" s="131" t="str">
        <f t="shared" ref="D2504:D2513" si="272">$O$2438</f>
        <v>障がい福祉課</v>
      </c>
      <c r="E2504" s="27" t="str">
        <f t="shared" ref="E2504:E2513" si="273">MID(category5_14,SEARCH("）",category5_14,1)+2,SEARCH("（",category5_14,SEARCH("）",category5_14,1)+2)-SEARCH("）",category5_14,1)-3)</f>
        <v>就労継続支援(Ａ型)</v>
      </c>
      <c r="F2504" s="177" t="s">
        <v>10961</v>
      </c>
      <c r="G2504" s="166" t="s">
        <v>1637</v>
      </c>
      <c r="H2504" s="168" t="s">
        <v>10962</v>
      </c>
      <c r="I2504" s="166" t="s">
        <v>10963</v>
      </c>
      <c r="J2504" s="166" t="s">
        <v>10964</v>
      </c>
      <c r="K2504" s="177" t="s">
        <v>10965</v>
      </c>
      <c r="L2504" s="25" t="s">
        <v>25</v>
      </c>
      <c r="M2504" s="172">
        <v>20</v>
      </c>
      <c r="N2504" s="170">
        <v>42156</v>
      </c>
      <c r="O2504" s="69" t="str">
        <f>IFERROR(VLOOKUP(IF($L2504="―",$K2504,$L2504),[5]法人一覧!$D$4:$E$326,2,FALSE),"―")</f>
        <v>―</v>
      </c>
    </row>
    <row r="2505" spans="1:15" ht="30" customHeight="1" x14ac:dyDescent="0.15">
      <c r="A2505" s="39">
        <f>IF($B$2449="","",COUNTA($B$2449:B2513))</f>
        <v>65</v>
      </c>
      <c r="B2505" s="195">
        <f t="shared" si="270"/>
        <v>2505</v>
      </c>
      <c r="C2505" s="195" t="str">
        <f t="shared" si="271"/>
        <v>（１４）　就労継続支援(Ａ型)　（障害者総合支援法）</v>
      </c>
      <c r="D2505" s="131" t="str">
        <f t="shared" si="272"/>
        <v>障がい福祉課</v>
      </c>
      <c r="E2505" s="27" t="str">
        <f t="shared" si="273"/>
        <v>就労継続支援(Ａ型)</v>
      </c>
      <c r="F2505" s="177" t="s">
        <v>10966</v>
      </c>
      <c r="G2505" s="166" t="s">
        <v>10967</v>
      </c>
      <c r="H2505" s="168" t="s">
        <v>10968</v>
      </c>
      <c r="I2505" s="166" t="s">
        <v>10969</v>
      </c>
      <c r="J2505" s="166" t="s">
        <v>10970</v>
      </c>
      <c r="K2505" s="177" t="s">
        <v>14877</v>
      </c>
      <c r="L2505" s="25" t="s">
        <v>25</v>
      </c>
      <c r="M2505" s="172">
        <v>10</v>
      </c>
      <c r="N2505" s="170">
        <v>42401</v>
      </c>
      <c r="O2505" s="69" t="str">
        <f>IFERROR(VLOOKUP(IF($L2505="―",$K2505,$L2505),[5]法人一覧!$D$4:$E$326,2,FALSE),"―")</f>
        <v>5190005005574</v>
      </c>
    </row>
    <row r="2506" spans="1:15" ht="30" customHeight="1" x14ac:dyDescent="0.15">
      <c r="A2506" s="39">
        <v>67</v>
      </c>
      <c r="B2506" s="195">
        <f t="shared" si="270"/>
        <v>2506</v>
      </c>
      <c r="C2506" s="195" t="str">
        <f t="shared" si="271"/>
        <v>（１４）　就労継続支援(Ａ型)　（障害者総合支援法）</v>
      </c>
      <c r="D2506" s="131" t="str">
        <f t="shared" si="272"/>
        <v>障がい福祉課</v>
      </c>
      <c r="E2506" s="27" t="str">
        <f t="shared" si="273"/>
        <v>就労継続支援(Ａ型)</v>
      </c>
      <c r="F2506" s="177" t="s">
        <v>10971</v>
      </c>
      <c r="G2506" s="166" t="s">
        <v>1593</v>
      </c>
      <c r="H2506" s="168" t="s">
        <v>10972</v>
      </c>
      <c r="I2506" s="166" t="s">
        <v>10973</v>
      </c>
      <c r="J2506" s="166" t="s">
        <v>10973</v>
      </c>
      <c r="K2506" s="177" t="s">
        <v>10974</v>
      </c>
      <c r="L2506" s="25" t="s">
        <v>25</v>
      </c>
      <c r="M2506" s="172">
        <v>10</v>
      </c>
      <c r="N2506" s="170">
        <v>42156</v>
      </c>
      <c r="O2506" s="69" t="str">
        <f>IFERROR(VLOOKUP(IF($L2506="―",$K2506,$L2506),[5]法人一覧!$D$4:$E$326,2,FALSE),"―")</f>
        <v>―</v>
      </c>
    </row>
    <row r="2507" spans="1:15" ht="30" customHeight="1" x14ac:dyDescent="0.15">
      <c r="A2507" s="39">
        <v>68</v>
      </c>
      <c r="B2507" s="195">
        <f t="shared" si="270"/>
        <v>2507</v>
      </c>
      <c r="C2507" s="195" t="str">
        <f t="shared" si="271"/>
        <v>（１４）　就労継続支援(Ａ型)　（障害者総合支援法）</v>
      </c>
      <c r="D2507" s="131" t="str">
        <f t="shared" si="272"/>
        <v>障がい福祉課</v>
      </c>
      <c r="E2507" s="27" t="str">
        <f t="shared" si="273"/>
        <v>就労継続支援(Ａ型)</v>
      </c>
      <c r="F2507" s="180" t="s">
        <v>10975</v>
      </c>
      <c r="G2507" s="166" t="s">
        <v>10976</v>
      </c>
      <c r="H2507" s="168" t="s">
        <v>10977</v>
      </c>
      <c r="I2507" s="166" t="s">
        <v>10978</v>
      </c>
      <c r="J2507" s="166" t="s">
        <v>10978</v>
      </c>
      <c r="K2507" s="180" t="s">
        <v>10979</v>
      </c>
      <c r="L2507" s="25" t="s">
        <v>25</v>
      </c>
      <c r="M2507" s="172">
        <v>40</v>
      </c>
      <c r="N2507" s="170">
        <v>40544</v>
      </c>
      <c r="O2507" s="69" t="str">
        <f>IFERROR(VLOOKUP(IF($L2507="―",$K2507,$L2507),[5]法人一覧!$D$4:$E$326,2,FALSE),"―")</f>
        <v>―</v>
      </c>
    </row>
    <row r="2508" spans="1:15" ht="30" customHeight="1" x14ac:dyDescent="0.15">
      <c r="A2508" s="39">
        <v>69</v>
      </c>
      <c r="B2508" s="195">
        <f t="shared" si="270"/>
        <v>2508</v>
      </c>
      <c r="C2508" s="195" t="str">
        <f t="shared" si="271"/>
        <v>（１４）　就労継続支援(Ａ型)　（障害者総合支援法）</v>
      </c>
      <c r="D2508" s="131" t="str">
        <f t="shared" si="272"/>
        <v>障がい福祉課</v>
      </c>
      <c r="E2508" s="27" t="str">
        <f t="shared" si="273"/>
        <v>就労継続支援(Ａ型)</v>
      </c>
      <c r="F2508" s="177" t="s">
        <v>10980</v>
      </c>
      <c r="G2508" s="166" t="s">
        <v>10981</v>
      </c>
      <c r="H2508" s="168" t="s">
        <v>10982</v>
      </c>
      <c r="I2508" s="166" t="s">
        <v>10983</v>
      </c>
      <c r="J2508" s="166" t="s">
        <v>10983</v>
      </c>
      <c r="K2508" s="177" t="s">
        <v>10984</v>
      </c>
      <c r="L2508" s="25" t="s">
        <v>25</v>
      </c>
      <c r="M2508" s="172">
        <v>20</v>
      </c>
      <c r="N2508" s="170">
        <v>41275</v>
      </c>
      <c r="O2508" s="69" t="str">
        <f>IFERROR(VLOOKUP(IF($L2508="―",$K2508,$L2508),[5]法人一覧!$D$4:$E$326,2,FALSE),"―")</f>
        <v>―</v>
      </c>
    </row>
    <row r="2509" spans="1:15" ht="30" customHeight="1" x14ac:dyDescent="0.15">
      <c r="A2509" s="39">
        <v>70</v>
      </c>
      <c r="B2509" s="195">
        <f t="shared" si="270"/>
        <v>2509</v>
      </c>
      <c r="C2509" s="195" t="str">
        <f t="shared" si="271"/>
        <v>（１４）　就労継続支援(Ａ型)　（障害者総合支援法）</v>
      </c>
      <c r="D2509" s="131" t="str">
        <f t="shared" si="272"/>
        <v>障がい福祉課</v>
      </c>
      <c r="E2509" s="27" t="str">
        <f t="shared" si="273"/>
        <v>就労継続支援(Ａ型)</v>
      </c>
      <c r="F2509" s="180" t="s">
        <v>10985</v>
      </c>
      <c r="G2509" s="166" t="s">
        <v>10986</v>
      </c>
      <c r="H2509" s="168" t="s">
        <v>10987</v>
      </c>
      <c r="I2509" s="166" t="s">
        <v>10988</v>
      </c>
      <c r="J2509" s="166" t="s">
        <v>10989</v>
      </c>
      <c r="K2509" s="180" t="s">
        <v>14926</v>
      </c>
      <c r="L2509" s="25" t="s">
        <v>25</v>
      </c>
      <c r="M2509" s="172">
        <v>10</v>
      </c>
      <c r="N2509" s="170">
        <v>42826</v>
      </c>
      <c r="O2509" s="69" t="str">
        <f>IFERROR(VLOOKUP(IF($L2509="―",$K2509,$L2509),[5]法人一覧!$D$4:$E$326,2,FALSE),"―")</f>
        <v>5190005005640</v>
      </c>
    </row>
    <row r="2510" spans="1:15" ht="30" customHeight="1" x14ac:dyDescent="0.15">
      <c r="A2510" s="39">
        <v>71</v>
      </c>
      <c r="B2510" s="195">
        <f t="shared" si="270"/>
        <v>2510</v>
      </c>
      <c r="C2510" s="195" t="str">
        <f t="shared" si="271"/>
        <v>（１４）　就労継続支援(Ａ型)　（障害者総合支援法）</v>
      </c>
      <c r="D2510" s="131" t="str">
        <f t="shared" si="272"/>
        <v>障がい福祉課</v>
      </c>
      <c r="E2510" s="27" t="str">
        <f t="shared" si="273"/>
        <v>就労継続支援(Ａ型)</v>
      </c>
      <c r="F2510" s="180" t="s">
        <v>10990</v>
      </c>
      <c r="G2510" s="166" t="s">
        <v>7275</v>
      </c>
      <c r="H2510" s="168" t="s">
        <v>10991</v>
      </c>
      <c r="I2510" s="166" t="s">
        <v>10992</v>
      </c>
      <c r="J2510" s="166" t="s">
        <v>10993</v>
      </c>
      <c r="K2510" s="180" t="s">
        <v>10994</v>
      </c>
      <c r="L2510" s="25" t="s">
        <v>25</v>
      </c>
      <c r="M2510" s="172">
        <v>20</v>
      </c>
      <c r="N2510" s="170">
        <v>45689</v>
      </c>
      <c r="O2510" s="69" t="str">
        <f>IFERROR(VLOOKUP(IF($L2510="―",$K2510,$L2510),[5]法人一覧!$D$4:$E$326,2,FALSE),"―")</f>
        <v>―</v>
      </c>
    </row>
    <row r="2511" spans="1:15" ht="30" customHeight="1" x14ac:dyDescent="0.15">
      <c r="A2511" s="39">
        <v>72</v>
      </c>
      <c r="B2511" s="195">
        <f t="shared" si="270"/>
        <v>2511</v>
      </c>
      <c r="C2511" s="195" t="str">
        <f t="shared" si="271"/>
        <v>（１４）　就労継続支援(Ａ型)　（障害者総合支援法）</v>
      </c>
      <c r="D2511" s="131" t="str">
        <f t="shared" si="272"/>
        <v>障がい福祉課</v>
      </c>
      <c r="E2511" s="27" t="str">
        <f t="shared" si="273"/>
        <v>就労継続支援(Ａ型)</v>
      </c>
      <c r="F2511" s="25" t="s">
        <v>10998</v>
      </c>
      <c r="G2511" s="34" t="s">
        <v>10999</v>
      </c>
      <c r="H2511" s="25" t="s">
        <v>11000</v>
      </c>
      <c r="I2511" s="34" t="s">
        <v>11001</v>
      </c>
      <c r="J2511" s="34" t="s">
        <v>11002</v>
      </c>
      <c r="K2511" s="25" t="s">
        <v>11003</v>
      </c>
      <c r="L2511" s="25" t="s">
        <v>25</v>
      </c>
      <c r="M2511" s="240">
        <v>20</v>
      </c>
      <c r="N2511" s="135">
        <v>45261</v>
      </c>
      <c r="O2511" s="69" t="str">
        <f>IFERROR(VLOOKUP(IF($L2511="―",$K2511,$L2511),[5]法人一覧!$D$4:$E$326,2,FALSE),"―")</f>
        <v>―</v>
      </c>
    </row>
    <row r="2512" spans="1:15" ht="30" customHeight="1" x14ac:dyDescent="0.15">
      <c r="A2512" s="39">
        <v>73</v>
      </c>
      <c r="B2512" s="195">
        <f t="shared" si="270"/>
        <v>2512</v>
      </c>
      <c r="C2512" s="195" t="str">
        <f t="shared" si="271"/>
        <v>（１４）　就労継続支援(Ａ型)　（障害者総合支援法）</v>
      </c>
      <c r="D2512" s="131" t="str">
        <f t="shared" si="272"/>
        <v>障がい福祉課</v>
      </c>
      <c r="E2512" s="27" t="str">
        <f t="shared" si="273"/>
        <v>就労継続支援(Ａ型)</v>
      </c>
      <c r="F2512" s="177" t="s">
        <v>11004</v>
      </c>
      <c r="G2512" s="166" t="s">
        <v>9528</v>
      </c>
      <c r="H2512" s="168" t="s">
        <v>11005</v>
      </c>
      <c r="I2512" s="166" t="s">
        <v>11006</v>
      </c>
      <c r="J2512" s="166" t="s">
        <v>11007</v>
      </c>
      <c r="K2512" s="177" t="s">
        <v>11008</v>
      </c>
      <c r="L2512" s="25" t="s">
        <v>25</v>
      </c>
      <c r="M2512" s="172">
        <v>10</v>
      </c>
      <c r="N2512" s="170">
        <v>42064</v>
      </c>
      <c r="O2512" s="69" t="str">
        <f>IFERROR(VLOOKUP(IF($L2512="―",$K2512,$L2512),[5]法人一覧!$D$4:$E$326,2,FALSE),"―")</f>
        <v>―</v>
      </c>
    </row>
    <row r="2513" spans="1:15" ht="27" customHeight="1" x14ac:dyDescent="0.15">
      <c r="A2513" s="39">
        <v>74</v>
      </c>
      <c r="B2513" s="195">
        <f t="shared" si="270"/>
        <v>2513</v>
      </c>
      <c r="C2513" s="195" t="str">
        <f t="shared" si="271"/>
        <v>（１４）　就労継続支援(Ａ型)　（障害者総合支援法）</v>
      </c>
      <c r="D2513" s="131" t="str">
        <f t="shared" si="272"/>
        <v>障がい福祉課</v>
      </c>
      <c r="E2513" s="27" t="str">
        <f t="shared" si="273"/>
        <v>就労継続支援(Ａ型)</v>
      </c>
      <c r="F2513" s="58" t="s">
        <v>11009</v>
      </c>
      <c r="G2513" s="243" t="s">
        <v>7411</v>
      </c>
      <c r="H2513" s="58" t="s">
        <v>11010</v>
      </c>
      <c r="I2513" s="139" t="s">
        <v>11011</v>
      </c>
      <c r="J2513" s="139" t="s">
        <v>11012</v>
      </c>
      <c r="K2513" s="58" t="s">
        <v>11013</v>
      </c>
      <c r="L2513" s="58" t="s">
        <v>25</v>
      </c>
      <c r="M2513" s="236">
        <v>10</v>
      </c>
      <c r="N2513" s="184">
        <v>45231</v>
      </c>
      <c r="O2513" s="74" t="str">
        <f>IFERROR(VLOOKUP(IF($L2513="―",$K2513,$L2513),[5]法人一覧!$D$4:$E$326,2,FALSE),"―")</f>
        <v>―</v>
      </c>
    </row>
    <row r="2514" spans="1:15" ht="30" customHeight="1" x14ac:dyDescent="0.15"/>
    <row r="2515" spans="1:15" ht="30" customHeight="1" x14ac:dyDescent="0.15">
      <c r="F2515" s="395" t="s">
        <v>11014</v>
      </c>
      <c r="O2515" s="56" t="s">
        <v>204</v>
      </c>
    </row>
    <row r="2516" spans="1:15" ht="30" customHeight="1" x14ac:dyDescent="0.15">
      <c r="A2516" s="77" t="s">
        <v>5</v>
      </c>
      <c r="B2516" s="66" t="s">
        <v>6</v>
      </c>
      <c r="C2516" s="66" t="s">
        <v>7</v>
      </c>
      <c r="D2516" s="66" t="s">
        <v>8</v>
      </c>
      <c r="E2516" s="66" t="s">
        <v>9</v>
      </c>
      <c r="F2516" s="67" t="s">
        <v>10</v>
      </c>
      <c r="G2516" s="66" t="s">
        <v>11</v>
      </c>
      <c r="H2516" s="67" t="s">
        <v>12</v>
      </c>
      <c r="I2516" s="66" t="s">
        <v>13</v>
      </c>
      <c r="J2516" s="66" t="s">
        <v>14</v>
      </c>
      <c r="K2516" s="67" t="s">
        <v>15</v>
      </c>
      <c r="L2516" s="67" t="s">
        <v>13925</v>
      </c>
      <c r="M2516" s="68" t="s">
        <v>16</v>
      </c>
      <c r="N2516" s="67" t="s">
        <v>17</v>
      </c>
      <c r="O2516" s="66" t="s">
        <v>18</v>
      </c>
    </row>
    <row r="2517" spans="1:15" ht="30" customHeight="1" x14ac:dyDescent="0.15">
      <c r="A2517" s="39">
        <f>IF($B$2517="","",COUNTA($B$2517:B2517))</f>
        <v>1</v>
      </c>
      <c r="B2517" s="59">
        <f t="shared" ref="B2517:B2580" si="274">IF(D2517="","",ROW())</f>
        <v>2517</v>
      </c>
      <c r="C2517" s="21" t="str">
        <f t="shared" ref="C2517:C2580" si="275">$F$2515</f>
        <v>（１５）　就労継続支援(Ｂ型)　（障害者総合支援法）</v>
      </c>
      <c r="D2517" s="131" t="str">
        <f t="shared" ref="D2517:D2580" si="276">$O$2515</f>
        <v>障がい福祉課</v>
      </c>
      <c r="E2517" s="27" t="str">
        <f t="shared" ref="E2517:E2580" si="277">MID(category5_15,SEARCH("）",category5_15,1)+2,SEARCH("（",category5_15,SEARCH("）",category5_15,1)+2)-SEARCH("）",category5_15,1)-3)</f>
        <v>就労継続支援(Ｂ型)</v>
      </c>
      <c r="F2517" s="177" t="s">
        <v>11015</v>
      </c>
      <c r="G2517" s="167" t="s">
        <v>11016</v>
      </c>
      <c r="H2517" s="167" t="s">
        <v>11017</v>
      </c>
      <c r="I2517" s="263" t="s">
        <v>11018</v>
      </c>
      <c r="J2517" s="167" t="s">
        <v>11019</v>
      </c>
      <c r="K2517" s="177" t="s">
        <v>11020</v>
      </c>
      <c r="L2517" s="25" t="s">
        <v>25</v>
      </c>
      <c r="M2517" s="172">
        <v>20</v>
      </c>
      <c r="N2517" s="196">
        <v>39904</v>
      </c>
      <c r="O2517" s="74" t="str">
        <f>IFERROR(VLOOKUP(IF($L2517="―",$K2517,$L2517),[4]法人一覧!$D$4:$E$326,2,FALSE),"―")</f>
        <v>―</v>
      </c>
    </row>
    <row r="2518" spans="1:15" ht="30" customHeight="1" x14ac:dyDescent="0.15">
      <c r="A2518" s="39">
        <f>IF($B$2517="","",COUNTA($B$2517:B2518))</f>
        <v>2</v>
      </c>
      <c r="B2518" s="21">
        <f t="shared" si="274"/>
        <v>2518</v>
      </c>
      <c r="C2518" s="21" t="str">
        <f t="shared" si="275"/>
        <v>（１５）　就労継続支援(Ｂ型)　（障害者総合支援法）</v>
      </c>
      <c r="D2518" s="131" t="str">
        <f t="shared" si="276"/>
        <v>障がい福祉課</v>
      </c>
      <c r="E2518" s="27" t="str">
        <f t="shared" si="277"/>
        <v>就労継続支援(Ｂ型)</v>
      </c>
      <c r="F2518" s="177" t="s">
        <v>11021</v>
      </c>
      <c r="G2518" s="167" t="s">
        <v>11022</v>
      </c>
      <c r="H2518" s="167" t="s">
        <v>11023</v>
      </c>
      <c r="I2518" s="263" t="s">
        <v>11024</v>
      </c>
      <c r="J2518" s="167" t="s">
        <v>11025</v>
      </c>
      <c r="K2518" s="177" t="s">
        <v>11026</v>
      </c>
      <c r="L2518" s="25" t="s">
        <v>25</v>
      </c>
      <c r="M2518" s="172">
        <v>20</v>
      </c>
      <c r="N2518" s="170">
        <v>39753</v>
      </c>
      <c r="O2518" s="69" t="str">
        <f>IFERROR(VLOOKUP(IF($L2518="―",$K2518,$L2518),[4]法人一覧!$D$4:$E$326,2,FALSE),"―")</f>
        <v>―</v>
      </c>
    </row>
    <row r="2519" spans="1:15" ht="30" customHeight="1" x14ac:dyDescent="0.15">
      <c r="A2519" s="39">
        <f>IF($B$2517="","",COUNTA($B$2517:B2519))</f>
        <v>3</v>
      </c>
      <c r="B2519" s="21">
        <f t="shared" si="274"/>
        <v>2519</v>
      </c>
      <c r="C2519" s="21" t="str">
        <f t="shared" si="275"/>
        <v>（１５）　就労継続支援(Ｂ型)　（障害者総合支援法）</v>
      </c>
      <c r="D2519" s="131" t="str">
        <f t="shared" si="276"/>
        <v>障がい福祉課</v>
      </c>
      <c r="E2519" s="27" t="str">
        <f t="shared" si="277"/>
        <v>就労継続支援(Ｂ型)</v>
      </c>
      <c r="F2519" s="180" t="s">
        <v>11027</v>
      </c>
      <c r="G2519" s="166" t="s">
        <v>11028</v>
      </c>
      <c r="H2519" s="167" t="s">
        <v>11029</v>
      </c>
      <c r="I2519" s="264" t="s">
        <v>11030</v>
      </c>
      <c r="J2519" s="166" t="s">
        <v>8425</v>
      </c>
      <c r="K2519" s="180" t="s">
        <v>14929</v>
      </c>
      <c r="L2519" s="25" t="s">
        <v>25</v>
      </c>
      <c r="M2519" s="195">
        <v>14</v>
      </c>
      <c r="N2519" s="196">
        <v>39934</v>
      </c>
      <c r="O2519" s="69" t="str">
        <f>IFERROR(VLOOKUP(IF($L2519="―",$K2519,$L2519),[4]法人一覧!$D$4:$E$326,2,FALSE),"―")</f>
        <v>1190005007698</v>
      </c>
    </row>
    <row r="2520" spans="1:15" ht="30" customHeight="1" x14ac:dyDescent="0.15">
      <c r="A2520" s="39">
        <f>IF($B$2517="","",COUNTA($B$2517:B2520))</f>
        <v>4</v>
      </c>
      <c r="B2520" s="21">
        <f t="shared" si="274"/>
        <v>2520</v>
      </c>
      <c r="C2520" s="21" t="str">
        <f t="shared" si="275"/>
        <v>（１５）　就労継続支援(Ｂ型)　（障害者総合支援法）</v>
      </c>
      <c r="D2520" s="131" t="str">
        <f t="shared" si="276"/>
        <v>障がい福祉課</v>
      </c>
      <c r="E2520" s="27" t="str">
        <f t="shared" si="277"/>
        <v>就労継続支援(Ｂ型)</v>
      </c>
      <c r="F2520" s="180" t="s">
        <v>11031</v>
      </c>
      <c r="G2520" s="167" t="s">
        <v>11032</v>
      </c>
      <c r="H2520" s="167" t="s">
        <v>11033</v>
      </c>
      <c r="I2520" s="263" t="s">
        <v>11034</v>
      </c>
      <c r="J2520" s="167" t="s">
        <v>11035</v>
      </c>
      <c r="K2520" s="180" t="s">
        <v>11036</v>
      </c>
      <c r="L2520" s="25" t="s">
        <v>25</v>
      </c>
      <c r="M2520" s="195">
        <v>20</v>
      </c>
      <c r="N2520" s="170">
        <v>40269</v>
      </c>
      <c r="O2520" s="69" t="str">
        <f>IFERROR(VLOOKUP(IF($L2520="―",$K2520,$L2520),[4]法人一覧!$D$4:$E$326,2,FALSE),"―")</f>
        <v>―</v>
      </c>
    </row>
    <row r="2521" spans="1:15" ht="30" customHeight="1" x14ac:dyDescent="0.15">
      <c r="A2521" s="39">
        <f>IF($B$2517="","",COUNTA($B$2517:B2521))</f>
        <v>5</v>
      </c>
      <c r="B2521" s="21">
        <f t="shared" si="274"/>
        <v>2521</v>
      </c>
      <c r="C2521" s="21" t="str">
        <f t="shared" si="275"/>
        <v>（１５）　就労継続支援(Ｂ型)　（障害者総合支援法）</v>
      </c>
      <c r="D2521" s="131" t="str">
        <f t="shared" si="276"/>
        <v>障がい福祉課</v>
      </c>
      <c r="E2521" s="27" t="str">
        <f t="shared" si="277"/>
        <v>就労継続支援(Ｂ型)</v>
      </c>
      <c r="F2521" s="180" t="s">
        <v>11037</v>
      </c>
      <c r="G2521" s="167" t="s">
        <v>4111</v>
      </c>
      <c r="H2521" s="167" t="s">
        <v>11038</v>
      </c>
      <c r="I2521" s="263" t="s">
        <v>11039</v>
      </c>
      <c r="J2521" s="167" t="s">
        <v>11040</v>
      </c>
      <c r="K2521" s="253" t="s">
        <v>11041</v>
      </c>
      <c r="L2521" s="25" t="s">
        <v>25</v>
      </c>
      <c r="M2521" s="195">
        <v>14</v>
      </c>
      <c r="N2521" s="170">
        <v>40269</v>
      </c>
      <c r="O2521" s="69" t="str">
        <f>IFERROR(VLOOKUP(IF($L2521="―",$K2521,$L2521),[4]法人一覧!$D$4:$E$326,2,FALSE),"―")</f>
        <v>―</v>
      </c>
    </row>
    <row r="2522" spans="1:15" ht="30" customHeight="1" x14ac:dyDescent="0.15">
      <c r="A2522" s="39">
        <f>IF($B$2517="","",COUNTA($B$2517:B2522))</f>
        <v>6</v>
      </c>
      <c r="B2522" s="21">
        <f t="shared" si="274"/>
        <v>2522</v>
      </c>
      <c r="C2522" s="21" t="str">
        <f t="shared" si="275"/>
        <v>（１５）　就労継続支援(Ｂ型)　（障害者総合支援法）</v>
      </c>
      <c r="D2522" s="131" t="str">
        <f t="shared" si="276"/>
        <v>障がい福祉課</v>
      </c>
      <c r="E2522" s="27" t="str">
        <f t="shared" si="277"/>
        <v>就労継続支援(Ｂ型)</v>
      </c>
      <c r="F2522" s="180" t="s">
        <v>8600</v>
      </c>
      <c r="G2522" s="166" t="s">
        <v>11042</v>
      </c>
      <c r="H2522" s="167" t="s">
        <v>11043</v>
      </c>
      <c r="I2522" s="344" t="s">
        <v>8637</v>
      </c>
      <c r="J2522" s="166" t="s">
        <v>8638</v>
      </c>
      <c r="K2522" s="177" t="s">
        <v>14828</v>
      </c>
      <c r="L2522" s="25" t="s">
        <v>25</v>
      </c>
      <c r="M2522" s="195">
        <v>40</v>
      </c>
      <c r="N2522" s="170">
        <v>41000</v>
      </c>
      <c r="O2522" s="69" t="str">
        <f>IFERROR(VLOOKUP(IF($L2522="―",$K2522,$L2522),[4]法人一覧!$D$4:$E$326,2,FALSE),"―")</f>
        <v>9190005008417</v>
      </c>
    </row>
    <row r="2523" spans="1:15" ht="30" customHeight="1" x14ac:dyDescent="0.15">
      <c r="A2523" s="39">
        <f>IF($B$2517="","",COUNTA($B$2517:B2523))</f>
        <v>7</v>
      </c>
      <c r="B2523" s="21">
        <f t="shared" si="274"/>
        <v>2523</v>
      </c>
      <c r="C2523" s="21" t="str">
        <f t="shared" si="275"/>
        <v>（１５）　就労継続支援(Ｂ型)　（障害者総合支援法）</v>
      </c>
      <c r="D2523" s="131" t="str">
        <f t="shared" si="276"/>
        <v>障がい福祉課</v>
      </c>
      <c r="E2523" s="27" t="str">
        <f t="shared" si="277"/>
        <v>就労継続支援(Ｂ型)</v>
      </c>
      <c r="F2523" s="180" t="s">
        <v>11044</v>
      </c>
      <c r="G2523" s="167" t="s">
        <v>2947</v>
      </c>
      <c r="H2523" s="167" t="s">
        <v>11045</v>
      </c>
      <c r="I2523" s="264" t="s">
        <v>11046</v>
      </c>
      <c r="J2523" s="166" t="s">
        <v>11047</v>
      </c>
      <c r="K2523" s="180" t="s">
        <v>11048</v>
      </c>
      <c r="L2523" s="25" t="s">
        <v>25</v>
      </c>
      <c r="M2523" s="172">
        <v>20</v>
      </c>
      <c r="N2523" s="170">
        <v>41365</v>
      </c>
      <c r="O2523" s="69" t="str">
        <f>IFERROR(VLOOKUP(IF($L2523="―",$K2523,$L2523),[4]法人一覧!$D$4:$E$326,2,FALSE),"―")</f>
        <v>―</v>
      </c>
    </row>
    <row r="2524" spans="1:15" ht="30" customHeight="1" x14ac:dyDescent="0.15">
      <c r="A2524" s="39">
        <f>IF($B$2517="","",COUNTA($B$2517:B2524))</f>
        <v>8</v>
      </c>
      <c r="B2524" s="21">
        <f t="shared" si="274"/>
        <v>2524</v>
      </c>
      <c r="C2524" s="21" t="str">
        <f t="shared" si="275"/>
        <v>（１５）　就労継続支援(Ｂ型)　（障害者総合支援法）</v>
      </c>
      <c r="D2524" s="131" t="str">
        <f t="shared" si="276"/>
        <v>障がい福祉課</v>
      </c>
      <c r="E2524" s="27" t="str">
        <f t="shared" si="277"/>
        <v>就労継続支援(Ｂ型)</v>
      </c>
      <c r="F2524" s="177" t="s">
        <v>11049</v>
      </c>
      <c r="G2524" s="167" t="s">
        <v>11050</v>
      </c>
      <c r="H2524" s="167" t="s">
        <v>11051</v>
      </c>
      <c r="I2524" s="263" t="s">
        <v>11052</v>
      </c>
      <c r="J2524" s="167" t="s">
        <v>11053</v>
      </c>
      <c r="K2524" s="177" t="s">
        <v>10688</v>
      </c>
      <c r="L2524" s="25" t="s">
        <v>25</v>
      </c>
      <c r="M2524" s="172">
        <v>10</v>
      </c>
      <c r="N2524" s="170">
        <v>41456</v>
      </c>
      <c r="O2524" s="69" t="str">
        <f>IFERROR(VLOOKUP(IF($L2524="―",$K2524,$L2524),[4]法人一覧!$D$4:$E$326,2,FALSE),"―")</f>
        <v>―</v>
      </c>
    </row>
    <row r="2525" spans="1:15" ht="30" customHeight="1" x14ac:dyDescent="0.15">
      <c r="A2525" s="39">
        <f>IF($B$2517="","",COUNTA($B$2517:B2525))</f>
        <v>9</v>
      </c>
      <c r="B2525" s="21">
        <f t="shared" si="274"/>
        <v>2525</v>
      </c>
      <c r="C2525" s="21" t="str">
        <f t="shared" si="275"/>
        <v>（１５）　就労継続支援(Ｂ型)　（障害者総合支援法）</v>
      </c>
      <c r="D2525" s="131" t="str">
        <f t="shared" si="276"/>
        <v>障がい福祉課</v>
      </c>
      <c r="E2525" s="27" t="str">
        <f t="shared" si="277"/>
        <v>就労継続支援(Ｂ型)</v>
      </c>
      <c r="F2525" s="177" t="s">
        <v>11054</v>
      </c>
      <c r="G2525" s="167" t="s">
        <v>580</v>
      </c>
      <c r="H2525" s="167" t="s">
        <v>11055</v>
      </c>
      <c r="I2525" s="263" t="s">
        <v>11056</v>
      </c>
      <c r="J2525" s="167" t="s">
        <v>11057</v>
      </c>
      <c r="K2525" s="177" t="s">
        <v>11058</v>
      </c>
      <c r="L2525" s="25" t="s">
        <v>25</v>
      </c>
      <c r="M2525" s="172">
        <v>10</v>
      </c>
      <c r="N2525" s="170">
        <v>42217</v>
      </c>
      <c r="O2525" s="69" t="str">
        <f>IFERROR(VLOOKUP(IF($L2525="―",$K2525,$L2525),[4]法人一覧!$D$4:$E$326,2,FALSE),"―")</f>
        <v>―</v>
      </c>
    </row>
    <row r="2526" spans="1:15" ht="30" customHeight="1" x14ac:dyDescent="0.15">
      <c r="A2526" s="39">
        <f>IF($B$2517="","",COUNTA($B$2517:B2526))</f>
        <v>10</v>
      </c>
      <c r="B2526" s="21">
        <f t="shared" si="274"/>
        <v>2526</v>
      </c>
      <c r="C2526" s="21" t="str">
        <f t="shared" si="275"/>
        <v>（１５）　就労継続支援(Ｂ型)　（障害者総合支援法）</v>
      </c>
      <c r="D2526" s="131" t="str">
        <f t="shared" si="276"/>
        <v>障がい福祉課</v>
      </c>
      <c r="E2526" s="27" t="str">
        <f t="shared" si="277"/>
        <v>就労継続支援(Ｂ型)</v>
      </c>
      <c r="F2526" s="177" t="s">
        <v>11059</v>
      </c>
      <c r="G2526" s="167" t="s">
        <v>586</v>
      </c>
      <c r="H2526" s="167" t="s">
        <v>11060</v>
      </c>
      <c r="I2526" s="263" t="s">
        <v>11061</v>
      </c>
      <c r="J2526" s="167" t="s">
        <v>11062</v>
      </c>
      <c r="K2526" s="177" t="s">
        <v>11063</v>
      </c>
      <c r="L2526" s="25" t="s">
        <v>25</v>
      </c>
      <c r="M2526" s="172">
        <v>10</v>
      </c>
      <c r="N2526" s="170">
        <v>44774</v>
      </c>
      <c r="O2526" s="69" t="str">
        <f>IFERROR(VLOOKUP(IF($L2526="―",$K2526,$L2526),[4]法人一覧!$D$4:$E$326,2,FALSE),"―")</f>
        <v>―</v>
      </c>
    </row>
    <row r="2527" spans="1:15" ht="30" customHeight="1" x14ac:dyDescent="0.15">
      <c r="A2527" s="39">
        <f>IF($B$2517="","",COUNTA($B$2517:B2527))</f>
        <v>11</v>
      </c>
      <c r="B2527" s="21">
        <f t="shared" si="274"/>
        <v>2527</v>
      </c>
      <c r="C2527" s="21" t="str">
        <f t="shared" si="275"/>
        <v>（１５）　就労継続支援(Ｂ型)　（障害者総合支援法）</v>
      </c>
      <c r="D2527" s="131" t="str">
        <f t="shared" si="276"/>
        <v>障がい福祉課</v>
      </c>
      <c r="E2527" s="27" t="str">
        <f t="shared" si="277"/>
        <v>就労継続支援(Ｂ型)</v>
      </c>
      <c r="F2527" s="177" t="s">
        <v>11064</v>
      </c>
      <c r="G2527" s="167" t="s">
        <v>580</v>
      </c>
      <c r="H2527" s="167" t="s">
        <v>11065</v>
      </c>
      <c r="I2527" s="256" t="s">
        <v>8627</v>
      </c>
      <c r="J2527" s="20" t="s">
        <v>8627</v>
      </c>
      <c r="K2527" s="245" t="s">
        <v>8628</v>
      </c>
      <c r="L2527" s="25" t="s">
        <v>25</v>
      </c>
      <c r="M2527" s="172">
        <v>10</v>
      </c>
      <c r="N2527" s="170">
        <v>42979</v>
      </c>
      <c r="O2527" s="69" t="str">
        <f>IFERROR(VLOOKUP(IF($L2527="―",$K2527,$L2527),[4]法人一覧!$D$4:$E$326,2,FALSE),"―")</f>
        <v>―</v>
      </c>
    </row>
    <row r="2528" spans="1:15" ht="30" customHeight="1" x14ac:dyDescent="0.15">
      <c r="A2528" s="39">
        <f>IF($B$2517="","",COUNTA($B$2517:B2528))</f>
        <v>12</v>
      </c>
      <c r="B2528" s="21">
        <f t="shared" si="274"/>
        <v>2528</v>
      </c>
      <c r="C2528" s="21" t="str">
        <f t="shared" si="275"/>
        <v>（１５）　就労継続支援(Ｂ型)　（障害者総合支援法）</v>
      </c>
      <c r="D2528" s="131" t="str">
        <f t="shared" si="276"/>
        <v>障がい福祉課</v>
      </c>
      <c r="E2528" s="27" t="str">
        <f t="shared" si="277"/>
        <v>就労継続支援(Ｂ型)</v>
      </c>
      <c r="F2528" s="177" t="s">
        <v>11066</v>
      </c>
      <c r="G2528" s="167" t="s">
        <v>4272</v>
      </c>
      <c r="H2528" s="167" t="s">
        <v>11067</v>
      </c>
      <c r="I2528" s="256" t="s">
        <v>9625</v>
      </c>
      <c r="J2528" s="20" t="s">
        <v>9625</v>
      </c>
      <c r="K2528" s="245" t="s">
        <v>8628</v>
      </c>
      <c r="L2528" s="25" t="s">
        <v>25</v>
      </c>
      <c r="M2528" s="172">
        <v>24</v>
      </c>
      <c r="N2528" s="197"/>
      <c r="O2528" s="69" t="str">
        <f>IFERROR(VLOOKUP(IF($L2528="―",$K2528,$L2528),[4]法人一覧!$D$4:$E$326,2,FALSE),"―")</f>
        <v>―</v>
      </c>
    </row>
    <row r="2529" spans="1:23" ht="30" customHeight="1" x14ac:dyDescent="0.15">
      <c r="A2529" s="39">
        <f>IF($B$2517="","",COUNTA($B$2517:B2529))</f>
        <v>13</v>
      </c>
      <c r="B2529" s="21">
        <f t="shared" si="274"/>
        <v>2529</v>
      </c>
      <c r="C2529" s="21" t="str">
        <f t="shared" si="275"/>
        <v>（１５）　就労継続支援(Ｂ型)　（障害者総合支援法）</v>
      </c>
      <c r="D2529" s="131" t="str">
        <f t="shared" si="276"/>
        <v>障がい福祉課</v>
      </c>
      <c r="E2529" s="27" t="str">
        <f t="shared" si="277"/>
        <v>就労継続支援(Ｂ型)</v>
      </c>
      <c r="F2529" s="177" t="s">
        <v>11068</v>
      </c>
      <c r="G2529" s="167" t="s">
        <v>8606</v>
      </c>
      <c r="H2529" s="167" t="s">
        <v>10697</v>
      </c>
      <c r="I2529" s="256" t="s">
        <v>10698</v>
      </c>
      <c r="J2529" s="20" t="s">
        <v>10699</v>
      </c>
      <c r="K2529" s="245" t="s">
        <v>10700</v>
      </c>
      <c r="L2529" s="25" t="s">
        <v>25</v>
      </c>
      <c r="M2529" s="172">
        <v>20</v>
      </c>
      <c r="N2529" s="170">
        <v>43132</v>
      </c>
      <c r="O2529" s="69" t="str">
        <f>IFERROR(VLOOKUP(IF($L2529="―",$K2529,$L2529),[4]法人一覧!$D$4:$E$326,2,FALSE),"―")</f>
        <v>―</v>
      </c>
    </row>
    <row r="2530" spans="1:23" ht="30" customHeight="1" x14ac:dyDescent="0.15">
      <c r="A2530" s="39">
        <f>IF($B$2517="","",COUNTA($B$2517:B2530))</f>
        <v>14</v>
      </c>
      <c r="B2530" s="21">
        <f t="shared" si="274"/>
        <v>2530</v>
      </c>
      <c r="C2530" s="21" t="str">
        <f t="shared" si="275"/>
        <v>（１５）　就労継続支援(Ｂ型)　（障害者総合支援法）</v>
      </c>
      <c r="D2530" s="131" t="str">
        <f t="shared" si="276"/>
        <v>障がい福祉課</v>
      </c>
      <c r="E2530" s="27" t="str">
        <f t="shared" si="277"/>
        <v>就労継続支援(Ｂ型)</v>
      </c>
      <c r="F2530" s="177" t="s">
        <v>11069</v>
      </c>
      <c r="G2530" s="167" t="s">
        <v>4096</v>
      </c>
      <c r="H2530" s="167" t="s">
        <v>15290</v>
      </c>
      <c r="I2530" s="263" t="s">
        <v>15291</v>
      </c>
      <c r="J2530" s="167" t="s">
        <v>15292</v>
      </c>
      <c r="K2530" s="177" t="s">
        <v>11070</v>
      </c>
      <c r="L2530" s="25" t="s">
        <v>25</v>
      </c>
      <c r="M2530" s="172">
        <v>20</v>
      </c>
      <c r="N2530" s="170">
        <v>43647</v>
      </c>
      <c r="O2530" s="69" t="str">
        <f>IFERROR(VLOOKUP(IF($L2530="―",$K2530,$L2530),[4]法人一覧!$D$4:$E$326,2,FALSE),"―")</f>
        <v>―</v>
      </c>
    </row>
    <row r="2531" spans="1:23" ht="30" customHeight="1" x14ac:dyDescent="0.15">
      <c r="A2531" s="39">
        <f>IF($B$2517="","",COUNTA($B$2517:B2531))</f>
        <v>15</v>
      </c>
      <c r="B2531" s="21">
        <f t="shared" si="274"/>
        <v>2531</v>
      </c>
      <c r="C2531" s="21" t="str">
        <f t="shared" si="275"/>
        <v>（１５）　就労継続支援(Ｂ型)　（障害者総合支援法）</v>
      </c>
      <c r="D2531" s="131" t="str">
        <f t="shared" si="276"/>
        <v>障がい福祉課</v>
      </c>
      <c r="E2531" s="27" t="str">
        <f t="shared" si="277"/>
        <v>就労継続支援(Ｂ型)</v>
      </c>
      <c r="F2531" s="177" t="s">
        <v>8629</v>
      </c>
      <c r="G2531" s="167" t="s">
        <v>8630</v>
      </c>
      <c r="H2531" s="167" t="s">
        <v>11071</v>
      </c>
      <c r="I2531" s="263" t="s">
        <v>8632</v>
      </c>
      <c r="J2531" s="167" t="s">
        <v>8633</v>
      </c>
      <c r="K2531" s="177" t="s">
        <v>14930</v>
      </c>
      <c r="L2531" s="25" t="s">
        <v>25</v>
      </c>
      <c r="M2531" s="172">
        <v>10</v>
      </c>
      <c r="N2531" s="170">
        <v>43983</v>
      </c>
      <c r="O2531" s="69" t="str">
        <f>IFERROR(VLOOKUP(IF($L2531="―",$K2531,$L2531),[4]法人一覧!$D$4:$E$326,2,FALSE),"―")</f>
        <v>5190005011440</v>
      </c>
    </row>
    <row r="2532" spans="1:23" ht="30" customHeight="1" x14ac:dyDescent="0.15">
      <c r="A2532" s="39">
        <f>IF($B$2517="","",COUNTA($B$2517:B2532))</f>
        <v>16</v>
      </c>
      <c r="B2532" s="21">
        <f t="shared" si="274"/>
        <v>2532</v>
      </c>
      <c r="C2532" s="21" t="str">
        <f t="shared" si="275"/>
        <v>（１５）　就労継続支援(Ｂ型)　（障害者総合支援法）</v>
      </c>
      <c r="D2532" s="131" t="str">
        <f t="shared" si="276"/>
        <v>障がい福祉課</v>
      </c>
      <c r="E2532" s="27" t="str">
        <f t="shared" si="277"/>
        <v>就労継続支援(Ｂ型)</v>
      </c>
      <c r="F2532" s="177" t="s">
        <v>11072</v>
      </c>
      <c r="G2532" s="167" t="s">
        <v>11073</v>
      </c>
      <c r="H2532" s="167" t="s">
        <v>11074</v>
      </c>
      <c r="I2532" s="263" t="s">
        <v>8671</v>
      </c>
      <c r="J2532" s="167" t="s">
        <v>8672</v>
      </c>
      <c r="K2532" s="177" t="s">
        <v>11075</v>
      </c>
      <c r="L2532" s="25" t="s">
        <v>25</v>
      </c>
      <c r="M2532" s="172">
        <v>10</v>
      </c>
      <c r="N2532" s="170">
        <v>44105</v>
      </c>
      <c r="O2532" s="69" t="str">
        <f>IFERROR(VLOOKUP(IF($L2532="―",$K2532,$L2532),[4]法人一覧!$D$4:$E$326,2,FALSE),"―")</f>
        <v>―</v>
      </c>
    </row>
    <row r="2533" spans="1:23" ht="30" customHeight="1" x14ac:dyDescent="0.15">
      <c r="A2533" s="39">
        <f>IF($B$2517="","",COUNTA($B$2517:B2533))</f>
        <v>17</v>
      </c>
      <c r="B2533" s="21">
        <f t="shared" si="274"/>
        <v>2533</v>
      </c>
      <c r="C2533" s="21" t="str">
        <f t="shared" si="275"/>
        <v>（１５）　就労継続支援(Ｂ型)　（障害者総合支援法）</v>
      </c>
      <c r="D2533" s="131" t="str">
        <f t="shared" si="276"/>
        <v>障がい福祉課</v>
      </c>
      <c r="E2533" s="27" t="str">
        <f t="shared" si="277"/>
        <v>就労継続支援(Ｂ型)</v>
      </c>
      <c r="F2533" s="177" t="s">
        <v>15288</v>
      </c>
      <c r="G2533" s="167" t="s">
        <v>294</v>
      </c>
      <c r="H2533" s="167" t="s">
        <v>15289</v>
      </c>
      <c r="I2533" s="263" t="s">
        <v>11076</v>
      </c>
      <c r="J2533" s="167" t="s">
        <v>11077</v>
      </c>
      <c r="K2533" s="177" t="s">
        <v>11078</v>
      </c>
      <c r="L2533" s="25" t="s">
        <v>25</v>
      </c>
      <c r="M2533" s="172">
        <v>20</v>
      </c>
      <c r="N2533" s="170">
        <v>44348</v>
      </c>
      <c r="O2533" s="69" t="str">
        <f>IFERROR(VLOOKUP(IF($L2533="―",$K2533,$L2533),[4]法人一覧!$D$4:$E$326,2,FALSE),"―")</f>
        <v>―</v>
      </c>
    </row>
    <row r="2534" spans="1:23" ht="30" customHeight="1" x14ac:dyDescent="0.15">
      <c r="A2534" s="39">
        <f>IF($B$2517="","",COUNTA($B$2517:B2534))</f>
        <v>18</v>
      </c>
      <c r="B2534" s="21">
        <f t="shared" si="274"/>
        <v>2534</v>
      </c>
      <c r="C2534" s="21" t="str">
        <f t="shared" si="275"/>
        <v>（１５）　就労継続支援(Ｂ型)　（障害者総合支援法）</v>
      </c>
      <c r="D2534" s="131" t="str">
        <f t="shared" si="276"/>
        <v>障がい福祉課</v>
      </c>
      <c r="E2534" s="27" t="str">
        <f t="shared" si="277"/>
        <v>就労継続支援(Ｂ型)</v>
      </c>
      <c r="F2534" s="177" t="s">
        <v>11079</v>
      </c>
      <c r="G2534" s="167" t="s">
        <v>10740</v>
      </c>
      <c r="H2534" s="167" t="s">
        <v>11080</v>
      </c>
      <c r="I2534" s="263" t="s">
        <v>11081</v>
      </c>
      <c r="J2534" s="167" t="s">
        <v>11082</v>
      </c>
      <c r="K2534" s="177" t="s">
        <v>11083</v>
      </c>
      <c r="L2534" s="25" t="s">
        <v>25</v>
      </c>
      <c r="M2534" s="172">
        <v>20</v>
      </c>
      <c r="N2534" s="170">
        <v>44652</v>
      </c>
      <c r="O2534" s="69" t="str">
        <f>IFERROR(VLOOKUP(IF($L2534="―",$K2534,$L2534),[4]法人一覧!$D$4:$E$326,2,FALSE),"―")</f>
        <v>―</v>
      </c>
    </row>
    <row r="2535" spans="1:23" ht="30" customHeight="1" x14ac:dyDescent="0.15">
      <c r="A2535" s="39">
        <f>IF($B$2517="","",COUNTA($B$2517:B2535))</f>
        <v>19</v>
      </c>
      <c r="B2535" s="21">
        <f t="shared" si="274"/>
        <v>2535</v>
      </c>
      <c r="C2535" s="21" t="str">
        <f t="shared" si="275"/>
        <v>（１５）　就労継続支援(Ｂ型)　（障害者総合支援法）</v>
      </c>
      <c r="D2535" s="131" t="str">
        <f t="shared" si="276"/>
        <v>障がい福祉課</v>
      </c>
      <c r="E2535" s="27" t="str">
        <f t="shared" si="277"/>
        <v>就労継続支援(Ｂ型)</v>
      </c>
      <c r="F2535" s="177" t="s">
        <v>11084</v>
      </c>
      <c r="G2535" s="167" t="s">
        <v>11085</v>
      </c>
      <c r="H2535" s="167" t="s">
        <v>11086</v>
      </c>
      <c r="I2535" s="263" t="s">
        <v>10671</v>
      </c>
      <c r="J2535" s="167" t="s">
        <v>10672</v>
      </c>
      <c r="K2535" s="177" t="s">
        <v>11087</v>
      </c>
      <c r="L2535" s="25" t="s">
        <v>25</v>
      </c>
      <c r="M2535" s="172">
        <v>20</v>
      </c>
      <c r="N2535" s="170">
        <v>44652</v>
      </c>
      <c r="O2535" s="69" t="str">
        <f>IFERROR(VLOOKUP(IF($L2535="―",$K2535,$L2535),[4]法人一覧!$D$4:$E$326,2,FALSE),"―")</f>
        <v>―</v>
      </c>
    </row>
    <row r="2536" spans="1:23" ht="30" customHeight="1" x14ac:dyDescent="0.15">
      <c r="A2536" s="39">
        <f>IF($B$2517="","",COUNTA($B$2517:B2536))</f>
        <v>20</v>
      </c>
      <c r="B2536" s="21">
        <f t="shared" si="274"/>
        <v>2536</v>
      </c>
      <c r="C2536" s="21" t="str">
        <f t="shared" si="275"/>
        <v>（１５）　就労継続支援(Ｂ型)　（障害者総合支援法）</v>
      </c>
      <c r="D2536" s="131" t="str">
        <f t="shared" si="276"/>
        <v>障がい福祉課</v>
      </c>
      <c r="E2536" s="27" t="str">
        <f t="shared" si="277"/>
        <v>就労継続支援(Ｂ型)</v>
      </c>
      <c r="F2536" s="98" t="s">
        <v>11088</v>
      </c>
      <c r="G2536" s="210" t="s">
        <v>7529</v>
      </c>
      <c r="H2536" s="34" t="s">
        <v>11089</v>
      </c>
      <c r="I2536" s="210" t="s">
        <v>11090</v>
      </c>
      <c r="J2536" s="210" t="s">
        <v>11091</v>
      </c>
      <c r="K2536" s="98" t="s">
        <v>11092</v>
      </c>
      <c r="L2536" s="25" t="s">
        <v>25</v>
      </c>
      <c r="M2536" s="69">
        <v>20</v>
      </c>
      <c r="N2536" s="93">
        <v>44927</v>
      </c>
      <c r="O2536" s="69" t="str">
        <f>IFERROR(VLOOKUP(IF($L2536="―",$K2536,$L2536),[4]法人一覧!$D$4:$E$326,2,FALSE),"―")</f>
        <v>―</v>
      </c>
    </row>
    <row r="2537" spans="1:23" ht="30" customHeight="1" x14ac:dyDescent="0.15">
      <c r="A2537" s="39">
        <f>IF($B$2517="","",COUNTA($B$2517:B2537))</f>
        <v>21</v>
      </c>
      <c r="B2537" s="21">
        <f t="shared" si="274"/>
        <v>2537</v>
      </c>
      <c r="C2537" s="21" t="str">
        <f t="shared" si="275"/>
        <v>（１５）　就労継続支援(Ｂ型)　（障害者総合支援法）</v>
      </c>
      <c r="D2537" s="131" t="str">
        <f t="shared" si="276"/>
        <v>障がい福祉課</v>
      </c>
      <c r="E2537" s="27" t="str">
        <f t="shared" si="277"/>
        <v>就労継続支援(Ｂ型)</v>
      </c>
      <c r="F2537" s="25" t="s">
        <v>11093</v>
      </c>
      <c r="G2537" s="212" t="s">
        <v>4240</v>
      </c>
      <c r="H2537" s="25" t="s">
        <v>11094</v>
      </c>
      <c r="I2537" s="98" t="s">
        <v>11095</v>
      </c>
      <c r="J2537" s="98" t="s">
        <v>11096</v>
      </c>
      <c r="K2537" s="25" t="s">
        <v>11097</v>
      </c>
      <c r="L2537" s="25" t="s">
        <v>25</v>
      </c>
      <c r="M2537" s="69">
        <v>20</v>
      </c>
      <c r="N2537" s="93">
        <v>45352</v>
      </c>
      <c r="O2537" s="69" t="str">
        <f>IFERROR(VLOOKUP(IF($L2537="―",$K2537,$L2537),[4]法人一覧!$D$4:$E$326,2,FALSE),"―")</f>
        <v>―</v>
      </c>
    </row>
    <row r="2538" spans="1:23" ht="30" customHeight="1" x14ac:dyDescent="0.15">
      <c r="A2538" s="39">
        <f>IF($B$2517="","",COUNTA($B$2517:B2538))</f>
        <v>22</v>
      </c>
      <c r="B2538" s="21">
        <f t="shared" si="274"/>
        <v>2538</v>
      </c>
      <c r="C2538" s="21" t="str">
        <f t="shared" si="275"/>
        <v>（１５）　就労継続支援(Ｂ型)　（障害者総合支援法）</v>
      </c>
      <c r="D2538" s="131" t="str">
        <f t="shared" si="276"/>
        <v>障がい福祉課</v>
      </c>
      <c r="E2538" s="27" t="str">
        <f t="shared" si="277"/>
        <v>就労継続支援(Ｂ型)</v>
      </c>
      <c r="F2538" s="208" t="s">
        <v>11098</v>
      </c>
      <c r="G2538" s="34" t="s">
        <v>9628</v>
      </c>
      <c r="H2538" s="98" t="s">
        <v>11099</v>
      </c>
      <c r="I2538" s="98" t="s">
        <v>11100</v>
      </c>
      <c r="J2538" s="98" t="s">
        <v>11101</v>
      </c>
      <c r="K2538" s="208" t="s">
        <v>11102</v>
      </c>
      <c r="L2538" s="25" t="s">
        <v>25</v>
      </c>
      <c r="M2538" s="69">
        <v>10</v>
      </c>
      <c r="N2538" s="93">
        <v>45383</v>
      </c>
      <c r="O2538" s="69" t="str">
        <f>IFERROR(VLOOKUP(IF($L2538="―",$K2538,$L2538),[4]法人一覧!$D$4:$E$326,2,FALSE),"―")</f>
        <v>―</v>
      </c>
    </row>
    <row r="2539" spans="1:23" s="198" customFormat="1" ht="30" customHeight="1" x14ac:dyDescent="0.15">
      <c r="A2539" s="39">
        <f>IF($B$2517="","",COUNTA($B$2517:B2539))</f>
        <v>23</v>
      </c>
      <c r="B2539" s="21">
        <f t="shared" si="274"/>
        <v>2539</v>
      </c>
      <c r="C2539" s="21" t="str">
        <f t="shared" si="275"/>
        <v>（１５）　就労継続支援(Ｂ型)　（障害者総合支援法）</v>
      </c>
      <c r="D2539" s="131" t="str">
        <f t="shared" si="276"/>
        <v>障がい福祉課</v>
      </c>
      <c r="E2539" s="27" t="str">
        <f t="shared" si="277"/>
        <v>就労継続支援(Ｂ型)</v>
      </c>
      <c r="F2539" s="98" t="s">
        <v>11103</v>
      </c>
      <c r="G2539" s="34" t="s">
        <v>11104</v>
      </c>
      <c r="H2539" s="98" t="s">
        <v>11105</v>
      </c>
      <c r="I2539" s="34" t="s">
        <v>11106</v>
      </c>
      <c r="J2539" s="98" t="s">
        <v>11107</v>
      </c>
      <c r="K2539" s="98" t="s">
        <v>11108</v>
      </c>
      <c r="L2539" s="25" t="s">
        <v>25</v>
      </c>
      <c r="M2539" s="69">
        <v>20</v>
      </c>
      <c r="N2539" s="93">
        <v>45383</v>
      </c>
      <c r="O2539" s="69" t="str">
        <f>IFERROR(VLOOKUP(IF($L2539="―",$K2539,$L2539),[4]法人一覧!$D$4:$E$326,2,FALSE),"―")</f>
        <v>―</v>
      </c>
      <c r="P2539" s="63"/>
      <c r="Q2539" s="63"/>
      <c r="R2539" s="63"/>
      <c r="S2539" s="63"/>
      <c r="T2539" s="63"/>
      <c r="U2539" s="63"/>
      <c r="V2539" s="63"/>
      <c r="W2539" s="63"/>
    </row>
    <row r="2540" spans="1:23" ht="30" customHeight="1" x14ac:dyDescent="0.15">
      <c r="A2540" s="39">
        <f>IF($B$2517="","",COUNTA($B$2517:B2540))</f>
        <v>24</v>
      </c>
      <c r="B2540" s="21">
        <f t="shared" si="274"/>
        <v>2540</v>
      </c>
      <c r="C2540" s="21" t="str">
        <f t="shared" si="275"/>
        <v>（１５）　就労継続支援(Ｂ型)　（障害者総合支援法）</v>
      </c>
      <c r="D2540" s="131" t="str">
        <f t="shared" si="276"/>
        <v>障がい福祉課</v>
      </c>
      <c r="E2540" s="27" t="str">
        <f t="shared" si="277"/>
        <v>就労継続支援(Ｂ型)</v>
      </c>
      <c r="F2540" s="98" t="s">
        <v>11109</v>
      </c>
      <c r="G2540" s="34" t="s">
        <v>2048</v>
      </c>
      <c r="H2540" s="98" t="s">
        <v>11110</v>
      </c>
      <c r="I2540" s="312" t="s">
        <v>11111</v>
      </c>
      <c r="J2540" s="34" t="s">
        <v>11112</v>
      </c>
      <c r="K2540" s="98" t="s">
        <v>11113</v>
      </c>
      <c r="L2540" s="25" t="s">
        <v>25</v>
      </c>
      <c r="M2540" s="69">
        <v>10</v>
      </c>
      <c r="N2540" s="93">
        <v>45444</v>
      </c>
      <c r="O2540" s="69" t="str">
        <f>IFERROR(VLOOKUP(IF($L2540="―",$K2540,$L2540),[4]法人一覧!$D$4:$E$326,2,FALSE),"―")</f>
        <v>―</v>
      </c>
    </row>
    <row r="2541" spans="1:23" ht="30" customHeight="1" x14ac:dyDescent="0.15">
      <c r="A2541" s="39">
        <f>IF($B$2517="","",COUNTA($B$2517:B2541))</f>
        <v>25</v>
      </c>
      <c r="B2541" s="21">
        <f t="shared" si="274"/>
        <v>2541</v>
      </c>
      <c r="C2541" s="21" t="str">
        <f t="shared" si="275"/>
        <v>（１５）　就労継続支援(Ｂ型)　（障害者総合支援法）</v>
      </c>
      <c r="D2541" s="131" t="str">
        <f t="shared" si="276"/>
        <v>障がい福祉課</v>
      </c>
      <c r="E2541" s="27" t="str">
        <f t="shared" si="277"/>
        <v>就労継続支援(Ｂ型)</v>
      </c>
      <c r="F2541" s="98" t="s">
        <v>11114</v>
      </c>
      <c r="G2541" s="34" t="s">
        <v>11115</v>
      </c>
      <c r="H2541" s="98" t="s">
        <v>11116</v>
      </c>
      <c r="I2541" s="312" t="s">
        <v>11117</v>
      </c>
      <c r="J2541" s="98" t="s">
        <v>11118</v>
      </c>
      <c r="K2541" s="98" t="s">
        <v>11119</v>
      </c>
      <c r="L2541" s="25" t="s">
        <v>25</v>
      </c>
      <c r="M2541" s="69">
        <v>20</v>
      </c>
      <c r="N2541" s="93">
        <v>45444</v>
      </c>
      <c r="O2541" s="69" t="str">
        <f>IFERROR(VLOOKUP(IF($L2541="―",$K2541,$L2541),[4]法人一覧!$D$4:$E$326,2,FALSE),"―")</f>
        <v>―</v>
      </c>
    </row>
    <row r="2542" spans="1:23" ht="30" customHeight="1" x14ac:dyDescent="0.15">
      <c r="A2542" s="39">
        <f>IF($B$2517="","",COUNTA($B$2517:B2542))</f>
        <v>26</v>
      </c>
      <c r="B2542" s="21">
        <f t="shared" si="274"/>
        <v>2542</v>
      </c>
      <c r="C2542" s="21" t="str">
        <f t="shared" si="275"/>
        <v>（１５）　就労継続支援(Ｂ型)　（障害者総合支援法）</v>
      </c>
      <c r="D2542" s="131" t="str">
        <f t="shared" si="276"/>
        <v>障がい福祉課</v>
      </c>
      <c r="E2542" s="27" t="str">
        <f t="shared" si="277"/>
        <v>就労継続支援(Ｂ型)</v>
      </c>
      <c r="F2542" s="98" t="s">
        <v>11120</v>
      </c>
      <c r="G2542" s="34" t="s">
        <v>8606</v>
      </c>
      <c r="H2542" s="98" t="s">
        <v>11121</v>
      </c>
      <c r="I2542" s="312" t="s">
        <v>11117</v>
      </c>
      <c r="J2542" s="98" t="s">
        <v>11118</v>
      </c>
      <c r="K2542" s="98" t="s">
        <v>11119</v>
      </c>
      <c r="L2542" s="25" t="s">
        <v>25</v>
      </c>
      <c r="M2542" s="69">
        <v>10</v>
      </c>
      <c r="N2542" s="93">
        <v>45444</v>
      </c>
      <c r="O2542" s="69" t="str">
        <f>IFERROR(VLOOKUP(IF($L2542="―",$K2542,$L2542),[4]法人一覧!$D$4:$E$326,2,FALSE),"―")</f>
        <v>―</v>
      </c>
    </row>
    <row r="2543" spans="1:23" ht="30" customHeight="1" x14ac:dyDescent="0.15">
      <c r="A2543" s="39">
        <f>IF($B$2517="","",COUNTA($B$2517:B2543))</f>
        <v>27</v>
      </c>
      <c r="B2543" s="21">
        <f t="shared" si="274"/>
        <v>2543</v>
      </c>
      <c r="C2543" s="21" t="str">
        <f t="shared" si="275"/>
        <v>（１５）　就労継続支援(Ｂ型)　（障害者総合支援法）</v>
      </c>
      <c r="D2543" s="131" t="str">
        <f t="shared" si="276"/>
        <v>障がい福祉課</v>
      </c>
      <c r="E2543" s="27" t="str">
        <f t="shared" si="277"/>
        <v>就労継続支援(Ｂ型)</v>
      </c>
      <c r="F2543" s="98" t="s">
        <v>8634</v>
      </c>
      <c r="G2543" s="34" t="s">
        <v>6132</v>
      </c>
      <c r="H2543" s="98" t="s">
        <v>11122</v>
      </c>
      <c r="I2543" s="312" t="s">
        <v>11123</v>
      </c>
      <c r="J2543" s="98" t="s">
        <v>11124</v>
      </c>
      <c r="K2543" s="98" t="s">
        <v>11092</v>
      </c>
      <c r="L2543" s="25" t="s">
        <v>25</v>
      </c>
      <c r="M2543" s="69">
        <v>20</v>
      </c>
      <c r="N2543" s="93">
        <v>45444</v>
      </c>
      <c r="O2543" s="69" t="str">
        <f>IFERROR(VLOOKUP(IF($L2543="―",$K2543,$L2543),[4]法人一覧!$D$4:$E$326,2,FALSE),"―")</f>
        <v>―</v>
      </c>
    </row>
    <row r="2544" spans="1:23" ht="30" customHeight="1" x14ac:dyDescent="0.15">
      <c r="A2544" s="39">
        <f>IF($B$2517="","",COUNTA($B$2517:B2544))</f>
        <v>28</v>
      </c>
      <c r="B2544" s="21">
        <f t="shared" si="274"/>
        <v>2544</v>
      </c>
      <c r="C2544" s="21" t="str">
        <f t="shared" si="275"/>
        <v>（１５）　就労継続支援(Ｂ型)　（障害者総合支援法）</v>
      </c>
      <c r="D2544" s="131" t="str">
        <f t="shared" si="276"/>
        <v>障がい福祉課</v>
      </c>
      <c r="E2544" s="27" t="str">
        <f t="shared" si="277"/>
        <v>就労継続支援(Ｂ型)</v>
      </c>
      <c r="F2544" s="98" t="s">
        <v>11125</v>
      </c>
      <c r="G2544" s="34" t="s">
        <v>102</v>
      </c>
      <c r="H2544" s="98" t="s">
        <v>11126</v>
      </c>
      <c r="I2544" s="312" t="s">
        <v>11127</v>
      </c>
      <c r="J2544" s="98" t="s">
        <v>11128</v>
      </c>
      <c r="K2544" s="98" t="s">
        <v>11129</v>
      </c>
      <c r="L2544" s="25" t="s">
        <v>25</v>
      </c>
      <c r="M2544" s="69">
        <v>10</v>
      </c>
      <c r="N2544" s="93">
        <v>45536</v>
      </c>
      <c r="O2544" s="69" t="str">
        <f>IFERROR(VLOOKUP(IF($L2544="―",$K2544,$L2544),[4]法人一覧!$D$4:$E$326,2,FALSE),"―")</f>
        <v>―</v>
      </c>
    </row>
    <row r="2545" spans="1:15" ht="30" customHeight="1" x14ac:dyDescent="0.15">
      <c r="A2545" s="39">
        <f>IF($B$2517="","",COUNTA($B$2517:B2545))</f>
        <v>29</v>
      </c>
      <c r="B2545" s="21">
        <f t="shared" si="274"/>
        <v>2545</v>
      </c>
      <c r="C2545" s="21" t="str">
        <f t="shared" si="275"/>
        <v>（１５）　就労継続支援(Ｂ型)　（障害者総合支援法）</v>
      </c>
      <c r="D2545" s="131" t="str">
        <f t="shared" si="276"/>
        <v>障がい福祉課</v>
      </c>
      <c r="E2545" s="27" t="str">
        <f t="shared" si="277"/>
        <v>就労継続支援(Ｂ型)</v>
      </c>
      <c r="F2545" s="98" t="s">
        <v>11130</v>
      </c>
      <c r="G2545" s="34" t="s">
        <v>11131</v>
      </c>
      <c r="H2545" s="98" t="s">
        <v>11132</v>
      </c>
      <c r="I2545" s="312" t="s">
        <v>15293</v>
      </c>
      <c r="J2545" s="98"/>
      <c r="K2545" s="98" t="s">
        <v>11133</v>
      </c>
      <c r="L2545" s="25" t="s">
        <v>25</v>
      </c>
      <c r="M2545" s="69">
        <v>20</v>
      </c>
      <c r="N2545" s="93">
        <v>45748</v>
      </c>
      <c r="O2545" s="69" t="str">
        <f>IFERROR(VLOOKUP(IF($L2545="―",$K2545,$L2545),[4]法人一覧!$D$4:$E$326,2,FALSE),"―")</f>
        <v>―</v>
      </c>
    </row>
    <row r="2546" spans="1:15" ht="30" customHeight="1" x14ac:dyDescent="0.15">
      <c r="A2546" s="39">
        <f>IF($B$2517="","",COUNTA($B$2517:B2546))</f>
        <v>30</v>
      </c>
      <c r="B2546" s="21">
        <f t="shared" si="274"/>
        <v>2546</v>
      </c>
      <c r="C2546" s="21" t="str">
        <f t="shared" si="275"/>
        <v>（１５）　就労継続支援(Ｂ型)　（障害者総合支援法）</v>
      </c>
      <c r="D2546" s="131" t="str">
        <f t="shared" si="276"/>
        <v>障がい福祉課</v>
      </c>
      <c r="E2546" s="27" t="str">
        <f t="shared" si="277"/>
        <v>就労継続支援(Ｂ型)</v>
      </c>
      <c r="F2546" s="25" t="s">
        <v>15294</v>
      </c>
      <c r="G2546" s="34" t="s">
        <v>15295</v>
      </c>
      <c r="H2546" s="27" t="s">
        <v>15296</v>
      </c>
      <c r="I2546" s="34" t="s">
        <v>15297</v>
      </c>
      <c r="J2546" s="34" t="s">
        <v>15298</v>
      </c>
      <c r="K2546" s="25" t="s">
        <v>15299</v>
      </c>
      <c r="L2546" s="27"/>
      <c r="M2546" s="69">
        <v>20</v>
      </c>
      <c r="N2546" s="93">
        <v>45809</v>
      </c>
      <c r="O2546" s="69" t="str">
        <f>IFERROR(VLOOKUP(IF($L2546="―",$K2546,$L2546),[4]法人一覧!$D$4:$E$326,2,FALSE),"―")</f>
        <v>―</v>
      </c>
    </row>
    <row r="2547" spans="1:15" ht="30" customHeight="1" x14ac:dyDescent="0.15">
      <c r="A2547" s="39">
        <f>IF($B$2517="","",COUNTA($B$2517:B2547))</f>
        <v>31</v>
      </c>
      <c r="B2547" s="21">
        <f t="shared" si="274"/>
        <v>2547</v>
      </c>
      <c r="C2547" s="21" t="str">
        <f t="shared" si="275"/>
        <v>（１５）　就労継続支援(Ｂ型)　（障害者総合支援法）</v>
      </c>
      <c r="D2547" s="131" t="str">
        <f t="shared" si="276"/>
        <v>障がい福祉課</v>
      </c>
      <c r="E2547" s="27" t="str">
        <f t="shared" si="277"/>
        <v>就労継続支援(Ｂ型)</v>
      </c>
      <c r="F2547" s="25" t="s">
        <v>15300</v>
      </c>
      <c r="G2547" s="34" t="s">
        <v>15301</v>
      </c>
      <c r="H2547" s="27" t="s">
        <v>15302</v>
      </c>
      <c r="I2547" s="34" t="s">
        <v>15303</v>
      </c>
      <c r="J2547" s="34"/>
      <c r="K2547" s="25" t="s">
        <v>11133</v>
      </c>
      <c r="L2547" s="27"/>
      <c r="M2547" s="69">
        <v>40</v>
      </c>
      <c r="N2547" s="93">
        <v>45839</v>
      </c>
      <c r="O2547" s="69" t="str">
        <f>IFERROR(VLOOKUP(IF($L2547="―",$K2547,$L2547),[4]法人一覧!$D$4:$E$326,2,FALSE),"―")</f>
        <v>―</v>
      </c>
    </row>
    <row r="2548" spans="1:15" ht="30" customHeight="1" x14ac:dyDescent="0.15">
      <c r="A2548" s="39">
        <f>IF($B$2517="","",COUNTA($B$2517:B2548))</f>
        <v>32</v>
      </c>
      <c r="B2548" s="21">
        <f t="shared" si="274"/>
        <v>2548</v>
      </c>
      <c r="C2548" s="21" t="str">
        <f t="shared" si="275"/>
        <v>（１５）　就労継続支援(Ｂ型)　（障害者総合支援法）</v>
      </c>
      <c r="D2548" s="131" t="str">
        <f t="shared" si="276"/>
        <v>障がい福祉課</v>
      </c>
      <c r="E2548" s="27" t="str">
        <f t="shared" si="277"/>
        <v>就労継続支援(Ｂ型)</v>
      </c>
      <c r="F2548" s="98" t="s">
        <v>15304</v>
      </c>
      <c r="G2548" s="98" t="s">
        <v>646</v>
      </c>
      <c r="H2548" s="98" t="s">
        <v>15081</v>
      </c>
      <c r="I2548" s="98" t="s">
        <v>9554</v>
      </c>
      <c r="J2548" s="98" t="s">
        <v>10115</v>
      </c>
      <c r="K2548" s="98" t="s">
        <v>15082</v>
      </c>
      <c r="L2548" s="98"/>
      <c r="M2548" s="97">
        <v>14</v>
      </c>
      <c r="N2548" s="135">
        <v>45992</v>
      </c>
      <c r="O2548" s="69" t="str">
        <f>IFERROR(VLOOKUP(IF($L2548="―",$K2548,$L2548),[4]法人一覧!$D$4:$E$326,2,FALSE),"―")</f>
        <v>―</v>
      </c>
    </row>
    <row r="2549" spans="1:15" ht="30" customHeight="1" x14ac:dyDescent="0.15">
      <c r="A2549" s="39">
        <f>IF($B$2517="","",COUNTA($B$2517:B2549))</f>
        <v>33</v>
      </c>
      <c r="B2549" s="21">
        <f t="shared" si="274"/>
        <v>2549</v>
      </c>
      <c r="C2549" s="21" t="str">
        <f t="shared" si="275"/>
        <v>（１５）　就労継続支援(Ｂ型)　（障害者総合支援法）</v>
      </c>
      <c r="D2549" s="131" t="str">
        <f t="shared" si="276"/>
        <v>障がい福祉課</v>
      </c>
      <c r="E2549" s="27" t="str">
        <f t="shared" si="277"/>
        <v>就労継続支援(Ｂ型)</v>
      </c>
      <c r="F2549" s="98" t="s">
        <v>10689</v>
      </c>
      <c r="G2549" s="98" t="s">
        <v>10690</v>
      </c>
      <c r="H2549" s="98" t="s">
        <v>15305</v>
      </c>
      <c r="I2549" s="98" t="s">
        <v>15306</v>
      </c>
      <c r="J2549" s="98" t="s">
        <v>10115</v>
      </c>
      <c r="K2549" s="98" t="s">
        <v>15307</v>
      </c>
      <c r="L2549" s="98"/>
      <c r="M2549" s="97">
        <v>20</v>
      </c>
      <c r="N2549" s="135">
        <v>46113</v>
      </c>
      <c r="O2549" s="69" t="str">
        <f>IFERROR(VLOOKUP(IF($L2549="―",$K2549,$L2549),[4]法人一覧!$D$4:$E$326,2,FALSE),"―")</f>
        <v>―</v>
      </c>
    </row>
    <row r="2550" spans="1:15" ht="30" customHeight="1" x14ac:dyDescent="0.15">
      <c r="A2550" s="39">
        <f>IF($B$2517="","",COUNTA($B$2517:B2550))</f>
        <v>34</v>
      </c>
      <c r="B2550" s="21">
        <f t="shared" si="274"/>
        <v>2550</v>
      </c>
      <c r="C2550" s="21" t="str">
        <f t="shared" si="275"/>
        <v>（１５）　就労継続支援(Ｂ型)　（障害者総合支援法）</v>
      </c>
      <c r="D2550" s="131" t="str">
        <f t="shared" si="276"/>
        <v>障がい福祉課</v>
      </c>
      <c r="E2550" s="27" t="str">
        <f t="shared" si="277"/>
        <v>就労継続支援(Ｂ型)</v>
      </c>
      <c r="F2550" s="25" t="s">
        <v>15308</v>
      </c>
      <c r="G2550" s="98" t="s">
        <v>15309</v>
      </c>
      <c r="H2550" s="25" t="s">
        <v>15310</v>
      </c>
      <c r="I2550" s="98" t="s">
        <v>15311</v>
      </c>
      <c r="J2550" s="98" t="s">
        <v>10115</v>
      </c>
      <c r="K2550" s="25" t="s">
        <v>15312</v>
      </c>
      <c r="L2550" s="25"/>
      <c r="M2550" s="97">
        <v>20</v>
      </c>
      <c r="N2550" s="244">
        <v>46082</v>
      </c>
      <c r="O2550" s="69" t="str">
        <f>IFERROR(VLOOKUP(IF($L2550="―",$K2550,$L2550),[4]法人一覧!$D$4:$E$326,2,FALSE),"―")</f>
        <v>―</v>
      </c>
    </row>
    <row r="2551" spans="1:15" ht="30" customHeight="1" x14ac:dyDescent="0.15">
      <c r="A2551" s="39">
        <f>IF($B$2517="","",COUNTA($B$2517:B2551))</f>
        <v>35</v>
      </c>
      <c r="B2551" s="21">
        <f t="shared" si="274"/>
        <v>2551</v>
      </c>
      <c r="C2551" s="21" t="str">
        <f t="shared" si="275"/>
        <v>（１５）　就労継続支援(Ｂ型)　（障害者総合支援法）</v>
      </c>
      <c r="D2551" s="131" t="str">
        <f t="shared" si="276"/>
        <v>障がい福祉課</v>
      </c>
      <c r="E2551" s="27" t="str">
        <f t="shared" si="277"/>
        <v>就労継続支援(Ｂ型)</v>
      </c>
      <c r="F2551" s="180" t="s">
        <v>11134</v>
      </c>
      <c r="G2551" s="166" t="s">
        <v>8649</v>
      </c>
      <c r="H2551" s="167" t="s">
        <v>8650</v>
      </c>
      <c r="I2551" s="264" t="s">
        <v>8651</v>
      </c>
      <c r="J2551" s="166" t="s">
        <v>8652</v>
      </c>
      <c r="K2551" s="180" t="s">
        <v>14931</v>
      </c>
      <c r="L2551" s="25" t="s">
        <v>25</v>
      </c>
      <c r="M2551" s="172">
        <v>10</v>
      </c>
      <c r="N2551" s="170">
        <v>39539</v>
      </c>
      <c r="O2551" s="69" t="str">
        <f>IFERROR(VLOOKUP(IF($L2551="―",$K2551,$L2551),[4]法人一覧!$D$4:$E$326,2,FALSE),"―")</f>
        <v>7190005007866</v>
      </c>
    </row>
    <row r="2552" spans="1:15" ht="30" customHeight="1" x14ac:dyDescent="0.15">
      <c r="A2552" s="39">
        <f>IF($B$2517="","",COUNTA($B$2517:B2552))</f>
        <v>36</v>
      </c>
      <c r="B2552" s="21">
        <f t="shared" si="274"/>
        <v>2552</v>
      </c>
      <c r="C2552" s="21" t="str">
        <f t="shared" si="275"/>
        <v>（１５）　就労継続支援(Ｂ型)　（障害者総合支援法）</v>
      </c>
      <c r="D2552" s="131" t="str">
        <f t="shared" si="276"/>
        <v>障がい福祉課</v>
      </c>
      <c r="E2552" s="27" t="str">
        <f t="shared" si="277"/>
        <v>就労継続支援(Ｂ型)</v>
      </c>
      <c r="F2552" s="180" t="s">
        <v>11135</v>
      </c>
      <c r="G2552" s="167" t="s">
        <v>11136</v>
      </c>
      <c r="H2552" s="167" t="s">
        <v>11137</v>
      </c>
      <c r="I2552" s="263" t="s">
        <v>11138</v>
      </c>
      <c r="J2552" s="167" t="s">
        <v>11139</v>
      </c>
      <c r="K2552" s="180" t="s">
        <v>11140</v>
      </c>
      <c r="L2552" s="25" t="s">
        <v>25</v>
      </c>
      <c r="M2552" s="195">
        <v>10</v>
      </c>
      <c r="N2552" s="170">
        <v>40848</v>
      </c>
      <c r="O2552" s="69" t="str">
        <f>IFERROR(VLOOKUP(IF($L2552="―",$K2552,$L2552),[4]法人一覧!$D$4:$E$326,2,FALSE),"―")</f>
        <v>―</v>
      </c>
    </row>
    <row r="2553" spans="1:15" ht="30" customHeight="1" x14ac:dyDescent="0.15">
      <c r="A2553" s="39">
        <f>IF($B$2517="","",COUNTA($B$2517:B2553))</f>
        <v>37</v>
      </c>
      <c r="B2553" s="21">
        <f t="shared" si="274"/>
        <v>2553</v>
      </c>
      <c r="C2553" s="21" t="str">
        <f t="shared" si="275"/>
        <v>（１５）　就労継続支援(Ｂ型)　（障害者総合支援法）</v>
      </c>
      <c r="D2553" s="131" t="str">
        <f t="shared" si="276"/>
        <v>障がい福祉課</v>
      </c>
      <c r="E2553" s="27" t="str">
        <f t="shared" si="277"/>
        <v>就労継続支援(Ｂ型)</v>
      </c>
      <c r="F2553" s="180" t="s">
        <v>11141</v>
      </c>
      <c r="G2553" s="166" t="s">
        <v>11142</v>
      </c>
      <c r="H2553" s="167" t="s">
        <v>11143</v>
      </c>
      <c r="I2553" s="344" t="s">
        <v>11144</v>
      </c>
      <c r="J2553" s="166" t="s">
        <v>11144</v>
      </c>
      <c r="K2553" s="180" t="s">
        <v>9565</v>
      </c>
      <c r="L2553" s="25" t="s">
        <v>25</v>
      </c>
      <c r="M2553" s="195">
        <v>20</v>
      </c>
      <c r="N2553" s="170">
        <v>41000</v>
      </c>
      <c r="O2553" s="69" t="str">
        <f>IFERROR(VLOOKUP(IF($L2553="―",$K2553,$L2553),[4]法人一覧!$D$4:$E$326,2,FALSE),"―")</f>
        <v>―</v>
      </c>
    </row>
    <row r="2554" spans="1:15" ht="30" customHeight="1" x14ac:dyDescent="0.15">
      <c r="A2554" s="39">
        <f>IF($B$2517="","",COUNTA($B$2517:B2554))</f>
        <v>38</v>
      </c>
      <c r="B2554" s="21">
        <f t="shared" si="274"/>
        <v>2554</v>
      </c>
      <c r="C2554" s="21" t="str">
        <f t="shared" si="275"/>
        <v>（１５）　就労継続支援(Ｂ型)　（障害者総合支援法）</v>
      </c>
      <c r="D2554" s="131" t="str">
        <f t="shared" si="276"/>
        <v>障がい福祉課</v>
      </c>
      <c r="E2554" s="27" t="str">
        <f t="shared" si="277"/>
        <v>就労継続支援(Ｂ型)</v>
      </c>
      <c r="F2554" s="177" t="s">
        <v>11145</v>
      </c>
      <c r="G2554" s="167" t="s">
        <v>11146</v>
      </c>
      <c r="H2554" s="167" t="s">
        <v>11147</v>
      </c>
      <c r="I2554" s="263" t="s">
        <v>11148</v>
      </c>
      <c r="J2554" s="167" t="s">
        <v>11149</v>
      </c>
      <c r="K2554" s="177" t="s">
        <v>11150</v>
      </c>
      <c r="L2554" s="25" t="s">
        <v>25</v>
      </c>
      <c r="M2554" s="172">
        <v>20</v>
      </c>
      <c r="N2554" s="170">
        <v>41214</v>
      </c>
      <c r="O2554" s="69" t="str">
        <f>IFERROR(VLOOKUP(IF($L2554="―",$K2554,$L2554),[4]法人一覧!$D$4:$E$326,2,FALSE),"―")</f>
        <v>―</v>
      </c>
    </row>
    <row r="2555" spans="1:15" ht="30" customHeight="1" x14ac:dyDescent="0.15">
      <c r="A2555" s="39">
        <f>IF($B$2517="","",COUNTA($B$2517:B2555))</f>
        <v>39</v>
      </c>
      <c r="B2555" s="21">
        <f t="shared" si="274"/>
        <v>2555</v>
      </c>
      <c r="C2555" s="21" t="str">
        <f t="shared" si="275"/>
        <v>（１５）　就労継続支援(Ｂ型)　（障害者総合支援法）</v>
      </c>
      <c r="D2555" s="131" t="str">
        <f t="shared" si="276"/>
        <v>障がい福祉課</v>
      </c>
      <c r="E2555" s="27" t="str">
        <f t="shared" si="277"/>
        <v>就労継続支援(Ｂ型)</v>
      </c>
      <c r="F2555" s="180" t="s">
        <v>8653</v>
      </c>
      <c r="G2555" s="166" t="s">
        <v>8654</v>
      </c>
      <c r="H2555" s="167" t="s">
        <v>8655</v>
      </c>
      <c r="I2555" s="171" t="s">
        <v>8656</v>
      </c>
      <c r="J2555" s="166" t="s">
        <v>8657</v>
      </c>
      <c r="K2555" s="173" t="s">
        <v>2144</v>
      </c>
      <c r="L2555" s="25" t="s">
        <v>25</v>
      </c>
      <c r="M2555" s="172">
        <v>24</v>
      </c>
      <c r="N2555" s="170">
        <v>42979</v>
      </c>
      <c r="O2555" s="69" t="str">
        <f>IFERROR(VLOOKUP(IF($L2555="―",$K2555,$L2555),[4]法人一覧!$D$4:$E$326,2,FALSE),"―")</f>
        <v>3190005008422</v>
      </c>
    </row>
    <row r="2556" spans="1:15" ht="30" customHeight="1" x14ac:dyDescent="0.15">
      <c r="A2556" s="39">
        <f>IF($B$2517="","",COUNTA($B$2517:B2556))</f>
        <v>40</v>
      </c>
      <c r="B2556" s="21">
        <f t="shared" si="274"/>
        <v>2556</v>
      </c>
      <c r="C2556" s="21" t="str">
        <f t="shared" si="275"/>
        <v>（１５）　就労継続支援(Ｂ型)　（障害者総合支援法）</v>
      </c>
      <c r="D2556" s="131" t="str">
        <f t="shared" si="276"/>
        <v>障がい福祉課</v>
      </c>
      <c r="E2556" s="27" t="str">
        <f t="shared" si="277"/>
        <v>就労継続支援(Ｂ型)</v>
      </c>
      <c r="F2556" s="177" t="s">
        <v>11151</v>
      </c>
      <c r="G2556" s="167" t="s">
        <v>11152</v>
      </c>
      <c r="H2556" s="167" t="s">
        <v>11153</v>
      </c>
      <c r="I2556" s="263" t="s">
        <v>11154</v>
      </c>
      <c r="J2556" s="167" t="s">
        <v>11154</v>
      </c>
      <c r="K2556" s="177" t="s">
        <v>11155</v>
      </c>
      <c r="L2556" s="25" t="s">
        <v>25</v>
      </c>
      <c r="M2556" s="172">
        <v>20</v>
      </c>
      <c r="N2556" s="170">
        <v>44197</v>
      </c>
      <c r="O2556" s="69" t="str">
        <f>IFERROR(VLOOKUP(IF($L2556="―",$K2556,$L2556),[4]法人一覧!$D$4:$E$326,2,FALSE),"―")</f>
        <v>―</v>
      </c>
    </row>
    <row r="2557" spans="1:15" ht="30" customHeight="1" x14ac:dyDescent="0.15">
      <c r="A2557" s="39">
        <f>IF($B$2517="","",COUNTA($B$2517:B2557))</f>
        <v>41</v>
      </c>
      <c r="B2557" s="21">
        <f t="shared" si="274"/>
        <v>2557</v>
      </c>
      <c r="C2557" s="21" t="str">
        <f t="shared" si="275"/>
        <v>（１５）　就労継続支援(Ｂ型)　（障害者総合支援法）</v>
      </c>
      <c r="D2557" s="131" t="str">
        <f t="shared" si="276"/>
        <v>障がい福祉課</v>
      </c>
      <c r="E2557" s="27" t="str">
        <f t="shared" si="277"/>
        <v>就労継続支援(Ｂ型)</v>
      </c>
      <c r="F2557" s="25" t="s">
        <v>11156</v>
      </c>
      <c r="G2557" s="212" t="s">
        <v>2977</v>
      </c>
      <c r="H2557" s="25" t="s">
        <v>11157</v>
      </c>
      <c r="I2557" s="98" t="s">
        <v>11158</v>
      </c>
      <c r="J2557" s="98" t="s">
        <v>10115</v>
      </c>
      <c r="K2557" s="25" t="s">
        <v>11058</v>
      </c>
      <c r="L2557" s="25" t="s">
        <v>25</v>
      </c>
      <c r="M2557" s="69">
        <v>10</v>
      </c>
      <c r="N2557" s="93">
        <v>45292</v>
      </c>
      <c r="O2557" s="69" t="str">
        <f>IFERROR(VLOOKUP(IF($L2557="―",$K2557,$L2557),[4]法人一覧!$D$4:$E$326,2,FALSE),"―")</f>
        <v>―</v>
      </c>
    </row>
    <row r="2558" spans="1:15" ht="30" customHeight="1" x14ac:dyDescent="0.15">
      <c r="A2558" s="39">
        <f>IF($B$2517="","",COUNTA($B$2517:B2558))</f>
        <v>42</v>
      </c>
      <c r="B2558" s="21">
        <f t="shared" si="274"/>
        <v>2558</v>
      </c>
      <c r="C2558" s="21" t="str">
        <f t="shared" si="275"/>
        <v>（１５）　就労継続支援(Ｂ型)　（障害者総合支援法）</v>
      </c>
      <c r="D2558" s="131" t="str">
        <f t="shared" si="276"/>
        <v>障がい福祉課</v>
      </c>
      <c r="E2558" s="27" t="str">
        <f t="shared" si="277"/>
        <v>就労継続支援(Ｂ型)</v>
      </c>
      <c r="F2558" s="180" t="s">
        <v>11159</v>
      </c>
      <c r="G2558" s="167" t="s">
        <v>11160</v>
      </c>
      <c r="H2558" s="167" t="s">
        <v>11161</v>
      </c>
      <c r="I2558" s="263" t="s">
        <v>11162</v>
      </c>
      <c r="J2558" s="167" t="s">
        <v>11163</v>
      </c>
      <c r="K2558" s="180" t="s">
        <v>14932</v>
      </c>
      <c r="L2558" s="25" t="s">
        <v>25</v>
      </c>
      <c r="M2558" s="195">
        <v>10</v>
      </c>
      <c r="N2558" s="170">
        <v>40269</v>
      </c>
      <c r="O2558" s="69" t="str">
        <f>IFERROR(VLOOKUP(IF($L2558="―",$K2558,$L2558),[4]法人一覧!$D$4:$E$326,2,FALSE),"―")</f>
        <v>9190005007823</v>
      </c>
    </row>
    <row r="2559" spans="1:15" ht="30" customHeight="1" x14ac:dyDescent="0.15">
      <c r="A2559" s="39">
        <f>IF($B$2517="","",COUNTA($B$2517:B2559))</f>
        <v>43</v>
      </c>
      <c r="B2559" s="21">
        <f t="shared" si="274"/>
        <v>2559</v>
      </c>
      <c r="C2559" s="21" t="str">
        <f t="shared" si="275"/>
        <v>（１５）　就労継続支援(Ｂ型)　（障害者総合支援法）</v>
      </c>
      <c r="D2559" s="131" t="str">
        <f t="shared" si="276"/>
        <v>障がい福祉課</v>
      </c>
      <c r="E2559" s="27" t="str">
        <f t="shared" si="277"/>
        <v>就労継続支援(Ｂ型)</v>
      </c>
      <c r="F2559" s="180" t="s">
        <v>11164</v>
      </c>
      <c r="G2559" s="167" t="s">
        <v>10729</v>
      </c>
      <c r="H2559" s="167" t="s">
        <v>11165</v>
      </c>
      <c r="I2559" s="263" t="s">
        <v>11166</v>
      </c>
      <c r="J2559" s="167" t="s">
        <v>11167</v>
      </c>
      <c r="K2559" s="180" t="s">
        <v>14933</v>
      </c>
      <c r="L2559" s="25" t="s">
        <v>25</v>
      </c>
      <c r="M2559" s="195">
        <v>20</v>
      </c>
      <c r="N2559" s="170">
        <v>40969</v>
      </c>
      <c r="O2559" s="69" t="str">
        <f>IFERROR(VLOOKUP(IF($L2559="―",$K2559,$L2559),[4]法人一覧!$D$4:$E$326,2,FALSE),"―")</f>
        <v>4190005007869</v>
      </c>
    </row>
    <row r="2560" spans="1:15" ht="30" customHeight="1" x14ac:dyDescent="0.15">
      <c r="A2560" s="39">
        <f>IF($B$2517="","",COUNTA($B$2517:B2560))</f>
        <v>44</v>
      </c>
      <c r="B2560" s="21">
        <f t="shared" si="274"/>
        <v>2560</v>
      </c>
      <c r="C2560" s="21" t="str">
        <f t="shared" si="275"/>
        <v>（１５）　就労継続支援(Ｂ型)　（障害者総合支援法）</v>
      </c>
      <c r="D2560" s="131" t="str">
        <f t="shared" si="276"/>
        <v>障がい福祉課</v>
      </c>
      <c r="E2560" s="27" t="str">
        <f t="shared" si="277"/>
        <v>就労継続支援(Ｂ型)</v>
      </c>
      <c r="F2560" s="177" t="s">
        <v>8753</v>
      </c>
      <c r="G2560" s="166" t="s">
        <v>11168</v>
      </c>
      <c r="H2560" s="167" t="s">
        <v>11169</v>
      </c>
      <c r="I2560" s="264" t="s">
        <v>8756</v>
      </c>
      <c r="J2560" s="166" t="s">
        <v>8757</v>
      </c>
      <c r="K2560" s="177" t="s">
        <v>14934</v>
      </c>
      <c r="L2560" s="25" t="s">
        <v>25</v>
      </c>
      <c r="M2560" s="195">
        <v>20</v>
      </c>
      <c r="N2560" s="170">
        <v>39173</v>
      </c>
      <c r="O2560" s="69" t="str">
        <f>IFERROR(VLOOKUP(IF($L2560="―",$K2560,$L2560),[4]法人一覧!$D$4:$E$326,2,FALSE),"―")</f>
        <v>9190005009588</v>
      </c>
    </row>
    <row r="2561" spans="1:15" ht="30" customHeight="1" x14ac:dyDescent="0.15">
      <c r="A2561" s="39">
        <f>IF($B$2517="","",COUNTA($B$2517:B2561))</f>
        <v>45</v>
      </c>
      <c r="B2561" s="21">
        <f t="shared" si="274"/>
        <v>2561</v>
      </c>
      <c r="C2561" s="21" t="str">
        <f t="shared" si="275"/>
        <v>（１５）　就労継続支援(Ｂ型)　（障害者総合支援法）</v>
      </c>
      <c r="D2561" s="131" t="str">
        <f t="shared" si="276"/>
        <v>障がい福祉課</v>
      </c>
      <c r="E2561" s="27" t="str">
        <f t="shared" si="277"/>
        <v>就労継続支援(Ｂ型)</v>
      </c>
      <c r="F2561" s="368" t="s">
        <v>10558</v>
      </c>
      <c r="G2561" s="9" t="s">
        <v>809</v>
      </c>
      <c r="H2561" s="167" t="s">
        <v>10559</v>
      </c>
      <c r="I2561" s="345" t="s">
        <v>10560</v>
      </c>
      <c r="J2561" s="9" t="s">
        <v>10560</v>
      </c>
      <c r="K2561" s="368" t="s">
        <v>8700</v>
      </c>
      <c r="L2561" s="25" t="s">
        <v>25</v>
      </c>
      <c r="M2561" s="172">
        <v>30</v>
      </c>
      <c r="N2561" s="170">
        <v>39356</v>
      </c>
      <c r="O2561" s="69" t="str">
        <f>IFERROR(VLOOKUP(IF($L2561="―",$K2561,$L2561),[4]法人一覧!$D$4:$E$326,2,FALSE),"―")</f>
        <v>3190005008851</v>
      </c>
    </row>
    <row r="2562" spans="1:15" ht="30" customHeight="1" x14ac:dyDescent="0.15">
      <c r="A2562" s="39">
        <f>IF($B$2517="","",COUNTA($B$2517:B2562))</f>
        <v>46</v>
      </c>
      <c r="B2562" s="21">
        <f t="shared" si="274"/>
        <v>2562</v>
      </c>
      <c r="C2562" s="21" t="str">
        <f t="shared" si="275"/>
        <v>（１５）　就労継続支援(Ｂ型)　（障害者総合支援法）</v>
      </c>
      <c r="D2562" s="131" t="str">
        <f t="shared" si="276"/>
        <v>障がい福祉課</v>
      </c>
      <c r="E2562" s="27" t="str">
        <f t="shared" si="277"/>
        <v>就労継続支援(Ｂ型)</v>
      </c>
      <c r="F2562" s="368" t="s">
        <v>8701</v>
      </c>
      <c r="G2562" s="9" t="s">
        <v>3045</v>
      </c>
      <c r="H2562" s="167" t="s">
        <v>8703</v>
      </c>
      <c r="I2562" s="263" t="s">
        <v>10461</v>
      </c>
      <c r="J2562" s="167" t="s">
        <v>10462</v>
      </c>
      <c r="K2562" s="368" t="s">
        <v>8700</v>
      </c>
      <c r="L2562" s="25" t="s">
        <v>25</v>
      </c>
      <c r="M2562" s="172">
        <v>27</v>
      </c>
      <c r="N2562" s="170">
        <v>39387</v>
      </c>
      <c r="O2562" s="69" t="str">
        <f>IFERROR(VLOOKUP(IF($L2562="―",$K2562,$L2562),[4]法人一覧!$D$4:$E$326,2,FALSE),"―")</f>
        <v>3190005008851</v>
      </c>
    </row>
    <row r="2563" spans="1:15" ht="30" customHeight="1" x14ac:dyDescent="0.15">
      <c r="A2563" s="39">
        <f>IF($B$2517="","",COUNTA($B$2517:B2563))</f>
        <v>47</v>
      </c>
      <c r="B2563" s="21">
        <f t="shared" si="274"/>
        <v>2563</v>
      </c>
      <c r="C2563" s="21" t="str">
        <f t="shared" si="275"/>
        <v>（１５）　就労継続支援(Ｂ型)　（障害者総合支援法）</v>
      </c>
      <c r="D2563" s="131" t="str">
        <f t="shared" si="276"/>
        <v>障がい福祉課</v>
      </c>
      <c r="E2563" s="27" t="str">
        <f t="shared" si="277"/>
        <v>就労継続支援(Ｂ型)</v>
      </c>
      <c r="F2563" s="180" t="s">
        <v>10554</v>
      </c>
      <c r="G2563" s="166" t="s">
        <v>7607</v>
      </c>
      <c r="H2563" s="167" t="s">
        <v>10555</v>
      </c>
      <c r="I2563" s="264" t="s">
        <v>10556</v>
      </c>
      <c r="J2563" s="166" t="s">
        <v>10556</v>
      </c>
      <c r="K2563" s="180" t="s">
        <v>10557</v>
      </c>
      <c r="L2563" s="25" t="s">
        <v>25</v>
      </c>
      <c r="M2563" s="172">
        <v>20</v>
      </c>
      <c r="N2563" s="170">
        <v>39539</v>
      </c>
      <c r="O2563" s="69" t="str">
        <f>IFERROR(VLOOKUP(IF($L2563="―",$K2563,$L2563),[4]法人一覧!$D$4:$E$326,2,FALSE),"―")</f>
        <v>―</v>
      </c>
    </row>
    <row r="2564" spans="1:15" ht="30" customHeight="1" x14ac:dyDescent="0.15">
      <c r="A2564" s="39">
        <f>IF($B$2517="","",COUNTA($B$2517:B2564))</f>
        <v>48</v>
      </c>
      <c r="B2564" s="21">
        <f t="shared" si="274"/>
        <v>2564</v>
      </c>
      <c r="C2564" s="21" t="str">
        <f t="shared" si="275"/>
        <v>（１５）　就労継続支援(Ｂ型)　（障害者総合支援法）</v>
      </c>
      <c r="D2564" s="131" t="str">
        <f t="shared" si="276"/>
        <v>障がい福祉課</v>
      </c>
      <c r="E2564" s="27" t="str">
        <f t="shared" si="277"/>
        <v>就労継続支援(Ｂ型)</v>
      </c>
      <c r="F2564" s="180" t="s">
        <v>11170</v>
      </c>
      <c r="G2564" s="166" t="s">
        <v>11171</v>
      </c>
      <c r="H2564" s="167" t="s">
        <v>11172</v>
      </c>
      <c r="I2564" s="264" t="s">
        <v>11173</v>
      </c>
      <c r="J2564" s="166" t="s">
        <v>11174</v>
      </c>
      <c r="K2564" s="180" t="s">
        <v>10557</v>
      </c>
      <c r="L2564" s="25" t="s">
        <v>25</v>
      </c>
      <c r="M2564" s="172">
        <v>20</v>
      </c>
      <c r="N2564" s="170">
        <v>42979</v>
      </c>
      <c r="O2564" s="69" t="str">
        <f>IFERROR(VLOOKUP(IF($L2564="―",$K2564,$L2564),[4]法人一覧!$D$4:$E$326,2,FALSE),"―")</f>
        <v>―</v>
      </c>
    </row>
    <row r="2565" spans="1:15" ht="30" customHeight="1" x14ac:dyDescent="0.15">
      <c r="A2565" s="39">
        <f>IF($B$2517="","",COUNTA($B$2517:B2565))</f>
        <v>49</v>
      </c>
      <c r="B2565" s="21">
        <f t="shared" si="274"/>
        <v>2565</v>
      </c>
      <c r="C2565" s="21" t="str">
        <f t="shared" si="275"/>
        <v>（１５）　就労継続支援(Ｂ型)　（障害者総合支援法）</v>
      </c>
      <c r="D2565" s="131" t="str">
        <f t="shared" si="276"/>
        <v>障がい福祉課</v>
      </c>
      <c r="E2565" s="27" t="str">
        <f t="shared" si="277"/>
        <v>就労継続支援(Ｂ型)</v>
      </c>
      <c r="F2565" s="177" t="s">
        <v>11175</v>
      </c>
      <c r="G2565" s="167" t="s">
        <v>11176</v>
      </c>
      <c r="H2565" s="167" t="s">
        <v>11177</v>
      </c>
      <c r="I2565" s="263" t="s">
        <v>11178</v>
      </c>
      <c r="J2565" s="167" t="s">
        <v>11178</v>
      </c>
      <c r="K2565" s="177" t="s">
        <v>11179</v>
      </c>
      <c r="L2565" s="25" t="s">
        <v>25</v>
      </c>
      <c r="M2565" s="172">
        <v>20</v>
      </c>
      <c r="N2565" s="170">
        <v>39722</v>
      </c>
      <c r="O2565" s="69" t="str">
        <f>IFERROR(VLOOKUP(IF($L2565="―",$K2565,$L2565),[4]法人一覧!$D$4:$E$326,2,FALSE),"―")</f>
        <v>―</v>
      </c>
    </row>
    <row r="2566" spans="1:15" ht="30" customHeight="1" x14ac:dyDescent="0.15">
      <c r="A2566" s="39">
        <f>IF($B$2517="","",COUNTA($B$2517:B2566))</f>
        <v>50</v>
      </c>
      <c r="B2566" s="21">
        <f t="shared" si="274"/>
        <v>2566</v>
      </c>
      <c r="C2566" s="21" t="str">
        <f t="shared" si="275"/>
        <v>（１５）　就労継続支援(Ｂ型)　（障害者総合支援法）</v>
      </c>
      <c r="D2566" s="131" t="str">
        <f t="shared" si="276"/>
        <v>障がい福祉課</v>
      </c>
      <c r="E2566" s="27" t="str">
        <f t="shared" si="277"/>
        <v>就労継続支援(Ｂ型)</v>
      </c>
      <c r="F2566" s="177" t="s">
        <v>11180</v>
      </c>
      <c r="G2566" s="167" t="s">
        <v>11181</v>
      </c>
      <c r="H2566" s="167" t="s">
        <v>11182</v>
      </c>
      <c r="I2566" s="263" t="s">
        <v>11183</v>
      </c>
      <c r="J2566" s="167" t="s">
        <v>11183</v>
      </c>
      <c r="K2566" s="177" t="s">
        <v>11184</v>
      </c>
      <c r="L2566" s="25" t="s">
        <v>25</v>
      </c>
      <c r="M2566" s="172">
        <v>15</v>
      </c>
      <c r="N2566" s="170">
        <v>39904</v>
      </c>
      <c r="O2566" s="69" t="str">
        <f>IFERROR(VLOOKUP(IF($L2566="―",$K2566,$L2566),[4]法人一覧!$D$4:$E$326,2,FALSE),"―")</f>
        <v>―</v>
      </c>
    </row>
    <row r="2567" spans="1:15" ht="30" customHeight="1" x14ac:dyDescent="0.15">
      <c r="A2567" s="39">
        <f>IF($B$2517="","",COUNTA($B$2517:B2567))</f>
        <v>51</v>
      </c>
      <c r="B2567" s="21">
        <f t="shared" si="274"/>
        <v>2567</v>
      </c>
      <c r="C2567" s="21" t="str">
        <f t="shared" si="275"/>
        <v>（１５）　就労継続支援(Ｂ型)　（障害者総合支援法）</v>
      </c>
      <c r="D2567" s="131" t="str">
        <f t="shared" si="276"/>
        <v>障がい福祉課</v>
      </c>
      <c r="E2567" s="27" t="str">
        <f t="shared" si="277"/>
        <v>就労継続支援(Ｂ型)</v>
      </c>
      <c r="F2567" s="177" t="s">
        <v>11185</v>
      </c>
      <c r="G2567" s="167" t="s">
        <v>11186</v>
      </c>
      <c r="H2567" s="167" t="s">
        <v>11187</v>
      </c>
      <c r="I2567" s="263" t="s">
        <v>11188</v>
      </c>
      <c r="J2567" s="167" t="s">
        <v>11188</v>
      </c>
      <c r="K2567" s="177" t="s">
        <v>11189</v>
      </c>
      <c r="L2567" s="25" t="s">
        <v>25</v>
      </c>
      <c r="M2567" s="172">
        <v>14</v>
      </c>
      <c r="N2567" s="170">
        <v>39904</v>
      </c>
      <c r="O2567" s="69" t="str">
        <f>IFERROR(VLOOKUP(IF($L2567="―",$K2567,$L2567),[4]法人一覧!$D$4:$E$326,2,FALSE),"―")</f>
        <v>―</v>
      </c>
    </row>
    <row r="2568" spans="1:15" ht="30" customHeight="1" x14ac:dyDescent="0.15">
      <c r="A2568" s="39">
        <f>IF($B$2517="","",COUNTA($B$2517:B2568))</f>
        <v>52</v>
      </c>
      <c r="B2568" s="21">
        <f t="shared" si="274"/>
        <v>2568</v>
      </c>
      <c r="C2568" s="21" t="str">
        <f t="shared" si="275"/>
        <v>（１５）　就労継続支援(Ｂ型)　（障害者総合支援法）</v>
      </c>
      <c r="D2568" s="131" t="str">
        <f t="shared" si="276"/>
        <v>障がい福祉課</v>
      </c>
      <c r="E2568" s="27" t="str">
        <f t="shared" si="277"/>
        <v>就労継続支援(Ｂ型)</v>
      </c>
      <c r="F2568" s="177" t="s">
        <v>8706</v>
      </c>
      <c r="G2568" s="167" t="s">
        <v>7623</v>
      </c>
      <c r="H2568" s="167" t="s">
        <v>8707</v>
      </c>
      <c r="I2568" s="263" t="s">
        <v>11190</v>
      </c>
      <c r="J2568" s="167" t="s">
        <v>11191</v>
      </c>
      <c r="K2568" s="177" t="s">
        <v>14838</v>
      </c>
      <c r="L2568" s="25" t="s">
        <v>25</v>
      </c>
      <c r="M2568" s="172">
        <v>20</v>
      </c>
      <c r="N2568" s="170">
        <v>40087</v>
      </c>
      <c r="O2568" s="69" t="str">
        <f>IFERROR(VLOOKUP(IF($L2568="―",$K2568,$L2568),[4]法人一覧!$D$4:$E$326,2,FALSE),"―")</f>
        <v>6190005009657</v>
      </c>
    </row>
    <row r="2569" spans="1:15" ht="30" customHeight="1" x14ac:dyDescent="0.15">
      <c r="A2569" s="39">
        <f>IF($B$2517="","",COUNTA($B$2517:B2569))</f>
        <v>53</v>
      </c>
      <c r="B2569" s="21">
        <f t="shared" si="274"/>
        <v>2569</v>
      </c>
      <c r="C2569" s="21" t="str">
        <f t="shared" si="275"/>
        <v>（１５）　就労継続支援(Ｂ型)　（障害者総合支援法）</v>
      </c>
      <c r="D2569" s="131" t="str">
        <f t="shared" si="276"/>
        <v>障がい福祉課</v>
      </c>
      <c r="E2569" s="27" t="str">
        <f t="shared" si="277"/>
        <v>就労継続支援(Ｂ型)</v>
      </c>
      <c r="F2569" s="177" t="s">
        <v>8709</v>
      </c>
      <c r="G2569" s="167" t="s">
        <v>300</v>
      </c>
      <c r="H2569" s="167" t="s">
        <v>8711</v>
      </c>
      <c r="I2569" s="263" t="s">
        <v>11192</v>
      </c>
      <c r="J2569" s="167" t="s">
        <v>11192</v>
      </c>
      <c r="K2569" s="177" t="s">
        <v>11193</v>
      </c>
      <c r="L2569" s="25" t="s">
        <v>25</v>
      </c>
      <c r="M2569" s="172">
        <v>20</v>
      </c>
      <c r="N2569" s="170">
        <v>39904</v>
      </c>
      <c r="O2569" s="69" t="str">
        <f>IFERROR(VLOOKUP(IF($L2569="―",$K2569,$L2569),[4]法人一覧!$D$4:$E$326,2,FALSE),"―")</f>
        <v>―</v>
      </c>
    </row>
    <row r="2570" spans="1:15" ht="30" customHeight="1" x14ac:dyDescent="0.15">
      <c r="A2570" s="39">
        <f>IF($B$2517="","",COUNTA($B$2517:B2570))</f>
        <v>54</v>
      </c>
      <c r="B2570" s="21">
        <f t="shared" si="274"/>
        <v>2570</v>
      </c>
      <c r="C2570" s="21" t="str">
        <f t="shared" si="275"/>
        <v>（１５）　就労継続支援(Ｂ型)　（障害者総合支援法）</v>
      </c>
      <c r="D2570" s="131" t="str">
        <f t="shared" si="276"/>
        <v>障がい福祉課</v>
      </c>
      <c r="E2570" s="27" t="str">
        <f t="shared" si="277"/>
        <v>就労継続支援(Ｂ型)</v>
      </c>
      <c r="F2570" s="180" t="s">
        <v>8719</v>
      </c>
      <c r="G2570" s="166" t="s">
        <v>8439</v>
      </c>
      <c r="H2570" s="167" t="s">
        <v>8721</v>
      </c>
      <c r="I2570" s="264" t="s">
        <v>8441</v>
      </c>
      <c r="J2570" s="166" t="s">
        <v>8442</v>
      </c>
      <c r="K2570" s="180" t="s">
        <v>8767</v>
      </c>
      <c r="L2570" s="25" t="s">
        <v>25</v>
      </c>
      <c r="M2570" s="195">
        <v>10</v>
      </c>
      <c r="N2570" s="170">
        <v>40087</v>
      </c>
      <c r="O2570" s="69" t="str">
        <f>IFERROR(VLOOKUP(IF($L2570="―",$K2570,$L2570),[4]法人一覧!$D$4:$E$326,2,FALSE),"―")</f>
        <v>2190005008869</v>
      </c>
    </row>
    <row r="2571" spans="1:15" ht="30" customHeight="1" x14ac:dyDescent="0.15">
      <c r="A2571" s="39">
        <f>IF($B$2517="","",COUNTA($B$2517:B2571))</f>
        <v>55</v>
      </c>
      <c r="B2571" s="21">
        <f t="shared" si="274"/>
        <v>2571</v>
      </c>
      <c r="C2571" s="21" t="str">
        <f t="shared" si="275"/>
        <v>（１５）　就労継続支援(Ｂ型)　（障害者総合支援法）</v>
      </c>
      <c r="D2571" s="131" t="str">
        <f t="shared" si="276"/>
        <v>障がい福祉課</v>
      </c>
      <c r="E2571" s="27" t="str">
        <f t="shared" si="277"/>
        <v>就労継続支援(Ｂ型)</v>
      </c>
      <c r="F2571" s="177" t="s">
        <v>8724</v>
      </c>
      <c r="G2571" s="167" t="s">
        <v>8725</v>
      </c>
      <c r="H2571" s="167" t="s">
        <v>8726</v>
      </c>
      <c r="I2571" s="264" t="s">
        <v>8441</v>
      </c>
      <c r="J2571" s="166" t="s">
        <v>8442</v>
      </c>
      <c r="K2571" s="180" t="s">
        <v>8767</v>
      </c>
      <c r="L2571" s="25" t="s">
        <v>25</v>
      </c>
      <c r="M2571" s="172">
        <v>10</v>
      </c>
      <c r="N2571" s="257"/>
      <c r="O2571" s="69" t="str">
        <f>IFERROR(VLOOKUP(IF($L2571="―",$K2571,$L2571),[4]法人一覧!$D$4:$E$326,2,FALSE),"―")</f>
        <v>2190005008869</v>
      </c>
    </row>
    <row r="2572" spans="1:15" ht="30" customHeight="1" x14ac:dyDescent="0.15">
      <c r="A2572" s="39">
        <f>IF($B$2517="","",COUNTA($B$2517:B2572))</f>
        <v>56</v>
      </c>
      <c r="B2572" s="21">
        <f t="shared" si="274"/>
        <v>2572</v>
      </c>
      <c r="C2572" s="21" t="str">
        <f t="shared" si="275"/>
        <v>（１５）　就労継続支援(Ｂ型)　（障害者総合支援法）</v>
      </c>
      <c r="D2572" s="131" t="str">
        <f t="shared" si="276"/>
        <v>障がい福祉課</v>
      </c>
      <c r="E2572" s="27" t="str">
        <f t="shared" si="277"/>
        <v>就労継続支援(Ｂ型)</v>
      </c>
      <c r="F2572" s="180" t="s">
        <v>11194</v>
      </c>
      <c r="G2572" s="167" t="s">
        <v>7677</v>
      </c>
      <c r="H2572" s="167" t="s">
        <v>11195</v>
      </c>
      <c r="I2572" s="263" t="s">
        <v>11196</v>
      </c>
      <c r="J2572" s="167" t="s">
        <v>11197</v>
      </c>
      <c r="K2572" s="180" t="s">
        <v>11198</v>
      </c>
      <c r="L2572" s="25" t="s">
        <v>25</v>
      </c>
      <c r="M2572" s="195">
        <v>12</v>
      </c>
      <c r="N2572" s="238">
        <v>40634</v>
      </c>
      <c r="O2572" s="69" t="str">
        <f>IFERROR(VLOOKUP(IF($L2572="―",$K2572,$L2572),[4]法人一覧!$D$4:$E$326,2,FALSE),"―")</f>
        <v>―</v>
      </c>
    </row>
    <row r="2573" spans="1:15" ht="30" customHeight="1" x14ac:dyDescent="0.15">
      <c r="A2573" s="39">
        <f>IF($B$2517="","",COUNTA($B$2517:B2573))</f>
        <v>57</v>
      </c>
      <c r="B2573" s="21">
        <f t="shared" si="274"/>
        <v>2573</v>
      </c>
      <c r="C2573" s="21" t="str">
        <f t="shared" si="275"/>
        <v>（１５）　就労継続支援(Ｂ型)　（障害者総合支援法）</v>
      </c>
      <c r="D2573" s="131" t="str">
        <f t="shared" si="276"/>
        <v>障がい福祉課</v>
      </c>
      <c r="E2573" s="27" t="str">
        <f t="shared" si="277"/>
        <v>就労継続支援(Ｂ型)</v>
      </c>
      <c r="F2573" s="180" t="s">
        <v>11199</v>
      </c>
      <c r="G2573" s="167" t="s">
        <v>3134</v>
      </c>
      <c r="H2573" s="167" t="s">
        <v>11200</v>
      </c>
      <c r="I2573" s="263" t="s">
        <v>11201</v>
      </c>
      <c r="J2573" s="167" t="s">
        <v>11202</v>
      </c>
      <c r="K2573" s="180" t="s">
        <v>14935</v>
      </c>
      <c r="L2573" s="25" t="s">
        <v>25</v>
      </c>
      <c r="M2573" s="195">
        <v>20</v>
      </c>
      <c r="N2573" s="238">
        <v>40634</v>
      </c>
      <c r="O2573" s="69" t="str">
        <f>IFERROR(VLOOKUP(IF($L2573="―",$K2573,$L2573),[4]法人一覧!$D$4:$E$326,2,FALSE),"―")</f>
        <v>4190005008867</v>
      </c>
    </row>
    <row r="2574" spans="1:15" ht="30" customHeight="1" x14ac:dyDescent="0.15">
      <c r="A2574" s="39">
        <f>IF($B$2517="","",COUNTA($B$2517:B2574))</f>
        <v>58</v>
      </c>
      <c r="B2574" s="21">
        <f t="shared" si="274"/>
        <v>2574</v>
      </c>
      <c r="C2574" s="21" t="str">
        <f t="shared" si="275"/>
        <v>（１５）　就労継続支援(Ｂ型)　（障害者総合支援法）</v>
      </c>
      <c r="D2574" s="131" t="str">
        <f t="shared" si="276"/>
        <v>障がい福祉課</v>
      </c>
      <c r="E2574" s="27" t="str">
        <f t="shared" si="277"/>
        <v>就労継続支援(Ｂ型)</v>
      </c>
      <c r="F2574" s="180" t="s">
        <v>11203</v>
      </c>
      <c r="G2574" s="167" t="s">
        <v>809</v>
      </c>
      <c r="H2574" s="167" t="s">
        <v>11204</v>
      </c>
      <c r="I2574" s="263" t="s">
        <v>11205</v>
      </c>
      <c r="J2574" s="167" t="s">
        <v>11206</v>
      </c>
      <c r="K2574" s="180" t="s">
        <v>14935</v>
      </c>
      <c r="L2574" s="25" t="s">
        <v>25</v>
      </c>
      <c r="M2574" s="195">
        <v>37</v>
      </c>
      <c r="N2574" s="238">
        <v>40634</v>
      </c>
      <c r="O2574" s="69" t="str">
        <f>IFERROR(VLOOKUP(IF($L2574="―",$K2574,$L2574),[4]法人一覧!$D$4:$E$326,2,FALSE),"―")</f>
        <v>4190005008867</v>
      </c>
    </row>
    <row r="2575" spans="1:15" ht="30" customHeight="1" x14ac:dyDescent="0.15">
      <c r="A2575" s="39">
        <f>IF($B$2517="","",COUNTA($B$2517:B2575))</f>
        <v>59</v>
      </c>
      <c r="B2575" s="21">
        <f t="shared" si="274"/>
        <v>2575</v>
      </c>
      <c r="C2575" s="21" t="str">
        <f t="shared" si="275"/>
        <v>（１５）　就労継続支援(Ｂ型)　（障害者総合支援法）</v>
      </c>
      <c r="D2575" s="131" t="str">
        <f t="shared" si="276"/>
        <v>障がい福祉課</v>
      </c>
      <c r="E2575" s="27" t="str">
        <f t="shared" si="277"/>
        <v>就労継続支援(Ｂ型)</v>
      </c>
      <c r="F2575" s="180" t="s">
        <v>11207</v>
      </c>
      <c r="G2575" s="166" t="s">
        <v>11208</v>
      </c>
      <c r="H2575" s="167" t="s">
        <v>11209</v>
      </c>
      <c r="I2575" s="344" t="s">
        <v>11210</v>
      </c>
      <c r="J2575" s="166" t="s">
        <v>11211</v>
      </c>
      <c r="K2575" s="180" t="s">
        <v>14936</v>
      </c>
      <c r="L2575" s="25" t="s">
        <v>25</v>
      </c>
      <c r="M2575" s="195">
        <v>20</v>
      </c>
      <c r="N2575" s="170">
        <v>41000</v>
      </c>
      <c r="O2575" s="69" t="str">
        <f>IFERROR(VLOOKUP(IF($L2575="―",$K2575,$L2575),[4]法人一覧!$D$4:$E$326,2,FALSE),"―")</f>
        <v>―</v>
      </c>
    </row>
    <row r="2576" spans="1:15" ht="30" customHeight="1" x14ac:dyDescent="0.15">
      <c r="A2576" s="39">
        <f>IF($B$2517="","",COUNTA($B$2517:B2576))</f>
        <v>60</v>
      </c>
      <c r="B2576" s="21">
        <f t="shared" si="274"/>
        <v>2576</v>
      </c>
      <c r="C2576" s="21" t="str">
        <f t="shared" si="275"/>
        <v>（１５）　就労継続支援(Ｂ型)　（障害者総合支援法）</v>
      </c>
      <c r="D2576" s="131" t="str">
        <f t="shared" si="276"/>
        <v>障がい福祉課</v>
      </c>
      <c r="E2576" s="27" t="str">
        <f t="shared" si="277"/>
        <v>就労継続支援(Ｂ型)</v>
      </c>
      <c r="F2576" s="180" t="s">
        <v>11212</v>
      </c>
      <c r="G2576" s="166" t="s">
        <v>11213</v>
      </c>
      <c r="H2576" s="167" t="s">
        <v>11214</v>
      </c>
      <c r="I2576" s="344" t="s">
        <v>11215</v>
      </c>
      <c r="J2576" s="166" t="s">
        <v>11216</v>
      </c>
      <c r="K2576" s="177" t="s">
        <v>14839</v>
      </c>
      <c r="L2576" s="25" t="s">
        <v>25</v>
      </c>
      <c r="M2576" s="195">
        <v>20</v>
      </c>
      <c r="N2576" s="170">
        <v>41000</v>
      </c>
      <c r="O2576" s="69" t="str">
        <f>IFERROR(VLOOKUP(IF($L2576="―",$K2576,$L2576),[4]法人一覧!$D$4:$E$326,2,FALSE),"―")</f>
        <v>9190005008870</v>
      </c>
    </row>
    <row r="2577" spans="1:15" ht="30" customHeight="1" x14ac:dyDescent="0.15">
      <c r="A2577" s="39">
        <f>IF($B$2517="","",COUNTA($B$2517:B2577))</f>
        <v>61</v>
      </c>
      <c r="B2577" s="21">
        <f t="shared" si="274"/>
        <v>2577</v>
      </c>
      <c r="C2577" s="21" t="str">
        <f t="shared" si="275"/>
        <v>（１５）　就労継続支援(Ｂ型)　（障害者総合支援法）</v>
      </c>
      <c r="D2577" s="131" t="str">
        <f t="shared" si="276"/>
        <v>障がい福祉課</v>
      </c>
      <c r="E2577" s="27" t="str">
        <f t="shared" si="277"/>
        <v>就労継続支援(Ｂ型)</v>
      </c>
      <c r="F2577" s="253" t="s">
        <v>11217</v>
      </c>
      <c r="G2577" s="190" t="s">
        <v>11218</v>
      </c>
      <c r="H2577" s="167" t="s">
        <v>11219</v>
      </c>
      <c r="I2577" s="344" t="s">
        <v>11220</v>
      </c>
      <c r="J2577" s="166" t="s">
        <v>11221</v>
      </c>
      <c r="K2577" s="271" t="s">
        <v>14846</v>
      </c>
      <c r="L2577" s="25" t="s">
        <v>25</v>
      </c>
      <c r="M2577" s="195">
        <v>20</v>
      </c>
      <c r="N2577" s="170">
        <v>41000</v>
      </c>
      <c r="O2577" s="69" t="str">
        <f>IFERROR(VLOOKUP(IF($L2577="―",$K2577,$L2577),[4]法人一覧!$D$4:$E$326,2,FALSE),"―")</f>
        <v>2190005008852</v>
      </c>
    </row>
    <row r="2578" spans="1:15" ht="30" customHeight="1" x14ac:dyDescent="0.15">
      <c r="A2578" s="39">
        <f>IF($B$2517="","",COUNTA($B$2517:B2578))</f>
        <v>62</v>
      </c>
      <c r="B2578" s="21">
        <f t="shared" si="274"/>
        <v>2578</v>
      </c>
      <c r="C2578" s="21" t="str">
        <f t="shared" si="275"/>
        <v>（１５）　就労継続支援(Ｂ型)　（障害者総合支援法）</v>
      </c>
      <c r="D2578" s="131" t="str">
        <f t="shared" si="276"/>
        <v>障がい福祉課</v>
      </c>
      <c r="E2578" s="27" t="str">
        <f t="shared" si="277"/>
        <v>就労継続支援(Ｂ型)</v>
      </c>
      <c r="F2578" s="177" t="s">
        <v>11222</v>
      </c>
      <c r="G2578" s="167" t="s">
        <v>6346</v>
      </c>
      <c r="H2578" s="167" t="s">
        <v>11223</v>
      </c>
      <c r="I2578" s="256" t="s">
        <v>11224</v>
      </c>
      <c r="J2578" s="20" t="s">
        <v>11224</v>
      </c>
      <c r="K2578" s="177" t="s">
        <v>14937</v>
      </c>
      <c r="L2578" s="25" t="s">
        <v>25</v>
      </c>
      <c r="M2578" s="172">
        <v>20</v>
      </c>
      <c r="N2578" s="170">
        <v>41487</v>
      </c>
      <c r="O2578" s="69" t="str">
        <f>IFERROR(VLOOKUP(IF($L2578="―",$K2578,$L2578),[4]法人一覧!$D$4:$E$326,2,FALSE),"―")</f>
        <v>5190005007802</v>
      </c>
    </row>
    <row r="2579" spans="1:15" ht="30" customHeight="1" x14ac:dyDescent="0.15">
      <c r="A2579" s="39">
        <f>IF($B$2517="","",COUNTA($B$2517:B2579))</f>
        <v>63</v>
      </c>
      <c r="B2579" s="21">
        <f t="shared" si="274"/>
        <v>2579</v>
      </c>
      <c r="C2579" s="21" t="str">
        <f t="shared" si="275"/>
        <v>（１５）　就労継続支援(Ｂ型)　（障害者総合支援法）</v>
      </c>
      <c r="D2579" s="131" t="str">
        <f t="shared" si="276"/>
        <v>障がい福祉課</v>
      </c>
      <c r="E2579" s="27" t="str">
        <f t="shared" si="277"/>
        <v>就労継続支援(Ｂ型)</v>
      </c>
      <c r="F2579" s="180" t="s">
        <v>11225</v>
      </c>
      <c r="G2579" s="166" t="s">
        <v>11226</v>
      </c>
      <c r="H2579" s="167" t="s">
        <v>11227</v>
      </c>
      <c r="I2579" s="264" t="s">
        <v>11228</v>
      </c>
      <c r="J2579" s="166" t="s">
        <v>11229</v>
      </c>
      <c r="K2579" s="180" t="s">
        <v>14938</v>
      </c>
      <c r="L2579" s="25" t="s">
        <v>25</v>
      </c>
      <c r="M2579" s="195">
        <v>20</v>
      </c>
      <c r="N2579" s="170">
        <v>40787</v>
      </c>
      <c r="O2579" s="69" t="str">
        <f>IFERROR(VLOOKUP(IF($L2579="―",$K2579,$L2579),[4]法人一覧!$D$4:$E$326,2,FALSE),"―")</f>
        <v>1190005009298</v>
      </c>
    </row>
    <row r="2580" spans="1:15" ht="30" customHeight="1" x14ac:dyDescent="0.15">
      <c r="A2580" s="39">
        <f>IF($B$2517="","",COUNTA($B$2517:B2580))</f>
        <v>64</v>
      </c>
      <c r="B2580" s="21">
        <f t="shared" si="274"/>
        <v>2580</v>
      </c>
      <c r="C2580" s="21" t="str">
        <f t="shared" si="275"/>
        <v>（１５）　就労継続支援(Ｂ型)　（障害者総合支援法）</v>
      </c>
      <c r="D2580" s="131" t="str">
        <f t="shared" si="276"/>
        <v>障がい福祉課</v>
      </c>
      <c r="E2580" s="27" t="str">
        <f t="shared" si="277"/>
        <v>就労継続支援(Ｂ型)</v>
      </c>
      <c r="F2580" s="177" t="s">
        <v>11230</v>
      </c>
      <c r="G2580" s="167" t="s">
        <v>7634</v>
      </c>
      <c r="H2580" s="167" t="s">
        <v>11231</v>
      </c>
      <c r="I2580" s="263" t="s">
        <v>11232</v>
      </c>
      <c r="J2580" s="167" t="s">
        <v>11232</v>
      </c>
      <c r="K2580" s="177" t="s">
        <v>11233</v>
      </c>
      <c r="L2580" s="25" t="s">
        <v>25</v>
      </c>
      <c r="M2580" s="172">
        <v>30</v>
      </c>
      <c r="N2580" s="170">
        <v>41518</v>
      </c>
      <c r="O2580" s="69" t="str">
        <f>IFERROR(VLOOKUP(IF($L2580="―",$K2580,$L2580),[4]法人一覧!$D$4:$E$326,2,FALSE),"―")</f>
        <v>―</v>
      </c>
    </row>
    <row r="2581" spans="1:15" ht="30" customHeight="1" x14ac:dyDescent="0.15">
      <c r="A2581" s="39">
        <f>IF($B$2517="","",COUNTA($B$2517:B2581))</f>
        <v>65</v>
      </c>
      <c r="B2581" s="21">
        <f t="shared" ref="B2581:B2644" si="278">IF(D2581="","",ROW())</f>
        <v>2581</v>
      </c>
      <c r="C2581" s="21" t="str">
        <f t="shared" ref="C2581:C2644" si="279">$F$2515</f>
        <v>（１５）　就労継続支援(Ｂ型)　（障害者総合支援法）</v>
      </c>
      <c r="D2581" s="131" t="str">
        <f t="shared" ref="D2581:D2644" si="280">$O$2515</f>
        <v>障がい福祉課</v>
      </c>
      <c r="E2581" s="27" t="str">
        <f t="shared" ref="E2581:E2644" si="281">MID(category5_15,SEARCH("）",category5_15,1)+2,SEARCH("（",category5_15,SEARCH("）",category5_15,1)+2)-SEARCH("）",category5_15,1)-3)</f>
        <v>就労継続支援(Ｂ型)</v>
      </c>
      <c r="F2581" s="177" t="s">
        <v>11234</v>
      </c>
      <c r="G2581" s="167" t="s">
        <v>2791</v>
      </c>
      <c r="H2581" s="167" t="s">
        <v>11235</v>
      </c>
      <c r="I2581" s="263" t="s">
        <v>11236</v>
      </c>
      <c r="J2581" s="167" t="s">
        <v>11236</v>
      </c>
      <c r="K2581" s="177" t="s">
        <v>11237</v>
      </c>
      <c r="L2581" s="25" t="s">
        <v>25</v>
      </c>
      <c r="M2581" s="172">
        <v>20</v>
      </c>
      <c r="N2581" s="170">
        <v>42948</v>
      </c>
      <c r="O2581" s="69" t="str">
        <f>IFERROR(VLOOKUP(IF($L2581="―",$K2581,$L2581),[4]法人一覧!$D$4:$E$326,2,FALSE),"―")</f>
        <v>―</v>
      </c>
    </row>
    <row r="2582" spans="1:15" ht="30" customHeight="1" x14ac:dyDescent="0.15">
      <c r="A2582" s="39">
        <f>IF($B$2517="","",COUNTA($B$2517:B2582))</f>
        <v>66</v>
      </c>
      <c r="B2582" s="21">
        <f t="shared" si="278"/>
        <v>2582</v>
      </c>
      <c r="C2582" s="21" t="str">
        <f t="shared" si="279"/>
        <v>（１５）　就労継続支援(Ｂ型)　（障害者総合支援法）</v>
      </c>
      <c r="D2582" s="131" t="str">
        <f t="shared" si="280"/>
        <v>障がい福祉課</v>
      </c>
      <c r="E2582" s="27" t="str">
        <f t="shared" si="281"/>
        <v>就労継続支援(Ｂ型)</v>
      </c>
      <c r="F2582" s="245" t="s">
        <v>11238</v>
      </c>
      <c r="G2582" s="167" t="s">
        <v>11239</v>
      </c>
      <c r="H2582" s="167" t="s">
        <v>11240</v>
      </c>
      <c r="I2582" s="256" t="s">
        <v>10568</v>
      </c>
      <c r="J2582" s="20" t="s">
        <v>10568</v>
      </c>
      <c r="K2582" s="245" t="s">
        <v>11241</v>
      </c>
      <c r="L2582" s="25" t="s">
        <v>25</v>
      </c>
      <c r="M2582" s="172">
        <v>10</v>
      </c>
      <c r="N2582" s="170">
        <v>42979</v>
      </c>
      <c r="O2582" s="69" t="str">
        <f>IFERROR(VLOOKUP(IF($L2582="―",$K2582,$L2582),[4]法人一覧!$D$4:$E$326,2,FALSE),"―")</f>
        <v>―</v>
      </c>
    </row>
    <row r="2583" spans="1:15" ht="30" customHeight="1" x14ac:dyDescent="0.15">
      <c r="A2583" s="39">
        <f>IF($B$2517="","",COUNTA($B$2517:B2583))</f>
        <v>67</v>
      </c>
      <c r="B2583" s="21">
        <f t="shared" si="278"/>
        <v>2583</v>
      </c>
      <c r="C2583" s="21" t="str">
        <f t="shared" si="279"/>
        <v>（１５）　就労継続支援(Ｂ型)　（障害者総合支援法）</v>
      </c>
      <c r="D2583" s="131" t="str">
        <f t="shared" si="280"/>
        <v>障がい福祉課</v>
      </c>
      <c r="E2583" s="27" t="str">
        <f t="shared" si="281"/>
        <v>就労継続支援(Ｂ型)</v>
      </c>
      <c r="F2583" s="245" t="s">
        <v>11242</v>
      </c>
      <c r="G2583" s="167" t="s">
        <v>814</v>
      </c>
      <c r="H2583" s="167" t="s">
        <v>11243</v>
      </c>
      <c r="I2583" s="256" t="s">
        <v>11244</v>
      </c>
      <c r="J2583" s="20" t="s">
        <v>11245</v>
      </c>
      <c r="K2583" s="245" t="s">
        <v>11246</v>
      </c>
      <c r="L2583" s="25" t="s">
        <v>25</v>
      </c>
      <c r="M2583" s="172">
        <v>40</v>
      </c>
      <c r="N2583" s="170">
        <v>43374</v>
      </c>
      <c r="O2583" s="69" t="str">
        <f>IFERROR(VLOOKUP(IF($L2583="―",$K2583,$L2583),[4]法人一覧!$D$4:$E$326,2,FALSE),"―")</f>
        <v>―</v>
      </c>
    </row>
    <row r="2584" spans="1:15" ht="30" customHeight="1" x14ac:dyDescent="0.15">
      <c r="A2584" s="39">
        <f>IF($B$2517="","",COUNTA($B$2517:B2584))</f>
        <v>68</v>
      </c>
      <c r="B2584" s="21">
        <f t="shared" si="278"/>
        <v>2584</v>
      </c>
      <c r="C2584" s="21" t="str">
        <f t="shared" si="279"/>
        <v>（１５）　就労継続支援(Ｂ型)　（障害者総合支援法）</v>
      </c>
      <c r="D2584" s="131" t="str">
        <f t="shared" si="280"/>
        <v>障がい福祉課</v>
      </c>
      <c r="E2584" s="27" t="str">
        <f t="shared" si="281"/>
        <v>就労継続支援(Ｂ型)</v>
      </c>
      <c r="F2584" s="180" t="s">
        <v>11247</v>
      </c>
      <c r="G2584" s="167" t="s">
        <v>3108</v>
      </c>
      <c r="H2584" s="167" t="s">
        <v>9760</v>
      </c>
      <c r="I2584" s="263" t="s">
        <v>9761</v>
      </c>
      <c r="J2584" s="167" t="s">
        <v>9761</v>
      </c>
      <c r="K2584" s="180" t="s">
        <v>11248</v>
      </c>
      <c r="L2584" s="25" t="s">
        <v>25</v>
      </c>
      <c r="M2584" s="195">
        <v>20</v>
      </c>
      <c r="N2584" s="170">
        <v>43891</v>
      </c>
      <c r="O2584" s="69" t="str">
        <f>IFERROR(VLOOKUP(IF($L2584="―",$K2584,$L2584),[4]法人一覧!$D$4:$E$326,2,FALSE),"―")</f>
        <v>―</v>
      </c>
    </row>
    <row r="2585" spans="1:15" ht="30" customHeight="1" x14ac:dyDescent="0.15">
      <c r="A2585" s="39">
        <f>IF($B$2517="","",COUNTA($B$2517:B2585))</f>
        <v>69</v>
      </c>
      <c r="B2585" s="21">
        <f t="shared" si="278"/>
        <v>2585</v>
      </c>
      <c r="C2585" s="21" t="str">
        <f t="shared" si="279"/>
        <v>（１５）　就労継続支援(Ｂ型)　（障害者総合支援法）</v>
      </c>
      <c r="D2585" s="131" t="str">
        <f t="shared" si="280"/>
        <v>障がい福祉課</v>
      </c>
      <c r="E2585" s="27" t="str">
        <f t="shared" si="281"/>
        <v>就労継続支援(Ｂ型)</v>
      </c>
      <c r="F2585" s="180" t="s">
        <v>8727</v>
      </c>
      <c r="G2585" s="166" t="s">
        <v>8728</v>
      </c>
      <c r="H2585" s="167" t="s">
        <v>11249</v>
      </c>
      <c r="I2585" s="264" t="s">
        <v>8730</v>
      </c>
      <c r="J2585" s="166" t="s">
        <v>8731</v>
      </c>
      <c r="K2585" s="180" t="s">
        <v>8767</v>
      </c>
      <c r="L2585" s="25" t="s">
        <v>25</v>
      </c>
      <c r="M2585" s="195">
        <v>20</v>
      </c>
      <c r="N2585" s="170">
        <v>43922</v>
      </c>
      <c r="O2585" s="69" t="str">
        <f>IFERROR(VLOOKUP(IF($L2585="―",$K2585,$L2585),[4]法人一覧!$D$4:$E$326,2,FALSE),"―")</f>
        <v>2190005008869</v>
      </c>
    </row>
    <row r="2586" spans="1:15" ht="30" customHeight="1" x14ac:dyDescent="0.15">
      <c r="A2586" s="39">
        <f>IF($B$2517="","",COUNTA($B$2517:B2586))</f>
        <v>70</v>
      </c>
      <c r="B2586" s="21">
        <f t="shared" si="278"/>
        <v>2586</v>
      </c>
      <c r="C2586" s="21" t="str">
        <f t="shared" si="279"/>
        <v>（１５）　就労継続支援(Ｂ型)　（障害者総合支援法）</v>
      </c>
      <c r="D2586" s="131" t="str">
        <f t="shared" si="280"/>
        <v>障がい福祉課</v>
      </c>
      <c r="E2586" s="27" t="str">
        <f t="shared" si="281"/>
        <v>就労継続支援(Ｂ型)</v>
      </c>
      <c r="F2586" s="180" t="s">
        <v>11250</v>
      </c>
      <c r="G2586" s="166" t="s">
        <v>820</v>
      </c>
      <c r="H2586" s="167" t="s">
        <v>11251</v>
      </c>
      <c r="I2586" s="264" t="s">
        <v>11252</v>
      </c>
      <c r="J2586" s="166" t="s">
        <v>11253</v>
      </c>
      <c r="K2586" s="180" t="s">
        <v>14939</v>
      </c>
      <c r="L2586" s="25" t="s">
        <v>25</v>
      </c>
      <c r="M2586" s="195">
        <v>20</v>
      </c>
      <c r="N2586" s="170">
        <v>44562</v>
      </c>
      <c r="O2586" s="69" t="str">
        <f>IFERROR(VLOOKUP(IF($L2586="―",$K2586,$L2586),[4]法人一覧!$D$4:$E$326,2,FALSE),"―")</f>
        <v>4190005011045</v>
      </c>
    </row>
    <row r="2587" spans="1:15" ht="30" customHeight="1" x14ac:dyDescent="0.15">
      <c r="A2587" s="39">
        <f>IF($B$2517="","",COUNTA($B$2517:B2587))</f>
        <v>71</v>
      </c>
      <c r="B2587" s="21">
        <f t="shared" si="278"/>
        <v>2587</v>
      </c>
      <c r="C2587" s="21" t="str">
        <f t="shared" si="279"/>
        <v>（１５）　就労継続支援(Ｂ型)　（障害者総合支援法）</v>
      </c>
      <c r="D2587" s="131" t="str">
        <f t="shared" si="280"/>
        <v>障がい福祉課</v>
      </c>
      <c r="E2587" s="27" t="str">
        <f t="shared" si="281"/>
        <v>就労継続支援(Ｂ型)</v>
      </c>
      <c r="F2587" s="180" t="s">
        <v>11254</v>
      </c>
      <c r="G2587" s="166" t="s">
        <v>3962</v>
      </c>
      <c r="H2587" s="167" t="s">
        <v>11255</v>
      </c>
      <c r="I2587" s="264" t="s">
        <v>11256</v>
      </c>
      <c r="J2587" s="166" t="s">
        <v>11257</v>
      </c>
      <c r="K2587" s="180" t="s">
        <v>11258</v>
      </c>
      <c r="L2587" s="25" t="s">
        <v>25</v>
      </c>
      <c r="M2587" s="195">
        <v>20</v>
      </c>
      <c r="N2587" s="170">
        <v>44743</v>
      </c>
      <c r="O2587" s="69" t="str">
        <f>IFERROR(VLOOKUP(IF($L2587="―",$K2587,$L2587),[4]法人一覧!$D$4:$E$326,2,FALSE),"―")</f>
        <v>―</v>
      </c>
    </row>
    <row r="2588" spans="1:15" ht="30" customHeight="1" x14ac:dyDescent="0.15">
      <c r="A2588" s="39">
        <f>IF($B$2517="","",COUNTA($B$2517:B2588))</f>
        <v>72</v>
      </c>
      <c r="B2588" s="21">
        <f t="shared" si="278"/>
        <v>2588</v>
      </c>
      <c r="C2588" s="21" t="str">
        <f t="shared" si="279"/>
        <v>（１５）　就労継続支援(Ｂ型)　（障害者総合支援法）</v>
      </c>
      <c r="D2588" s="131" t="str">
        <f t="shared" si="280"/>
        <v>障がい福祉課</v>
      </c>
      <c r="E2588" s="27" t="str">
        <f t="shared" si="281"/>
        <v>就労継続支援(Ｂ型)</v>
      </c>
      <c r="F2588" s="369" t="s">
        <v>11259</v>
      </c>
      <c r="G2588" s="246" t="s">
        <v>9746</v>
      </c>
      <c r="H2588" s="167" t="s">
        <v>11260</v>
      </c>
      <c r="I2588" s="346" t="s">
        <v>11261</v>
      </c>
      <c r="J2588" s="246" t="s">
        <v>11261</v>
      </c>
      <c r="K2588" s="369" t="s">
        <v>14940</v>
      </c>
      <c r="L2588" s="25" t="s">
        <v>25</v>
      </c>
      <c r="M2588" s="247">
        <v>20</v>
      </c>
      <c r="N2588" s="248">
        <v>44743</v>
      </c>
      <c r="O2588" s="69" t="str">
        <f>IFERROR(VLOOKUP(IF($L2588="―",$K2588,$L2588),[4]法人一覧!$D$4:$E$326,2,FALSE),"―")</f>
        <v>8190005011280</v>
      </c>
    </row>
    <row r="2589" spans="1:15" ht="30" customHeight="1" x14ac:dyDescent="0.15">
      <c r="A2589" s="39">
        <f>IF($B$2517="","",COUNTA($B$2517:B2589))</f>
        <v>73</v>
      </c>
      <c r="B2589" s="21">
        <f t="shared" si="278"/>
        <v>2589</v>
      </c>
      <c r="C2589" s="21" t="str">
        <f t="shared" si="279"/>
        <v>（１５）　就労継続支援(Ｂ型)　（障害者総合支援法）</v>
      </c>
      <c r="D2589" s="131" t="str">
        <f t="shared" si="280"/>
        <v>障がい福祉課</v>
      </c>
      <c r="E2589" s="27" t="str">
        <f t="shared" si="281"/>
        <v>就労継続支援(Ｂ型)</v>
      </c>
      <c r="F2589" s="369" t="s">
        <v>11262</v>
      </c>
      <c r="G2589" s="246" t="s">
        <v>10800</v>
      </c>
      <c r="H2589" s="167" t="s">
        <v>10801</v>
      </c>
      <c r="I2589" s="346" t="s">
        <v>10802</v>
      </c>
      <c r="J2589" s="246" t="s">
        <v>10803</v>
      </c>
      <c r="K2589" s="369" t="s">
        <v>11263</v>
      </c>
      <c r="L2589" s="25" t="s">
        <v>25</v>
      </c>
      <c r="M2589" s="247">
        <v>10</v>
      </c>
      <c r="N2589" s="248">
        <v>45444</v>
      </c>
      <c r="O2589" s="69" t="str">
        <f>IFERROR(VLOOKUP(IF($L2589="―",$K2589,$L2589),[4]法人一覧!$D$4:$E$326,2,FALSE),"―")</f>
        <v>―</v>
      </c>
    </row>
    <row r="2590" spans="1:15" ht="30" customHeight="1" x14ac:dyDescent="0.15">
      <c r="A2590" s="39">
        <f>IF($B$2517="","",COUNTA($B$2517:B2590))</f>
        <v>74</v>
      </c>
      <c r="B2590" s="21">
        <f t="shared" si="278"/>
        <v>2590</v>
      </c>
      <c r="C2590" s="21" t="str">
        <f t="shared" si="279"/>
        <v>（１５）　就労継続支援(Ｂ型)　（障害者総合支援法）</v>
      </c>
      <c r="D2590" s="131" t="str">
        <f t="shared" si="280"/>
        <v>障がい福祉課</v>
      </c>
      <c r="E2590" s="27" t="str">
        <f t="shared" si="281"/>
        <v>就労継続支援(Ｂ型)</v>
      </c>
      <c r="F2590" s="369" t="s">
        <v>11264</v>
      </c>
      <c r="G2590" s="246" t="s">
        <v>11265</v>
      </c>
      <c r="H2590" s="167" t="s">
        <v>11266</v>
      </c>
      <c r="I2590" s="346" t="s">
        <v>11267</v>
      </c>
      <c r="J2590" s="246" t="s">
        <v>11268</v>
      </c>
      <c r="K2590" s="369" t="s">
        <v>11263</v>
      </c>
      <c r="L2590" s="25" t="s">
        <v>25</v>
      </c>
      <c r="M2590" s="247">
        <v>20</v>
      </c>
      <c r="N2590" s="248">
        <v>45444</v>
      </c>
      <c r="O2590" s="69" t="str">
        <f>IFERROR(VLOOKUP(IF($L2590="―",$K2590,$L2590),[4]法人一覧!$D$4:$E$326,2,FALSE),"―")</f>
        <v>―</v>
      </c>
    </row>
    <row r="2591" spans="1:15" ht="30" customHeight="1" x14ac:dyDescent="0.15">
      <c r="A2591" s="39">
        <f>IF($B$2517="","",COUNTA($B$2517:B2591))</f>
        <v>75</v>
      </c>
      <c r="B2591" s="21">
        <f t="shared" si="278"/>
        <v>2591</v>
      </c>
      <c r="C2591" s="21" t="str">
        <f t="shared" si="279"/>
        <v>（１５）　就労継続支援(Ｂ型)　（障害者総合支援法）</v>
      </c>
      <c r="D2591" s="131" t="str">
        <f t="shared" si="280"/>
        <v>障がい福祉課</v>
      </c>
      <c r="E2591" s="27" t="str">
        <f t="shared" si="281"/>
        <v>就労継続支援(Ｂ型)</v>
      </c>
      <c r="F2591" s="369" t="s">
        <v>11269</v>
      </c>
      <c r="G2591" s="246" t="s">
        <v>7668</v>
      </c>
      <c r="H2591" s="167" t="s">
        <v>11270</v>
      </c>
      <c r="I2591" s="346" t="s">
        <v>11271</v>
      </c>
      <c r="J2591" s="246" t="s">
        <v>11272</v>
      </c>
      <c r="K2591" s="369" t="s">
        <v>11273</v>
      </c>
      <c r="L2591" s="25" t="s">
        <v>25</v>
      </c>
      <c r="M2591" s="247">
        <v>20</v>
      </c>
      <c r="N2591" s="248">
        <v>45474</v>
      </c>
      <c r="O2591" s="69" t="str">
        <f>IFERROR(VLOOKUP(IF($L2591="―",$K2591,$L2591),[4]法人一覧!$D$4:$E$326,2,FALSE),"―")</f>
        <v>―</v>
      </c>
    </row>
    <row r="2592" spans="1:15" ht="30" customHeight="1" x14ac:dyDescent="0.15">
      <c r="A2592" s="39">
        <f>IF($B$2517="","",COUNTA($B$2517:B2592))</f>
        <v>76</v>
      </c>
      <c r="B2592" s="21">
        <f t="shared" si="278"/>
        <v>2592</v>
      </c>
      <c r="C2592" s="21" t="str">
        <f t="shared" si="279"/>
        <v>（１５）　就労継続支援(Ｂ型)　（障害者総合支援法）</v>
      </c>
      <c r="D2592" s="131" t="str">
        <f t="shared" si="280"/>
        <v>障がい福祉課</v>
      </c>
      <c r="E2592" s="27" t="str">
        <f t="shared" si="281"/>
        <v>就労継続支援(Ｂ型)</v>
      </c>
      <c r="F2592" s="369" t="s">
        <v>11274</v>
      </c>
      <c r="G2592" s="246" t="s">
        <v>11275</v>
      </c>
      <c r="H2592" s="167" t="s">
        <v>11276</v>
      </c>
      <c r="I2592" s="346" t="s">
        <v>11277</v>
      </c>
      <c r="J2592" s="246" t="s">
        <v>10115</v>
      </c>
      <c r="K2592" s="369" t="s">
        <v>11278</v>
      </c>
      <c r="L2592" s="25" t="s">
        <v>25</v>
      </c>
      <c r="M2592" s="247">
        <v>20</v>
      </c>
      <c r="N2592" s="248">
        <v>45658</v>
      </c>
      <c r="O2592" s="69" t="str">
        <f>IFERROR(VLOOKUP(IF($L2592="―",$K2592,$L2592),[4]法人一覧!$D$4:$E$326,2,FALSE),"―")</f>
        <v>―</v>
      </c>
    </row>
    <row r="2593" spans="1:15" ht="30" customHeight="1" x14ac:dyDescent="0.15">
      <c r="A2593" s="39">
        <f>IF($B$2517="","",COUNTA($B$2517:B2593))</f>
        <v>77</v>
      </c>
      <c r="B2593" s="21">
        <f t="shared" si="278"/>
        <v>2593</v>
      </c>
      <c r="C2593" s="21" t="str">
        <f t="shared" si="279"/>
        <v>（１５）　就労継続支援(Ｂ型)　（障害者総合支援法）</v>
      </c>
      <c r="D2593" s="131" t="str">
        <f t="shared" si="280"/>
        <v>障がい福祉課</v>
      </c>
      <c r="E2593" s="27" t="str">
        <f t="shared" si="281"/>
        <v>就労継続支援(Ｂ型)</v>
      </c>
      <c r="F2593" s="369" t="s">
        <v>11279</v>
      </c>
      <c r="G2593" s="246" t="s">
        <v>7623</v>
      </c>
      <c r="H2593" s="167" t="s">
        <v>11280</v>
      </c>
      <c r="I2593" s="346" t="s">
        <v>11281</v>
      </c>
      <c r="J2593" s="246" t="s">
        <v>11282</v>
      </c>
      <c r="K2593" s="369" t="s">
        <v>11283</v>
      </c>
      <c r="L2593" s="25" t="s">
        <v>25</v>
      </c>
      <c r="M2593" s="247">
        <v>20</v>
      </c>
      <c r="N2593" s="248">
        <v>45689</v>
      </c>
      <c r="O2593" s="69" t="str">
        <f>IFERROR(VLOOKUP(IF($L2593="―",$K2593,$L2593),[4]法人一覧!$D$4:$E$326,2,FALSE),"―")</f>
        <v>―</v>
      </c>
    </row>
    <row r="2594" spans="1:15" ht="30" customHeight="1" x14ac:dyDescent="0.15">
      <c r="A2594" s="39">
        <f>IF($B$2517="","",COUNTA($B$2517:B2594))</f>
        <v>78</v>
      </c>
      <c r="B2594" s="21">
        <f t="shared" si="278"/>
        <v>2594</v>
      </c>
      <c r="C2594" s="21" t="str">
        <f t="shared" si="279"/>
        <v>（１５）　就労継続支援(Ｂ型)　（障害者総合支援法）</v>
      </c>
      <c r="D2594" s="131" t="str">
        <f t="shared" si="280"/>
        <v>障がい福祉課</v>
      </c>
      <c r="E2594" s="27" t="str">
        <f t="shared" si="281"/>
        <v>就労継続支援(Ｂ型)</v>
      </c>
      <c r="F2594" s="25" t="s">
        <v>15313</v>
      </c>
      <c r="G2594" s="34" t="s">
        <v>2791</v>
      </c>
      <c r="H2594" s="25" t="s">
        <v>15314</v>
      </c>
      <c r="I2594" s="34" t="s">
        <v>15315</v>
      </c>
      <c r="J2594" s="34" t="s">
        <v>15316</v>
      </c>
      <c r="K2594" s="25" t="s">
        <v>15317</v>
      </c>
      <c r="L2594" s="25"/>
      <c r="M2594" s="97">
        <v>20</v>
      </c>
      <c r="N2594" s="93">
        <v>45901</v>
      </c>
      <c r="O2594" s="69" t="str">
        <f>IFERROR(VLOOKUP(IF($L2594="―",$K2594,$L2594),[4]法人一覧!$D$4:$E$326,2,FALSE),"―")</f>
        <v>―</v>
      </c>
    </row>
    <row r="2595" spans="1:15" ht="30" customHeight="1" x14ac:dyDescent="0.15">
      <c r="A2595" s="39">
        <f>IF($B$2517="","",COUNTA($B$2517:B2595))</f>
        <v>79</v>
      </c>
      <c r="B2595" s="21">
        <f t="shared" si="278"/>
        <v>2595</v>
      </c>
      <c r="C2595" s="21" t="str">
        <f t="shared" si="279"/>
        <v>（１５）　就労継続支援(Ｂ型)　（障害者総合支援法）</v>
      </c>
      <c r="D2595" s="131" t="str">
        <f t="shared" si="280"/>
        <v>障がい福祉課</v>
      </c>
      <c r="E2595" s="27" t="str">
        <f t="shared" si="281"/>
        <v>就労継続支援(Ｂ型)</v>
      </c>
      <c r="F2595" s="25" t="s">
        <v>15318</v>
      </c>
      <c r="G2595" s="34" t="s">
        <v>15319</v>
      </c>
      <c r="H2595" s="25" t="s">
        <v>15320</v>
      </c>
      <c r="I2595" s="34" t="s">
        <v>15321</v>
      </c>
      <c r="J2595" s="34" t="s">
        <v>10115</v>
      </c>
      <c r="K2595" s="25" t="s">
        <v>15322</v>
      </c>
      <c r="L2595" s="27"/>
      <c r="M2595" s="69">
        <v>20</v>
      </c>
      <c r="N2595" s="93">
        <v>45901</v>
      </c>
      <c r="O2595" s="69" t="str">
        <f>IFERROR(VLOOKUP(IF($L2595="―",$K2595,$L2595),[4]法人一覧!$D$4:$E$326,2,FALSE),"―")</f>
        <v>―</v>
      </c>
    </row>
    <row r="2596" spans="1:15" ht="30" customHeight="1" x14ac:dyDescent="0.15">
      <c r="A2596" s="39">
        <f>IF($B$2517="","",COUNTA($B$2517:B2596))</f>
        <v>80</v>
      </c>
      <c r="B2596" s="21">
        <f t="shared" si="278"/>
        <v>2596</v>
      </c>
      <c r="C2596" s="21" t="str">
        <f t="shared" si="279"/>
        <v>（１５）　就労継続支援(Ｂ型)　（障害者総合支援法）</v>
      </c>
      <c r="D2596" s="131" t="str">
        <f t="shared" si="280"/>
        <v>障がい福祉課</v>
      </c>
      <c r="E2596" s="27" t="str">
        <f t="shared" si="281"/>
        <v>就労継続支援(Ｂ型)</v>
      </c>
      <c r="F2596" s="25" t="s">
        <v>15323</v>
      </c>
      <c r="G2596" s="98" t="s">
        <v>11239</v>
      </c>
      <c r="H2596" s="25" t="s">
        <v>15324</v>
      </c>
      <c r="I2596" s="98" t="s">
        <v>15325</v>
      </c>
      <c r="J2596" s="98" t="s">
        <v>10115</v>
      </c>
      <c r="K2596" s="25" t="s">
        <v>15326</v>
      </c>
      <c r="L2596" s="25"/>
      <c r="M2596" s="97">
        <v>20</v>
      </c>
      <c r="N2596" s="135">
        <v>45962</v>
      </c>
      <c r="O2596" s="69" t="str">
        <f>IFERROR(VLOOKUP(IF($L2596="―",$K2596,$L2596),[4]法人一覧!$D$4:$E$326,2,FALSE),"―")</f>
        <v>―</v>
      </c>
    </row>
    <row r="2597" spans="1:15" ht="30" customHeight="1" x14ac:dyDescent="0.15">
      <c r="A2597" s="39">
        <f>IF($B$2517="","",COUNTA($B$2517:B2597))</f>
        <v>81</v>
      </c>
      <c r="B2597" s="21">
        <f t="shared" si="278"/>
        <v>2597</v>
      </c>
      <c r="C2597" s="21" t="str">
        <f t="shared" si="279"/>
        <v>（１５）　就労継続支援(Ｂ型)　（障害者総合支援法）</v>
      </c>
      <c r="D2597" s="131" t="str">
        <f t="shared" si="280"/>
        <v>障がい福祉課</v>
      </c>
      <c r="E2597" s="27" t="str">
        <f t="shared" si="281"/>
        <v>就労継続支援(Ｂ型)</v>
      </c>
      <c r="F2597" s="25" t="s">
        <v>15327</v>
      </c>
      <c r="G2597" s="34" t="s">
        <v>6278</v>
      </c>
      <c r="H2597" s="25" t="s">
        <v>15328</v>
      </c>
      <c r="I2597" s="34" t="s">
        <v>15329</v>
      </c>
      <c r="J2597" s="34" t="s">
        <v>15330</v>
      </c>
      <c r="K2597" s="25" t="s">
        <v>15331</v>
      </c>
      <c r="L2597" s="27"/>
      <c r="M2597" s="69">
        <v>20</v>
      </c>
      <c r="N2597" s="93">
        <v>45992</v>
      </c>
      <c r="O2597" s="69" t="str">
        <f>IFERROR(VLOOKUP(IF($L2597="―",$K2597,$L2597),[4]法人一覧!$D$4:$E$326,2,FALSE),"―")</f>
        <v>―</v>
      </c>
    </row>
    <row r="2598" spans="1:15" ht="30" customHeight="1" x14ac:dyDescent="0.15">
      <c r="A2598" s="39">
        <f>IF($B$2517="","",COUNTA($B$2517:B2598))</f>
        <v>82</v>
      </c>
      <c r="B2598" s="21">
        <f t="shared" si="278"/>
        <v>2598</v>
      </c>
      <c r="C2598" s="21" t="str">
        <f t="shared" si="279"/>
        <v>（１５）　就労継続支援(Ｂ型)　（障害者総合支援法）</v>
      </c>
      <c r="D2598" s="131" t="str">
        <f t="shared" si="280"/>
        <v>障がい福祉課</v>
      </c>
      <c r="E2598" s="27" t="str">
        <f t="shared" si="281"/>
        <v>就労継続支援(Ｂ型)</v>
      </c>
      <c r="F2598" s="98" t="s">
        <v>15332</v>
      </c>
      <c r="G2598" s="98" t="s">
        <v>820</v>
      </c>
      <c r="H2598" s="98" t="s">
        <v>15333</v>
      </c>
      <c r="I2598" s="98" t="s">
        <v>15334</v>
      </c>
      <c r="J2598" s="98" t="s">
        <v>10115</v>
      </c>
      <c r="K2598" s="214" t="s">
        <v>15335</v>
      </c>
      <c r="L2598" s="214"/>
      <c r="M2598" s="249">
        <v>20</v>
      </c>
      <c r="N2598" s="135">
        <v>46023</v>
      </c>
      <c r="O2598" s="69" t="str">
        <f>IFERROR(VLOOKUP(IF($L2598="―",$K2598,$L2598),[4]法人一覧!$D$4:$E$326,2,FALSE),"―")</f>
        <v>―</v>
      </c>
    </row>
    <row r="2599" spans="1:15" ht="30" customHeight="1" x14ac:dyDescent="0.15">
      <c r="A2599" s="39">
        <f>IF($B$2517="","",COUNTA($B$2517:B2599))</f>
        <v>83</v>
      </c>
      <c r="B2599" s="21">
        <f t="shared" si="278"/>
        <v>2599</v>
      </c>
      <c r="C2599" s="21" t="str">
        <f t="shared" si="279"/>
        <v>（１５）　就労継続支援(Ｂ型)　（障害者総合支援法）</v>
      </c>
      <c r="D2599" s="131" t="str">
        <f t="shared" si="280"/>
        <v>障がい福祉課</v>
      </c>
      <c r="E2599" s="27" t="str">
        <f t="shared" si="281"/>
        <v>就労継続支援(Ｂ型)</v>
      </c>
      <c r="F2599" s="208" t="s">
        <v>15336</v>
      </c>
      <c r="G2599" s="89" t="s">
        <v>15337</v>
      </c>
      <c r="H2599" s="209" t="s">
        <v>15338</v>
      </c>
      <c r="I2599" s="277" t="s">
        <v>15339</v>
      </c>
      <c r="J2599" s="277" t="s">
        <v>10115</v>
      </c>
      <c r="K2599" s="25" t="s">
        <v>11759</v>
      </c>
      <c r="L2599" s="25"/>
      <c r="M2599" s="97">
        <v>20</v>
      </c>
      <c r="N2599" s="135">
        <v>46082</v>
      </c>
      <c r="O2599" s="69" t="str">
        <f>IFERROR(VLOOKUP(IF($L2599="―",$K2599,$L2599),[4]法人一覧!$D$4:$E$326,2,FALSE),"―")</f>
        <v>―</v>
      </c>
    </row>
    <row r="2600" spans="1:15" ht="30" customHeight="1" x14ac:dyDescent="0.15">
      <c r="A2600" s="39">
        <f>IF($B$2517="","",COUNTA($B$2517:B2600))</f>
        <v>84</v>
      </c>
      <c r="B2600" s="21">
        <f t="shared" si="278"/>
        <v>2600</v>
      </c>
      <c r="C2600" s="21" t="str">
        <f t="shared" si="279"/>
        <v>（１５）　就労継続支援(Ｂ型)　（障害者総合支援法）</v>
      </c>
      <c r="D2600" s="131" t="str">
        <f t="shared" si="280"/>
        <v>障がい福祉課</v>
      </c>
      <c r="E2600" s="27" t="str">
        <f t="shared" si="281"/>
        <v>就労継続支援(Ｂ型)</v>
      </c>
      <c r="F2600" s="177" t="s">
        <v>11284</v>
      </c>
      <c r="G2600" s="167" t="s">
        <v>6462</v>
      </c>
      <c r="H2600" s="167" t="s">
        <v>8829</v>
      </c>
      <c r="I2600" s="263" t="s">
        <v>8830</v>
      </c>
      <c r="J2600" s="167" t="s">
        <v>8831</v>
      </c>
      <c r="K2600" s="177" t="s">
        <v>14941</v>
      </c>
      <c r="L2600" s="25" t="s">
        <v>25</v>
      </c>
      <c r="M2600" s="172">
        <v>24</v>
      </c>
      <c r="N2600" s="170">
        <v>39904</v>
      </c>
      <c r="O2600" s="69" t="str">
        <f>IFERROR(VLOOKUP(IF($L2600="―",$K2600,$L2600),[4]法人一覧!$D$4:$E$326,2,FALSE),"―")</f>
        <v>3190005009453</v>
      </c>
    </row>
    <row r="2601" spans="1:15" ht="30" customHeight="1" x14ac:dyDescent="0.15">
      <c r="A2601" s="39">
        <f>IF($B$2517="","",COUNTA($B$2517:B2601))</f>
        <v>85</v>
      </c>
      <c r="B2601" s="21">
        <f t="shared" si="278"/>
        <v>2601</v>
      </c>
      <c r="C2601" s="21" t="str">
        <f t="shared" si="279"/>
        <v>（１５）　就労継続支援(Ｂ型)　（障害者総合支援法）</v>
      </c>
      <c r="D2601" s="131" t="str">
        <f t="shared" si="280"/>
        <v>障がい福祉課</v>
      </c>
      <c r="E2601" s="27" t="str">
        <f t="shared" si="281"/>
        <v>就労継続支援(Ｂ型)</v>
      </c>
      <c r="F2601" s="382" t="s">
        <v>11285</v>
      </c>
      <c r="G2601" s="250" t="s">
        <v>11286</v>
      </c>
      <c r="H2601" s="167" t="s">
        <v>11287</v>
      </c>
      <c r="I2601" s="250" t="s">
        <v>11288</v>
      </c>
      <c r="J2601" s="182" t="s">
        <v>11289</v>
      </c>
      <c r="K2601" s="370" t="s">
        <v>11290</v>
      </c>
      <c r="L2601" s="25" t="s">
        <v>25</v>
      </c>
      <c r="M2601" s="251">
        <v>20</v>
      </c>
      <c r="N2601" s="184">
        <v>41030</v>
      </c>
      <c r="O2601" s="69" t="str">
        <f>IFERROR(VLOOKUP(IF($L2601="―",$K2601,$L2601),[4]法人一覧!$D$4:$E$326,2,FALSE),"―")</f>
        <v>―</v>
      </c>
    </row>
    <row r="2602" spans="1:15" ht="30" customHeight="1" x14ac:dyDescent="0.15">
      <c r="A2602" s="39">
        <f>IF($B$2517="","",COUNTA($B$2517:B2602))</f>
        <v>86</v>
      </c>
      <c r="B2602" s="21">
        <f t="shared" si="278"/>
        <v>2602</v>
      </c>
      <c r="C2602" s="21" t="str">
        <f t="shared" si="279"/>
        <v>（１５）　就労継続支援(Ｂ型)　（障害者総合支援法）</v>
      </c>
      <c r="D2602" s="131" t="str">
        <f t="shared" si="280"/>
        <v>障がい福祉課</v>
      </c>
      <c r="E2602" s="27" t="str">
        <f t="shared" si="281"/>
        <v>就労継続支援(Ｂ型)</v>
      </c>
      <c r="F2602" s="180" t="s">
        <v>11291</v>
      </c>
      <c r="G2602" s="167" t="s">
        <v>6467</v>
      </c>
      <c r="H2602" s="167" t="s">
        <v>11292</v>
      </c>
      <c r="I2602" s="263" t="s">
        <v>11293</v>
      </c>
      <c r="J2602" s="167" t="s">
        <v>11293</v>
      </c>
      <c r="K2602" s="180" t="s">
        <v>14942</v>
      </c>
      <c r="L2602" s="25" t="s">
        <v>25</v>
      </c>
      <c r="M2602" s="195">
        <v>15</v>
      </c>
      <c r="N2602" s="238">
        <v>40634</v>
      </c>
      <c r="O2602" s="69" t="str">
        <f>IFERROR(VLOOKUP(IF($L2602="―",$K2602,$L2602),[4]法人一覧!$D$4:$E$326,2,FALSE),"―")</f>
        <v>9190005008846</v>
      </c>
    </row>
    <row r="2603" spans="1:15" ht="30" customHeight="1" x14ac:dyDescent="0.15">
      <c r="A2603" s="39">
        <f>IF($B$2517="","",COUNTA($B$2517:B2603))</f>
        <v>87</v>
      </c>
      <c r="B2603" s="21">
        <f t="shared" si="278"/>
        <v>2603</v>
      </c>
      <c r="C2603" s="21" t="str">
        <f t="shared" si="279"/>
        <v>（１５）　就労継続支援(Ｂ型)　（障害者総合支援法）</v>
      </c>
      <c r="D2603" s="131" t="str">
        <f t="shared" si="280"/>
        <v>障がい福祉課</v>
      </c>
      <c r="E2603" s="27" t="str">
        <f t="shared" si="281"/>
        <v>就労継続支援(Ｂ型)</v>
      </c>
      <c r="F2603" s="253" t="s">
        <v>11294</v>
      </c>
      <c r="G2603" s="167" t="s">
        <v>11295</v>
      </c>
      <c r="H2603" s="177" t="s">
        <v>11296</v>
      </c>
      <c r="I2603" s="263" t="s">
        <v>11297</v>
      </c>
      <c r="J2603" s="167" t="s">
        <v>11298</v>
      </c>
      <c r="K2603" s="253" t="s">
        <v>14943</v>
      </c>
      <c r="L2603" s="25" t="s">
        <v>25</v>
      </c>
      <c r="M2603" s="189">
        <v>10</v>
      </c>
      <c r="N2603" s="184">
        <v>40969</v>
      </c>
      <c r="O2603" s="69" t="str">
        <f>IFERROR(VLOOKUP(IF($L2603="―",$K2603,$L2603),[4]法人一覧!$D$4:$E$326,2,FALSE),"―")</f>
        <v>6190005009616</v>
      </c>
    </row>
    <row r="2604" spans="1:15" ht="30" customHeight="1" x14ac:dyDescent="0.15">
      <c r="A2604" s="39">
        <f>IF($B$2517="","",COUNTA($B$2517:B2604))</f>
        <v>88</v>
      </c>
      <c r="B2604" s="21">
        <f t="shared" si="278"/>
        <v>2604</v>
      </c>
      <c r="C2604" s="21" t="str">
        <f t="shared" si="279"/>
        <v>（１５）　就労継続支援(Ｂ型)　（障害者総合支援法）</v>
      </c>
      <c r="D2604" s="131" t="str">
        <f t="shared" si="280"/>
        <v>障がい福祉課</v>
      </c>
      <c r="E2604" s="27" t="str">
        <f t="shared" si="281"/>
        <v>就労継続支援(Ｂ型)</v>
      </c>
      <c r="F2604" s="253" t="s">
        <v>11299</v>
      </c>
      <c r="G2604" s="182" t="s">
        <v>11300</v>
      </c>
      <c r="H2604" s="167" t="s">
        <v>11301</v>
      </c>
      <c r="I2604" s="250" t="s">
        <v>11302</v>
      </c>
      <c r="J2604" s="182" t="s">
        <v>11303</v>
      </c>
      <c r="K2604" s="253" t="s">
        <v>14943</v>
      </c>
      <c r="L2604" s="25" t="s">
        <v>25</v>
      </c>
      <c r="M2604" s="189">
        <v>10</v>
      </c>
      <c r="N2604" s="252"/>
      <c r="O2604" s="69" t="str">
        <f>IFERROR(VLOOKUP(IF($L2604="―",$K2604,$L2604),[4]法人一覧!$D$4:$E$326,2,FALSE),"―")</f>
        <v>6190005009616</v>
      </c>
    </row>
    <row r="2605" spans="1:15" ht="30" customHeight="1" x14ac:dyDescent="0.15">
      <c r="A2605" s="39">
        <f>IF($B$2517="","",COUNTA($B$2517:B2605))</f>
        <v>89</v>
      </c>
      <c r="B2605" s="21">
        <f t="shared" si="278"/>
        <v>2605</v>
      </c>
      <c r="C2605" s="21" t="str">
        <f t="shared" si="279"/>
        <v>（１５）　就労継続支援(Ｂ型)　（障害者総合支援法）</v>
      </c>
      <c r="D2605" s="131" t="str">
        <f t="shared" si="280"/>
        <v>障がい福祉課</v>
      </c>
      <c r="E2605" s="27" t="str">
        <f t="shared" si="281"/>
        <v>就労継続支援(Ｂ型)</v>
      </c>
      <c r="F2605" s="253" t="s">
        <v>11304</v>
      </c>
      <c r="G2605" s="182" t="s">
        <v>11305</v>
      </c>
      <c r="H2605" s="167" t="s">
        <v>11306</v>
      </c>
      <c r="I2605" s="250" t="s">
        <v>11307</v>
      </c>
      <c r="J2605" s="182" t="s">
        <v>11308</v>
      </c>
      <c r="K2605" s="253" t="s">
        <v>11309</v>
      </c>
      <c r="L2605" s="25" t="s">
        <v>25</v>
      </c>
      <c r="M2605" s="189">
        <v>20</v>
      </c>
      <c r="N2605" s="252">
        <v>44228</v>
      </c>
      <c r="O2605" s="69" t="str">
        <f>IFERROR(VLOOKUP(IF($L2605="―",$K2605,$L2605),[4]法人一覧!$D$4:$E$326,2,FALSE),"―")</f>
        <v>―</v>
      </c>
    </row>
    <row r="2606" spans="1:15" ht="30" customHeight="1" x14ac:dyDescent="0.15">
      <c r="A2606" s="39">
        <f>IF($B$2517="","",COUNTA($B$2517:B2606))</f>
        <v>90</v>
      </c>
      <c r="B2606" s="21">
        <f t="shared" si="278"/>
        <v>2606</v>
      </c>
      <c r="C2606" s="21" t="str">
        <f t="shared" si="279"/>
        <v>（１５）　就労継続支援(Ｂ型)　（障害者総合支援法）</v>
      </c>
      <c r="D2606" s="131" t="str">
        <f t="shared" si="280"/>
        <v>障がい福祉課</v>
      </c>
      <c r="E2606" s="27" t="str">
        <f t="shared" si="281"/>
        <v>就労継続支援(Ｂ型)</v>
      </c>
      <c r="F2606" s="253" t="s">
        <v>11310</v>
      </c>
      <c r="G2606" s="182" t="s">
        <v>10811</v>
      </c>
      <c r="H2606" s="167" t="s">
        <v>10812</v>
      </c>
      <c r="I2606" s="250" t="s">
        <v>10813</v>
      </c>
      <c r="J2606" s="182" t="s">
        <v>10813</v>
      </c>
      <c r="K2606" s="253" t="s">
        <v>10814</v>
      </c>
      <c r="L2606" s="25" t="s">
        <v>25</v>
      </c>
      <c r="M2606" s="189">
        <v>10</v>
      </c>
      <c r="N2606" s="252">
        <v>44228</v>
      </c>
      <c r="O2606" s="69" t="str">
        <f>IFERROR(VLOOKUP(IF($L2606="―",$K2606,$L2606),[4]法人一覧!$D$4:$E$326,2,FALSE),"―")</f>
        <v>―</v>
      </c>
    </row>
    <row r="2607" spans="1:15" ht="30" customHeight="1" x14ac:dyDescent="0.15">
      <c r="A2607" s="39">
        <f>IF($B$2517="","",COUNTA($B$2517:B2607))</f>
        <v>91</v>
      </c>
      <c r="B2607" s="21">
        <f t="shared" si="278"/>
        <v>2607</v>
      </c>
      <c r="C2607" s="21" t="str">
        <f t="shared" si="279"/>
        <v>（１５）　就労継続支援(Ｂ型)　（障害者総合支援法）</v>
      </c>
      <c r="D2607" s="131" t="str">
        <f t="shared" si="280"/>
        <v>障がい福祉課</v>
      </c>
      <c r="E2607" s="27" t="str">
        <f t="shared" si="281"/>
        <v>就労継続支援(Ｂ型)</v>
      </c>
      <c r="F2607" s="253" t="s">
        <v>10495</v>
      </c>
      <c r="G2607" s="182" t="s">
        <v>8844</v>
      </c>
      <c r="H2607" s="167" t="s">
        <v>10496</v>
      </c>
      <c r="I2607" s="250" t="s">
        <v>10497</v>
      </c>
      <c r="J2607" s="182" t="s">
        <v>10498</v>
      </c>
      <c r="K2607" s="253" t="s">
        <v>10499</v>
      </c>
      <c r="L2607" s="25" t="s">
        <v>25</v>
      </c>
      <c r="M2607" s="189">
        <v>14</v>
      </c>
      <c r="N2607" s="252">
        <v>44440</v>
      </c>
      <c r="O2607" s="69" t="str">
        <f>IFERROR(VLOOKUP(IF($L2607="―",$K2607,$L2607),[4]法人一覧!$D$4:$E$326,2,FALSE),"―")</f>
        <v>―</v>
      </c>
    </row>
    <row r="2608" spans="1:15" ht="30" customHeight="1" x14ac:dyDescent="0.15">
      <c r="A2608" s="39">
        <f>IF($B$2517="","",COUNTA($B$2517:B2608))</f>
        <v>92</v>
      </c>
      <c r="B2608" s="21">
        <f t="shared" si="278"/>
        <v>2608</v>
      </c>
      <c r="C2608" s="21" t="str">
        <f t="shared" si="279"/>
        <v>（１５）　就労継続支援(Ｂ型)　（障害者総合支援法）</v>
      </c>
      <c r="D2608" s="131" t="str">
        <f t="shared" si="280"/>
        <v>障がい福祉課</v>
      </c>
      <c r="E2608" s="27" t="str">
        <f t="shared" si="281"/>
        <v>就労継続支援(Ｂ型)</v>
      </c>
      <c r="F2608" s="253" t="s">
        <v>11311</v>
      </c>
      <c r="G2608" s="182" t="s">
        <v>6452</v>
      </c>
      <c r="H2608" s="167" t="s">
        <v>11312</v>
      </c>
      <c r="I2608" s="250" t="s">
        <v>11313</v>
      </c>
      <c r="J2608" s="182" t="s">
        <v>11314</v>
      </c>
      <c r="K2608" s="253" t="s">
        <v>11315</v>
      </c>
      <c r="L2608" s="25" t="s">
        <v>25</v>
      </c>
      <c r="M2608" s="189">
        <v>20</v>
      </c>
      <c r="N2608" s="252">
        <v>44501</v>
      </c>
      <c r="O2608" s="69" t="str">
        <f>IFERROR(VLOOKUP(IF($L2608="―",$K2608,$L2608),[4]法人一覧!$D$4:$E$326,2,FALSE),"―")</f>
        <v>―</v>
      </c>
    </row>
    <row r="2609" spans="1:22" ht="30" customHeight="1" x14ac:dyDescent="0.15">
      <c r="A2609" s="39">
        <f>IF($B$2517="","",COUNTA($B$2517:B2609))</f>
        <v>93</v>
      </c>
      <c r="B2609" s="21">
        <f t="shared" si="278"/>
        <v>2609</v>
      </c>
      <c r="C2609" s="21" t="str">
        <f t="shared" si="279"/>
        <v>（１５）　就労継続支援(Ｂ型)　（障害者総合支援法）</v>
      </c>
      <c r="D2609" s="131" t="str">
        <f t="shared" si="280"/>
        <v>障がい福祉課</v>
      </c>
      <c r="E2609" s="27" t="str">
        <f t="shared" si="281"/>
        <v>就労継続支援(Ｂ型)</v>
      </c>
      <c r="F2609" s="253" t="s">
        <v>11316</v>
      </c>
      <c r="G2609" s="182" t="s">
        <v>6462</v>
      </c>
      <c r="H2609" s="167" t="s">
        <v>11317</v>
      </c>
      <c r="I2609" s="250" t="s">
        <v>11318</v>
      </c>
      <c r="J2609" s="182" t="s">
        <v>11319</v>
      </c>
      <c r="K2609" s="253" t="s">
        <v>11320</v>
      </c>
      <c r="L2609" s="25" t="s">
        <v>25</v>
      </c>
      <c r="M2609" s="189">
        <v>14</v>
      </c>
      <c r="N2609" s="252">
        <v>45748</v>
      </c>
      <c r="O2609" s="69" t="str">
        <f>IFERROR(VLOOKUP(IF($L2609="―",$K2609,$L2609),[4]法人一覧!$D$4:$E$326,2,FALSE),"―")</f>
        <v>―</v>
      </c>
    </row>
    <row r="2610" spans="1:22" ht="30" customHeight="1" x14ac:dyDescent="0.15">
      <c r="A2610" s="39">
        <f>IF($B$2517="","",COUNTA($B$2517:B2610))</f>
        <v>94</v>
      </c>
      <c r="B2610" s="21">
        <f t="shared" si="278"/>
        <v>2610</v>
      </c>
      <c r="C2610" s="21" t="str">
        <f t="shared" si="279"/>
        <v>（１５）　就労継続支援(Ｂ型)　（障害者総合支援法）</v>
      </c>
      <c r="D2610" s="131" t="str">
        <f t="shared" si="280"/>
        <v>障がい福祉課</v>
      </c>
      <c r="E2610" s="27" t="str">
        <f t="shared" si="281"/>
        <v>就労継続支援(Ｂ型)</v>
      </c>
      <c r="F2610" s="253" t="s">
        <v>11321</v>
      </c>
      <c r="G2610" s="182" t="s">
        <v>2133</v>
      </c>
      <c r="H2610" s="167" t="s">
        <v>11322</v>
      </c>
      <c r="I2610" s="250" t="s">
        <v>11323</v>
      </c>
      <c r="J2610" s="182" t="s">
        <v>11324</v>
      </c>
      <c r="K2610" s="253" t="s">
        <v>11325</v>
      </c>
      <c r="L2610" s="25" t="s">
        <v>25</v>
      </c>
      <c r="M2610" s="189">
        <v>20</v>
      </c>
      <c r="N2610" s="252">
        <v>44743</v>
      </c>
      <c r="O2610" s="69" t="str">
        <f>IFERROR(VLOOKUP(IF($L2610="―",$K2610,$L2610),[4]法人一覧!$D$4:$E$326,2,FALSE),"―")</f>
        <v>―</v>
      </c>
    </row>
    <row r="2611" spans="1:22" ht="30" customHeight="1" x14ac:dyDescent="0.15">
      <c r="A2611" s="39">
        <f>IF($B$2517="","",COUNTA($B$2517:B2611))</f>
        <v>95</v>
      </c>
      <c r="B2611" s="21">
        <f t="shared" si="278"/>
        <v>2611</v>
      </c>
      <c r="C2611" s="21" t="str">
        <f t="shared" si="279"/>
        <v>（１５）　就労継続支援(Ｂ型)　（障害者総合支援法）</v>
      </c>
      <c r="D2611" s="131" t="str">
        <f t="shared" si="280"/>
        <v>障がい福祉課</v>
      </c>
      <c r="E2611" s="27" t="str">
        <f t="shared" si="281"/>
        <v>就労継続支援(Ｂ型)</v>
      </c>
      <c r="F2611" s="253" t="s">
        <v>11326</v>
      </c>
      <c r="G2611" s="182" t="s">
        <v>2277</v>
      </c>
      <c r="H2611" s="167" t="s">
        <v>11327</v>
      </c>
      <c r="I2611" s="250" t="s">
        <v>11328</v>
      </c>
      <c r="J2611" s="182" t="s">
        <v>11329</v>
      </c>
      <c r="K2611" s="253" t="s">
        <v>11330</v>
      </c>
      <c r="L2611" s="25" t="s">
        <v>25</v>
      </c>
      <c r="M2611" s="189">
        <v>10</v>
      </c>
      <c r="N2611" s="252">
        <v>44835</v>
      </c>
      <c r="O2611" s="69" t="str">
        <f>IFERROR(VLOOKUP(IF($L2611="―",$K2611,$L2611),[4]法人一覧!$D$4:$E$326,2,FALSE),"―")</f>
        <v>―</v>
      </c>
    </row>
    <row r="2612" spans="1:22" ht="30" customHeight="1" x14ac:dyDescent="0.15">
      <c r="A2612" s="39">
        <f>IF($B$2517="","",COUNTA($B$2517:B2612))</f>
        <v>96</v>
      </c>
      <c r="B2612" s="21">
        <f t="shared" si="278"/>
        <v>2612</v>
      </c>
      <c r="C2612" s="21" t="str">
        <f t="shared" si="279"/>
        <v>（１５）　就労継続支援(Ｂ型)　（障害者総合支援法）</v>
      </c>
      <c r="D2612" s="131" t="str">
        <f t="shared" si="280"/>
        <v>障がい福祉課</v>
      </c>
      <c r="E2612" s="27" t="str">
        <f t="shared" si="281"/>
        <v>就労継続支援(Ｂ型)</v>
      </c>
      <c r="F2612" s="253" t="s">
        <v>11331</v>
      </c>
      <c r="G2612" s="182" t="s">
        <v>2277</v>
      </c>
      <c r="H2612" s="177" t="s">
        <v>11332</v>
      </c>
      <c r="I2612" s="250" t="s">
        <v>11328</v>
      </c>
      <c r="J2612" s="182" t="s">
        <v>11329</v>
      </c>
      <c r="K2612" s="253" t="s">
        <v>11330</v>
      </c>
      <c r="L2612" s="25" t="s">
        <v>25</v>
      </c>
      <c r="M2612" s="189">
        <v>10</v>
      </c>
      <c r="N2612" s="252"/>
      <c r="O2612" s="69" t="str">
        <f>IFERROR(VLOOKUP(IF($L2612="―",$K2612,$L2612),[4]法人一覧!$D$4:$E$326,2,FALSE),"―")</f>
        <v>―</v>
      </c>
    </row>
    <row r="2613" spans="1:22" ht="30" customHeight="1" x14ac:dyDescent="0.15">
      <c r="A2613" s="39">
        <f>IF($B$2517="","",COUNTA($B$2517:B2613))</f>
        <v>97</v>
      </c>
      <c r="B2613" s="21">
        <f t="shared" si="278"/>
        <v>2613</v>
      </c>
      <c r="C2613" s="21" t="str">
        <f t="shared" si="279"/>
        <v>（１５）　就労継続支援(Ｂ型)　（障害者総合支援法）</v>
      </c>
      <c r="D2613" s="131" t="str">
        <f t="shared" si="280"/>
        <v>障がい福祉課</v>
      </c>
      <c r="E2613" s="27" t="str">
        <f t="shared" si="281"/>
        <v>就労継続支援(Ｂ型)</v>
      </c>
      <c r="F2613" s="98" t="s">
        <v>11333</v>
      </c>
      <c r="G2613" s="210" t="s">
        <v>11334</v>
      </c>
      <c r="H2613" s="34" t="s">
        <v>11335</v>
      </c>
      <c r="I2613" s="210" t="s">
        <v>11336</v>
      </c>
      <c r="J2613" s="210" t="s">
        <v>11337</v>
      </c>
      <c r="K2613" s="98" t="s">
        <v>9726</v>
      </c>
      <c r="L2613" s="25" t="s">
        <v>25</v>
      </c>
      <c r="M2613" s="69">
        <v>20</v>
      </c>
      <c r="N2613" s="93">
        <v>44896</v>
      </c>
      <c r="O2613" s="69" t="str">
        <f>IFERROR(VLOOKUP(IF($L2613="―",$K2613,$L2613),[4]法人一覧!$D$4:$E$326,2,FALSE),"―")</f>
        <v>―</v>
      </c>
    </row>
    <row r="2614" spans="1:22" ht="30" customHeight="1" x14ac:dyDescent="0.15">
      <c r="A2614" s="39">
        <f>IF($B$2517="","",COUNTA($B$2517:B2614))</f>
        <v>98</v>
      </c>
      <c r="B2614" s="21">
        <f t="shared" si="278"/>
        <v>2614</v>
      </c>
      <c r="C2614" s="21" t="str">
        <f t="shared" si="279"/>
        <v>（１５）　就労継続支援(Ｂ型)　（障害者総合支援法）</v>
      </c>
      <c r="D2614" s="131" t="str">
        <f t="shared" si="280"/>
        <v>障がい福祉課</v>
      </c>
      <c r="E2614" s="27" t="str">
        <f t="shared" si="281"/>
        <v>就労継続支援(Ｂ型)</v>
      </c>
      <c r="F2614" s="148" t="s">
        <v>11338</v>
      </c>
      <c r="G2614" s="211" t="s">
        <v>738</v>
      </c>
      <c r="H2614" s="148" t="s">
        <v>11339</v>
      </c>
      <c r="I2614" s="148" t="s">
        <v>11340</v>
      </c>
      <c r="J2614" s="148" t="s">
        <v>11341</v>
      </c>
      <c r="K2614" s="148" t="s">
        <v>11342</v>
      </c>
      <c r="L2614" s="25" t="s">
        <v>25</v>
      </c>
      <c r="M2614" s="69">
        <v>20</v>
      </c>
      <c r="N2614" s="254">
        <v>45170</v>
      </c>
      <c r="O2614" s="69" t="str">
        <f>IFERROR(VLOOKUP(IF($L2614="―",$K2614,$L2614),[4]法人一覧!$D$4:$E$326,2,FALSE),"―")</f>
        <v>―</v>
      </c>
    </row>
    <row r="2615" spans="1:22" ht="30" customHeight="1" x14ac:dyDescent="0.15">
      <c r="A2615" s="39">
        <f>IF($B$2517="","",COUNTA($B$2517:B2615))</f>
        <v>99</v>
      </c>
      <c r="B2615" s="21">
        <f t="shared" si="278"/>
        <v>2615</v>
      </c>
      <c r="C2615" s="21" t="str">
        <f t="shared" si="279"/>
        <v>（１５）　就労継続支援(Ｂ型)　（障害者総合支援法）</v>
      </c>
      <c r="D2615" s="131" t="str">
        <f t="shared" si="280"/>
        <v>障がい福祉課</v>
      </c>
      <c r="E2615" s="27" t="str">
        <f t="shared" si="281"/>
        <v>就労継続支援(Ｂ型)</v>
      </c>
      <c r="F2615" s="148" t="s">
        <v>11343</v>
      </c>
      <c r="G2615" s="211" t="s">
        <v>5459</v>
      </c>
      <c r="H2615" s="148" t="s">
        <v>11344</v>
      </c>
      <c r="I2615" s="148" t="s">
        <v>11345</v>
      </c>
      <c r="J2615" s="148" t="s">
        <v>11345</v>
      </c>
      <c r="K2615" s="148" t="s">
        <v>11346</v>
      </c>
      <c r="L2615" s="25" t="s">
        <v>25</v>
      </c>
      <c r="M2615" s="69">
        <v>20</v>
      </c>
      <c r="N2615" s="254">
        <v>45231</v>
      </c>
      <c r="O2615" s="69" t="str">
        <f>IFERROR(VLOOKUP(IF($L2615="―",$K2615,$L2615),[4]法人一覧!$D$4:$E$326,2,FALSE),"―")</f>
        <v>―</v>
      </c>
    </row>
    <row r="2616" spans="1:22" ht="30" customHeight="1" x14ac:dyDescent="0.15">
      <c r="A2616" s="39">
        <f>IF($B$2517="","",COUNTA($B$2517:B2616))</f>
        <v>100</v>
      </c>
      <c r="B2616" s="21">
        <f t="shared" si="278"/>
        <v>2616</v>
      </c>
      <c r="C2616" s="21" t="str">
        <f t="shared" si="279"/>
        <v>（１５）　就労継続支援(Ｂ型)　（障害者総合支援法）</v>
      </c>
      <c r="D2616" s="131" t="str">
        <f t="shared" si="280"/>
        <v>障がい福祉課</v>
      </c>
      <c r="E2616" s="27" t="str">
        <f t="shared" si="281"/>
        <v>就労継続支援(Ｂ型)</v>
      </c>
      <c r="F2616" s="25" t="s">
        <v>15101</v>
      </c>
      <c r="G2616" s="337">
        <v>5101233</v>
      </c>
      <c r="H2616" s="89" t="s">
        <v>11317</v>
      </c>
      <c r="I2616" s="312" t="s">
        <v>15340</v>
      </c>
      <c r="J2616" s="355" t="s">
        <v>15341</v>
      </c>
      <c r="K2616" s="89" t="s">
        <v>11320</v>
      </c>
      <c r="L2616" s="89"/>
      <c r="M2616" s="240">
        <v>14</v>
      </c>
      <c r="N2616" s="135">
        <v>45748</v>
      </c>
      <c r="O2616" s="69" t="str">
        <f>IFERROR(VLOOKUP(IF($L2616="―",$K2616,$L2616),[4]法人一覧!$D$4:$E$326,2,FALSE),"―")</f>
        <v>―</v>
      </c>
    </row>
    <row r="2617" spans="1:22" ht="30" customHeight="1" x14ac:dyDescent="0.15">
      <c r="A2617" s="39">
        <f>IF($B$2517="","",COUNTA($B$2517:B2617))</f>
        <v>101</v>
      </c>
      <c r="B2617" s="21">
        <f t="shared" si="278"/>
        <v>2617</v>
      </c>
      <c r="C2617" s="21" t="str">
        <f t="shared" si="279"/>
        <v>（１５）　就労継続支援(Ｂ型)　（障害者総合支援法）</v>
      </c>
      <c r="D2617" s="131" t="str">
        <f t="shared" si="280"/>
        <v>障がい福祉課</v>
      </c>
      <c r="E2617" s="27" t="str">
        <f t="shared" si="281"/>
        <v>就労継続支援(Ｂ型)</v>
      </c>
      <c r="F2617" s="180" t="s">
        <v>11347</v>
      </c>
      <c r="G2617" s="166" t="s">
        <v>11348</v>
      </c>
      <c r="H2617" s="167" t="s">
        <v>11349</v>
      </c>
      <c r="I2617" s="264" t="s">
        <v>11350</v>
      </c>
      <c r="J2617" s="166" t="s">
        <v>11351</v>
      </c>
      <c r="K2617" s="180" t="s">
        <v>14927</v>
      </c>
      <c r="L2617" s="25" t="s">
        <v>25</v>
      </c>
      <c r="M2617" s="172">
        <v>20</v>
      </c>
      <c r="N2617" s="197">
        <v>44774</v>
      </c>
      <c r="O2617" s="69" t="str">
        <f>IFERROR(VLOOKUP(IF($L2617="―",$K2617,$L2617),[4]法人一覧!$D$4:$E$326,2,FALSE),"―")</f>
        <v>1190005003986</v>
      </c>
    </row>
    <row r="2618" spans="1:22" ht="30" customHeight="1" x14ac:dyDescent="0.15">
      <c r="A2618" s="39">
        <f>IF($B$2517="","",COUNTA($B$2517:B2618))</f>
        <v>102</v>
      </c>
      <c r="B2618" s="21">
        <f t="shared" si="278"/>
        <v>2618</v>
      </c>
      <c r="C2618" s="21" t="str">
        <f t="shared" si="279"/>
        <v>（１５）　就労継続支援(Ｂ型)　（障害者総合支援法）</v>
      </c>
      <c r="D2618" s="131" t="str">
        <f t="shared" si="280"/>
        <v>障がい福祉課</v>
      </c>
      <c r="E2618" s="27" t="str">
        <f t="shared" si="281"/>
        <v>就労継続支援(Ｂ型)</v>
      </c>
      <c r="F2618" s="177" t="s">
        <v>11352</v>
      </c>
      <c r="G2618" s="167" t="s">
        <v>11353</v>
      </c>
      <c r="H2618" s="167" t="s">
        <v>8889</v>
      </c>
      <c r="I2618" s="263" t="s">
        <v>8890</v>
      </c>
      <c r="J2618" s="167" t="s">
        <v>8891</v>
      </c>
      <c r="K2618" s="177" t="s">
        <v>13552</v>
      </c>
      <c r="L2618" s="25" t="s">
        <v>25</v>
      </c>
      <c r="M2618" s="172">
        <v>40</v>
      </c>
      <c r="N2618" s="170">
        <v>39630</v>
      </c>
      <c r="O2618" s="69" t="str">
        <f>IFERROR(VLOOKUP(IF($L2618="―",$K2618,$L2618),[4]法人一覧!$D$4:$E$326,2,FALSE),"―")</f>
        <v>2190005004075</v>
      </c>
    </row>
    <row r="2619" spans="1:22" ht="30" customHeight="1" x14ac:dyDescent="0.15">
      <c r="A2619" s="39">
        <f>IF($B$2517="","",COUNTA($B$2517:B2619))</f>
        <v>103</v>
      </c>
      <c r="B2619" s="21">
        <f t="shared" si="278"/>
        <v>2619</v>
      </c>
      <c r="C2619" s="21" t="str">
        <f t="shared" si="279"/>
        <v>（１５）　就労継続支援(Ｂ型)　（障害者総合支援法）</v>
      </c>
      <c r="D2619" s="131" t="str">
        <f t="shared" si="280"/>
        <v>障がい福祉課</v>
      </c>
      <c r="E2619" s="27" t="str">
        <f t="shared" si="281"/>
        <v>就労継続支援(Ｂ型)</v>
      </c>
      <c r="F2619" s="177" t="s">
        <v>11354</v>
      </c>
      <c r="G2619" s="167" t="s">
        <v>11355</v>
      </c>
      <c r="H2619" s="167" t="s">
        <v>11356</v>
      </c>
      <c r="I2619" s="263" t="s">
        <v>11357</v>
      </c>
      <c r="J2619" s="167" t="s">
        <v>11357</v>
      </c>
      <c r="K2619" s="177" t="s">
        <v>13552</v>
      </c>
      <c r="L2619" s="25" t="s">
        <v>25</v>
      </c>
      <c r="M2619" s="172">
        <v>10</v>
      </c>
      <c r="N2619" s="257"/>
      <c r="O2619" s="69" t="str">
        <f>IFERROR(VLOOKUP(IF($L2619="―",$K2619,$L2619),[4]法人一覧!$D$4:$E$326,2,FALSE),"―")</f>
        <v>2190005004075</v>
      </c>
    </row>
    <row r="2620" spans="1:22" ht="30" customHeight="1" x14ac:dyDescent="0.15">
      <c r="A2620" s="39">
        <f>IF($B$2517="","",COUNTA($B$2517:B2620))</f>
        <v>104</v>
      </c>
      <c r="B2620" s="21">
        <f t="shared" si="278"/>
        <v>2620</v>
      </c>
      <c r="C2620" s="21" t="str">
        <f t="shared" si="279"/>
        <v>（１５）　就労継続支援(Ｂ型)　（障害者総合支援法）</v>
      </c>
      <c r="D2620" s="131" t="str">
        <f t="shared" si="280"/>
        <v>障がい福祉課</v>
      </c>
      <c r="E2620" s="27" t="str">
        <f t="shared" si="281"/>
        <v>就労継続支援(Ｂ型)</v>
      </c>
      <c r="F2620" s="177" t="s">
        <v>11358</v>
      </c>
      <c r="G2620" s="167" t="s">
        <v>11359</v>
      </c>
      <c r="H2620" s="167" t="s">
        <v>11360</v>
      </c>
      <c r="I2620" s="263" t="s">
        <v>11361</v>
      </c>
      <c r="J2620" s="167" t="s">
        <v>9785</v>
      </c>
      <c r="K2620" s="177" t="s">
        <v>11362</v>
      </c>
      <c r="L2620" s="25" t="s">
        <v>25</v>
      </c>
      <c r="M2620" s="172">
        <v>10</v>
      </c>
      <c r="N2620" s="197">
        <v>39692</v>
      </c>
      <c r="O2620" s="69" t="str">
        <f>IFERROR(VLOOKUP(IF($L2620="―",$K2620,$L2620),[4]法人一覧!$D$4:$E$326,2,FALSE),"―")</f>
        <v>―</v>
      </c>
    </row>
    <row r="2621" spans="1:22" ht="30" customHeight="1" x14ac:dyDescent="0.15">
      <c r="A2621" s="39">
        <f>IF($B$2517="","",COUNTA($B$2517:B2621))</f>
        <v>105</v>
      </c>
      <c r="B2621" s="21">
        <f t="shared" si="278"/>
        <v>2621</v>
      </c>
      <c r="C2621" s="21" t="str">
        <f t="shared" si="279"/>
        <v>（１５）　就労継続支援(Ｂ型)　（障害者総合支援法）</v>
      </c>
      <c r="D2621" s="131" t="str">
        <f t="shared" si="280"/>
        <v>障がい福祉課</v>
      </c>
      <c r="E2621" s="27" t="str">
        <f t="shared" si="281"/>
        <v>就労継続支援(Ｂ型)</v>
      </c>
      <c r="F2621" s="177" t="s">
        <v>11363</v>
      </c>
      <c r="G2621" s="167" t="s">
        <v>11364</v>
      </c>
      <c r="H2621" s="167" t="s">
        <v>11365</v>
      </c>
      <c r="I2621" s="263" t="s">
        <v>11366</v>
      </c>
      <c r="J2621" s="167" t="s">
        <v>11367</v>
      </c>
      <c r="K2621" s="177" t="s">
        <v>14944</v>
      </c>
      <c r="L2621" s="25" t="s">
        <v>25</v>
      </c>
      <c r="M2621" s="172">
        <v>40</v>
      </c>
      <c r="N2621" s="170">
        <v>39904</v>
      </c>
      <c r="O2621" s="69" t="str">
        <f>IFERROR(VLOOKUP(IF($L2621="―",$K2621,$L2621),[4]法人一覧!$D$4:$E$326,2,FALSE),"―")</f>
        <v>3190005004454</v>
      </c>
    </row>
    <row r="2622" spans="1:22" ht="30" customHeight="1" x14ac:dyDescent="0.15">
      <c r="A2622" s="39">
        <f>IF($B$2517="","",COUNTA($B$2517:B2622))</f>
        <v>106</v>
      </c>
      <c r="B2622" s="21">
        <f t="shared" si="278"/>
        <v>2622</v>
      </c>
      <c r="C2622" s="21" t="str">
        <f t="shared" si="279"/>
        <v>（１５）　就労継続支援(Ｂ型)　（障害者総合支援法）</v>
      </c>
      <c r="D2622" s="131" t="str">
        <f t="shared" si="280"/>
        <v>障がい福祉課</v>
      </c>
      <c r="E2622" s="27" t="str">
        <f t="shared" si="281"/>
        <v>就労継続支援(Ｂ型)</v>
      </c>
      <c r="F2622" s="180" t="s">
        <v>11368</v>
      </c>
      <c r="G2622" s="166" t="s">
        <v>11369</v>
      </c>
      <c r="H2622" s="167" t="s">
        <v>11370</v>
      </c>
      <c r="I2622" s="264" t="s">
        <v>11371</v>
      </c>
      <c r="J2622" s="166" t="s">
        <v>11372</v>
      </c>
      <c r="K2622" s="180" t="s">
        <v>11368</v>
      </c>
      <c r="L2622" s="25" t="s">
        <v>25</v>
      </c>
      <c r="M2622" s="195">
        <v>15</v>
      </c>
      <c r="N2622" s="170">
        <v>39934</v>
      </c>
      <c r="O2622" s="69" t="str">
        <f>IFERROR(VLOOKUP(IF($L2622="―",$K2622,$L2622),[4]法人一覧!$D$4:$E$326,2,FALSE),"―")</f>
        <v>―</v>
      </c>
    </row>
    <row r="2623" spans="1:22" ht="30" customHeight="1" x14ac:dyDescent="0.15">
      <c r="A2623" s="39">
        <f>IF($B$2517="","",COUNTA($B$2517:B2623))</f>
        <v>107</v>
      </c>
      <c r="B2623" s="21">
        <f t="shared" si="278"/>
        <v>2623</v>
      </c>
      <c r="C2623" s="21" t="str">
        <f t="shared" si="279"/>
        <v>（１５）　就労継続支援(Ｂ型)　（障害者総合支援法）</v>
      </c>
      <c r="D2623" s="131" t="str">
        <f t="shared" si="280"/>
        <v>障がい福祉課</v>
      </c>
      <c r="E2623" s="27" t="str">
        <f t="shared" si="281"/>
        <v>就労継続支援(Ｂ型)</v>
      </c>
      <c r="F2623" s="180" t="s">
        <v>11373</v>
      </c>
      <c r="G2623" s="167" t="s">
        <v>10589</v>
      </c>
      <c r="H2623" s="167" t="s">
        <v>10590</v>
      </c>
      <c r="I2623" s="263" t="s">
        <v>10591</v>
      </c>
      <c r="J2623" s="167" t="s">
        <v>10591</v>
      </c>
      <c r="K2623" s="180" t="s">
        <v>13552</v>
      </c>
      <c r="L2623" s="25" t="s">
        <v>25</v>
      </c>
      <c r="M2623" s="195">
        <v>18</v>
      </c>
      <c r="N2623" s="170">
        <v>40269</v>
      </c>
      <c r="O2623" s="69" t="str">
        <f>IFERROR(VLOOKUP(IF($L2623="―",$K2623,$L2623),[4]法人一覧!$D$4:$E$326,2,FALSE),"―")</f>
        <v>2190005004075</v>
      </c>
    </row>
    <row r="2624" spans="1:22" s="78" customFormat="1" ht="30" customHeight="1" x14ac:dyDescent="0.15">
      <c r="A2624" s="39">
        <f>IF($B$2517="","",COUNTA($B$2517:B2624))</f>
        <v>108</v>
      </c>
      <c r="B2624" s="21">
        <f t="shared" si="278"/>
        <v>2624</v>
      </c>
      <c r="C2624" s="21" t="str">
        <f t="shared" si="279"/>
        <v>（１５）　就労継続支援(Ｂ型)　（障害者総合支援法）</v>
      </c>
      <c r="D2624" s="131" t="str">
        <f t="shared" si="280"/>
        <v>障がい福祉課</v>
      </c>
      <c r="E2624" s="27" t="str">
        <f t="shared" si="281"/>
        <v>就労継続支援(Ｂ型)</v>
      </c>
      <c r="F2624" s="180" t="s">
        <v>11374</v>
      </c>
      <c r="G2624" s="167" t="s">
        <v>11364</v>
      </c>
      <c r="H2624" s="167" t="s">
        <v>11375</v>
      </c>
      <c r="I2624" s="263" t="s">
        <v>11376</v>
      </c>
      <c r="J2624" s="167" t="s">
        <v>11377</v>
      </c>
      <c r="K2624" s="180" t="s">
        <v>13552</v>
      </c>
      <c r="L2624" s="25" t="s">
        <v>25</v>
      </c>
      <c r="M2624" s="195">
        <v>10</v>
      </c>
      <c r="N2624" s="361"/>
      <c r="O2624" s="69" t="str">
        <f>IFERROR(VLOOKUP(IF($L2624="―",$K2624,$L2624),[4]法人一覧!$D$4:$E$326,2,FALSE),"―")</f>
        <v>2190005004075</v>
      </c>
      <c r="P2624" s="63"/>
      <c r="Q2624" s="63"/>
      <c r="R2624" s="63"/>
      <c r="S2624" s="63"/>
      <c r="T2624" s="63"/>
      <c r="U2624" s="63"/>
      <c r="V2624" s="63"/>
    </row>
    <row r="2625" spans="1:15" ht="30" customHeight="1" x14ac:dyDescent="0.15">
      <c r="A2625" s="39">
        <f>IF($B$2517="","",COUNTA($B$2517:B2625))</f>
        <v>109</v>
      </c>
      <c r="B2625" s="21">
        <f t="shared" si="278"/>
        <v>2625</v>
      </c>
      <c r="C2625" s="21" t="str">
        <f t="shared" si="279"/>
        <v>（１５）　就労継続支援(Ｂ型)　（障害者総合支援法）</v>
      </c>
      <c r="D2625" s="131" t="str">
        <f t="shared" si="280"/>
        <v>障がい福祉課</v>
      </c>
      <c r="E2625" s="27" t="str">
        <f t="shared" si="281"/>
        <v>就労継続支援(Ｂ型)</v>
      </c>
      <c r="F2625" s="373" t="s">
        <v>11378</v>
      </c>
      <c r="G2625" s="167" t="s">
        <v>11379</v>
      </c>
      <c r="H2625" s="167" t="s">
        <v>11380</v>
      </c>
      <c r="I2625" s="263" t="s">
        <v>11381</v>
      </c>
      <c r="J2625" s="167" t="s">
        <v>11382</v>
      </c>
      <c r="K2625" s="180" t="s">
        <v>13552</v>
      </c>
      <c r="L2625" s="25" t="s">
        <v>25</v>
      </c>
      <c r="M2625" s="195">
        <v>10</v>
      </c>
      <c r="N2625" s="257"/>
      <c r="O2625" s="69" t="str">
        <f>IFERROR(VLOOKUP(IF($L2625="―",$K2625,$L2625),[4]法人一覧!$D$4:$E$326,2,FALSE),"―")</f>
        <v>2190005004075</v>
      </c>
    </row>
    <row r="2626" spans="1:15" ht="30" customHeight="1" x14ac:dyDescent="0.15">
      <c r="A2626" s="39">
        <f>IF($B$2517="","",COUNTA($B$2517:B2626))</f>
        <v>110</v>
      </c>
      <c r="B2626" s="21">
        <f t="shared" si="278"/>
        <v>2626</v>
      </c>
      <c r="C2626" s="21" t="str">
        <f t="shared" si="279"/>
        <v>（１５）　就労継続支援(Ｂ型)　（障害者総合支援法）</v>
      </c>
      <c r="D2626" s="131" t="str">
        <f t="shared" si="280"/>
        <v>障がい福祉課</v>
      </c>
      <c r="E2626" s="27" t="str">
        <f t="shared" si="281"/>
        <v>就労継続支援(Ｂ型)</v>
      </c>
      <c r="F2626" s="373" t="s">
        <v>11383</v>
      </c>
      <c r="G2626" s="167" t="s">
        <v>11384</v>
      </c>
      <c r="H2626" s="167" t="s">
        <v>11385</v>
      </c>
      <c r="I2626" s="263" t="s">
        <v>11386</v>
      </c>
      <c r="J2626" s="167" t="s">
        <v>11387</v>
      </c>
      <c r="K2626" s="180" t="s">
        <v>13552</v>
      </c>
      <c r="L2626" s="25" t="s">
        <v>25</v>
      </c>
      <c r="M2626" s="195">
        <v>10</v>
      </c>
      <c r="N2626" s="258"/>
      <c r="O2626" s="69" t="str">
        <f>IFERROR(VLOOKUP(IF($L2626="―",$K2626,$L2626),[4]法人一覧!$D$4:$E$326,2,FALSE),"―")</f>
        <v>2190005004075</v>
      </c>
    </row>
    <row r="2627" spans="1:15" ht="30" customHeight="1" x14ac:dyDescent="0.15">
      <c r="A2627" s="39">
        <f>IF($B$2517="","",COUNTA($B$2517:B2627))</f>
        <v>111</v>
      </c>
      <c r="B2627" s="21">
        <f t="shared" si="278"/>
        <v>2627</v>
      </c>
      <c r="C2627" s="21" t="str">
        <f t="shared" si="279"/>
        <v>（１５）　就労継続支援(Ｂ型)　（障害者総合支援法）</v>
      </c>
      <c r="D2627" s="131" t="str">
        <f t="shared" si="280"/>
        <v>障がい福祉課</v>
      </c>
      <c r="E2627" s="27" t="str">
        <f t="shared" si="281"/>
        <v>就労継続支援(Ｂ型)</v>
      </c>
      <c r="F2627" s="373" t="s">
        <v>11388</v>
      </c>
      <c r="G2627" s="166" t="s">
        <v>11389</v>
      </c>
      <c r="H2627" s="167" t="s">
        <v>11390</v>
      </c>
      <c r="I2627" s="344" t="s">
        <v>11391</v>
      </c>
      <c r="J2627" s="166" t="s">
        <v>11391</v>
      </c>
      <c r="K2627" s="180" t="s">
        <v>11392</v>
      </c>
      <c r="L2627" s="25" t="s">
        <v>25</v>
      </c>
      <c r="M2627" s="195">
        <v>20</v>
      </c>
      <c r="N2627" s="197">
        <v>41000</v>
      </c>
      <c r="O2627" s="69" t="str">
        <f>IFERROR(VLOOKUP(IF($L2627="―",$K2627,$L2627),[4]法人一覧!$D$4:$E$326,2,FALSE),"―")</f>
        <v>―</v>
      </c>
    </row>
    <row r="2628" spans="1:15" ht="30" customHeight="1" x14ac:dyDescent="0.15">
      <c r="A2628" s="39">
        <f>IF($B$2517="","",COUNTA($B$2517:B2628))</f>
        <v>112</v>
      </c>
      <c r="B2628" s="21">
        <f t="shared" si="278"/>
        <v>2628</v>
      </c>
      <c r="C2628" s="21" t="str">
        <f t="shared" si="279"/>
        <v>（１５）　就労継続支援(Ｂ型)　（障害者総合支援法）</v>
      </c>
      <c r="D2628" s="131" t="str">
        <f t="shared" si="280"/>
        <v>障がい福祉課</v>
      </c>
      <c r="E2628" s="27" t="str">
        <f t="shared" si="281"/>
        <v>就労継続支援(Ｂ型)</v>
      </c>
      <c r="F2628" s="180" t="s">
        <v>11394</v>
      </c>
      <c r="G2628" s="166" t="s">
        <v>8957</v>
      </c>
      <c r="H2628" s="167" t="s">
        <v>11395</v>
      </c>
      <c r="I2628" s="264" t="s">
        <v>8959</v>
      </c>
      <c r="J2628" s="166" t="s">
        <v>8960</v>
      </c>
      <c r="K2628" s="180" t="s">
        <v>8961</v>
      </c>
      <c r="L2628" s="25" t="s">
        <v>25</v>
      </c>
      <c r="M2628" s="195">
        <v>10</v>
      </c>
      <c r="N2628" s="170">
        <v>43922</v>
      </c>
      <c r="O2628" s="69" t="str">
        <f>IFERROR(VLOOKUP(IF($L2628="―",$K2628,$L2628),[4]法人一覧!$D$4:$E$326,2,FALSE),"―")</f>
        <v>―</v>
      </c>
    </row>
    <row r="2629" spans="1:15" ht="30" customHeight="1" x14ac:dyDescent="0.15">
      <c r="A2629" s="39">
        <f>IF($B$2517="","",COUNTA($B$2517:B2629))</f>
        <v>113</v>
      </c>
      <c r="B2629" s="21">
        <f t="shared" si="278"/>
        <v>2629</v>
      </c>
      <c r="C2629" s="21" t="str">
        <f t="shared" si="279"/>
        <v>（１５）　就労継続支援(Ｂ型)　（障害者総合支援法）</v>
      </c>
      <c r="D2629" s="131" t="str">
        <f t="shared" si="280"/>
        <v>障がい福祉課</v>
      </c>
      <c r="E2629" s="27" t="str">
        <f t="shared" si="281"/>
        <v>就労継続支援(Ｂ型)</v>
      </c>
      <c r="F2629" s="177" t="s">
        <v>11396</v>
      </c>
      <c r="G2629" s="167" t="s">
        <v>6540</v>
      </c>
      <c r="H2629" s="167" t="s">
        <v>11397</v>
      </c>
      <c r="I2629" s="263" t="s">
        <v>11398</v>
      </c>
      <c r="J2629" s="167" t="s">
        <v>11398</v>
      </c>
      <c r="K2629" s="177" t="s">
        <v>11399</v>
      </c>
      <c r="L2629" s="25" t="s">
        <v>25</v>
      </c>
      <c r="M2629" s="172">
        <v>20</v>
      </c>
      <c r="N2629" s="170">
        <v>41244</v>
      </c>
      <c r="O2629" s="69" t="str">
        <f>IFERROR(VLOOKUP(IF($L2629="―",$K2629,$L2629),[4]法人一覧!$D$4:$E$326,2,FALSE),"―")</f>
        <v>―</v>
      </c>
    </row>
    <row r="2630" spans="1:15" ht="30" customHeight="1" x14ac:dyDescent="0.15">
      <c r="A2630" s="39">
        <f>IF($B$2517="","",COUNTA($B$2517:B2630))</f>
        <v>114</v>
      </c>
      <c r="B2630" s="21">
        <f t="shared" si="278"/>
        <v>2630</v>
      </c>
      <c r="C2630" s="21" t="str">
        <f t="shared" si="279"/>
        <v>（１５）　就労継続支援(Ｂ型)　（障害者総合支援法）</v>
      </c>
      <c r="D2630" s="131" t="str">
        <f t="shared" si="280"/>
        <v>障がい福祉課</v>
      </c>
      <c r="E2630" s="27" t="str">
        <f t="shared" si="281"/>
        <v>就労継続支援(Ｂ型)</v>
      </c>
      <c r="F2630" s="177" t="s">
        <v>11400</v>
      </c>
      <c r="G2630" s="167" t="s">
        <v>8931</v>
      </c>
      <c r="H2630" s="167" t="s">
        <v>11401</v>
      </c>
      <c r="I2630" s="263" t="s">
        <v>11402</v>
      </c>
      <c r="J2630" s="167" t="s">
        <v>11403</v>
      </c>
      <c r="K2630" s="177" t="s">
        <v>11404</v>
      </c>
      <c r="L2630" s="25" t="s">
        <v>25</v>
      </c>
      <c r="M2630" s="172">
        <v>20</v>
      </c>
      <c r="N2630" s="234">
        <v>41730</v>
      </c>
      <c r="O2630" s="69" t="str">
        <f>IFERROR(VLOOKUP(IF($L2630="―",$K2630,$L2630),[4]法人一覧!$D$4:$E$326,2,FALSE),"―")</f>
        <v>―</v>
      </c>
    </row>
    <row r="2631" spans="1:15" ht="30" customHeight="1" x14ac:dyDescent="0.15">
      <c r="A2631" s="39">
        <f>IF($B$2517="","",COUNTA($B$2517:B2631))</f>
        <v>115</v>
      </c>
      <c r="B2631" s="21">
        <f t="shared" si="278"/>
        <v>2631</v>
      </c>
      <c r="C2631" s="21" t="str">
        <f t="shared" si="279"/>
        <v>（１５）　就労継続支援(Ｂ型)　（障害者総合支援法）</v>
      </c>
      <c r="D2631" s="131" t="str">
        <f t="shared" si="280"/>
        <v>障がい福祉課</v>
      </c>
      <c r="E2631" s="27" t="str">
        <f t="shared" si="281"/>
        <v>就労継続支援(Ｂ型)</v>
      </c>
      <c r="F2631" s="245" t="s">
        <v>11405</v>
      </c>
      <c r="G2631" s="167" t="s">
        <v>8883</v>
      </c>
      <c r="H2631" s="167" t="s">
        <v>11406</v>
      </c>
      <c r="I2631" s="256" t="s">
        <v>11407</v>
      </c>
      <c r="J2631" s="20" t="s">
        <v>11407</v>
      </c>
      <c r="K2631" s="245" t="s">
        <v>11408</v>
      </c>
      <c r="L2631" s="25" t="s">
        <v>25</v>
      </c>
      <c r="M2631" s="172">
        <v>20</v>
      </c>
      <c r="N2631" s="234">
        <v>41821</v>
      </c>
      <c r="O2631" s="69" t="str">
        <f>IFERROR(VLOOKUP(IF($L2631="―",$K2631,$L2631),[4]法人一覧!$D$4:$E$326,2,FALSE),"―")</f>
        <v>―</v>
      </c>
    </row>
    <row r="2632" spans="1:15" ht="30" customHeight="1" x14ac:dyDescent="0.15">
      <c r="A2632" s="39">
        <f>IF($B$2517="","",COUNTA($B$2517:B2632))</f>
        <v>116</v>
      </c>
      <c r="B2632" s="21">
        <f t="shared" si="278"/>
        <v>2632</v>
      </c>
      <c r="C2632" s="21" t="str">
        <f t="shared" si="279"/>
        <v>（１５）　就労継続支援(Ｂ型)　（障害者総合支援法）</v>
      </c>
      <c r="D2632" s="131" t="str">
        <f t="shared" si="280"/>
        <v>障がい福祉課</v>
      </c>
      <c r="E2632" s="27" t="str">
        <f t="shared" si="281"/>
        <v>就労継続支援(Ｂ型)</v>
      </c>
      <c r="F2632" s="177" t="s">
        <v>11409</v>
      </c>
      <c r="G2632" s="167" t="s">
        <v>11353</v>
      </c>
      <c r="H2632" s="167" t="s">
        <v>11410</v>
      </c>
      <c r="I2632" s="263" t="s">
        <v>11411</v>
      </c>
      <c r="J2632" s="167"/>
      <c r="K2632" s="177" t="s">
        <v>11412</v>
      </c>
      <c r="L2632" s="25" t="s">
        <v>25</v>
      </c>
      <c r="M2632" s="172">
        <v>20</v>
      </c>
      <c r="N2632" s="184">
        <v>41183</v>
      </c>
      <c r="O2632" s="69" t="str">
        <f>IFERROR(VLOOKUP(IF($L2632="―",$K2632,$L2632),[4]法人一覧!$D$4:$E$326,2,FALSE),"―")</f>
        <v>―</v>
      </c>
    </row>
    <row r="2633" spans="1:15" ht="30" customHeight="1" x14ac:dyDescent="0.15">
      <c r="A2633" s="39">
        <f>IF($B$2517="","",COUNTA($B$2517:B2633))</f>
        <v>117</v>
      </c>
      <c r="B2633" s="21">
        <f t="shared" si="278"/>
        <v>2633</v>
      </c>
      <c r="C2633" s="21" t="str">
        <f t="shared" si="279"/>
        <v>（１５）　就労継続支援(Ｂ型)　（障害者総合支援法）</v>
      </c>
      <c r="D2633" s="131" t="str">
        <f t="shared" si="280"/>
        <v>障がい福祉課</v>
      </c>
      <c r="E2633" s="27" t="str">
        <f t="shared" si="281"/>
        <v>就労継続支援(Ｂ型)</v>
      </c>
      <c r="F2633" s="177" t="s">
        <v>11413</v>
      </c>
      <c r="G2633" s="167" t="s">
        <v>11414</v>
      </c>
      <c r="H2633" s="167" t="s">
        <v>11415</v>
      </c>
      <c r="I2633" s="263" t="s">
        <v>11416</v>
      </c>
      <c r="J2633" s="167" t="s">
        <v>11417</v>
      </c>
      <c r="K2633" s="177" t="s">
        <v>11418</v>
      </c>
      <c r="L2633" s="25" t="s">
        <v>25</v>
      </c>
      <c r="M2633" s="172">
        <v>20</v>
      </c>
      <c r="N2633" s="170">
        <v>41671</v>
      </c>
      <c r="O2633" s="69" t="str">
        <f>IFERROR(VLOOKUP(IF($L2633="―",$K2633,$L2633),[4]法人一覧!$D$4:$E$326,2,FALSE),"―")</f>
        <v>―</v>
      </c>
    </row>
    <row r="2634" spans="1:15" ht="30" customHeight="1" x14ac:dyDescent="0.15">
      <c r="A2634" s="39">
        <f>IF($B$2517="","",COUNTA($B$2517:B2634))</f>
        <v>118</v>
      </c>
      <c r="B2634" s="21">
        <f t="shared" si="278"/>
        <v>2634</v>
      </c>
      <c r="C2634" s="21" t="str">
        <f t="shared" si="279"/>
        <v>（１５）　就労継続支援(Ｂ型)　（障害者総合支援法）</v>
      </c>
      <c r="D2634" s="131" t="str">
        <f t="shared" si="280"/>
        <v>障がい福祉課</v>
      </c>
      <c r="E2634" s="27" t="str">
        <f t="shared" si="281"/>
        <v>就労継続支援(Ｂ型)</v>
      </c>
      <c r="F2634" s="177" t="s">
        <v>11419</v>
      </c>
      <c r="G2634" s="167" t="s">
        <v>11420</v>
      </c>
      <c r="H2634" s="167" t="s">
        <v>11421</v>
      </c>
      <c r="I2634" s="263" t="s">
        <v>11422</v>
      </c>
      <c r="J2634" s="167" t="s">
        <v>11422</v>
      </c>
      <c r="K2634" s="177" t="s">
        <v>11423</v>
      </c>
      <c r="L2634" s="25" t="s">
        <v>25</v>
      </c>
      <c r="M2634" s="172">
        <v>14</v>
      </c>
      <c r="N2634" s="170">
        <v>41699</v>
      </c>
      <c r="O2634" s="69" t="str">
        <f>IFERROR(VLOOKUP(IF($L2634="―",$K2634,$L2634),[4]法人一覧!$D$4:$E$326,2,FALSE),"―")</f>
        <v>―</v>
      </c>
    </row>
    <row r="2635" spans="1:15" ht="30" customHeight="1" x14ac:dyDescent="0.15">
      <c r="A2635" s="39">
        <f>IF($B$2517="","",COUNTA($B$2517:B2635))</f>
        <v>119</v>
      </c>
      <c r="B2635" s="21">
        <f t="shared" si="278"/>
        <v>2635</v>
      </c>
      <c r="C2635" s="21" t="str">
        <f t="shared" si="279"/>
        <v>（１５）　就労継続支援(Ｂ型)　（障害者総合支援法）</v>
      </c>
      <c r="D2635" s="131" t="str">
        <f t="shared" si="280"/>
        <v>障がい福祉課</v>
      </c>
      <c r="E2635" s="27" t="str">
        <f t="shared" si="281"/>
        <v>就労継続支援(Ｂ型)</v>
      </c>
      <c r="F2635" s="177" t="s">
        <v>11424</v>
      </c>
      <c r="G2635" s="167" t="s">
        <v>11425</v>
      </c>
      <c r="H2635" s="167" t="s">
        <v>11426</v>
      </c>
      <c r="I2635" s="263" t="s">
        <v>11427</v>
      </c>
      <c r="J2635" s="167" t="s">
        <v>11428</v>
      </c>
      <c r="K2635" s="177" t="s">
        <v>11429</v>
      </c>
      <c r="L2635" s="25" t="s">
        <v>25</v>
      </c>
      <c r="M2635" s="172">
        <v>20</v>
      </c>
      <c r="N2635" s="170">
        <v>42614</v>
      </c>
      <c r="O2635" s="69" t="str">
        <f>IFERROR(VLOOKUP(IF($L2635="―",$K2635,$L2635),[4]法人一覧!$D$4:$E$326,2,FALSE),"―")</f>
        <v>―</v>
      </c>
    </row>
    <row r="2636" spans="1:15" ht="30" customHeight="1" x14ac:dyDescent="0.15">
      <c r="A2636" s="39">
        <f>IF($B$2517="","",COUNTA($B$2517:B2636))</f>
        <v>120</v>
      </c>
      <c r="B2636" s="21">
        <f t="shared" si="278"/>
        <v>2636</v>
      </c>
      <c r="C2636" s="21" t="str">
        <f t="shared" si="279"/>
        <v>（１５）　就労継続支援(Ｂ型)　（障害者総合支援法）</v>
      </c>
      <c r="D2636" s="131" t="str">
        <f t="shared" si="280"/>
        <v>障がい福祉課</v>
      </c>
      <c r="E2636" s="27" t="str">
        <f t="shared" si="281"/>
        <v>就労継続支援(Ｂ型)</v>
      </c>
      <c r="F2636" s="383" t="s">
        <v>11430</v>
      </c>
      <c r="G2636" s="167" t="s">
        <v>11431</v>
      </c>
      <c r="H2636" s="167" t="s">
        <v>11432</v>
      </c>
      <c r="I2636" s="256" t="s">
        <v>11433</v>
      </c>
      <c r="J2636" s="20" t="s">
        <v>11434</v>
      </c>
      <c r="K2636" s="245" t="s">
        <v>11429</v>
      </c>
      <c r="L2636" s="25" t="s">
        <v>25</v>
      </c>
      <c r="M2636" s="195">
        <v>20</v>
      </c>
      <c r="N2636" s="170">
        <v>43070</v>
      </c>
      <c r="O2636" s="69" t="str">
        <f>IFERROR(VLOOKUP(IF($L2636="―",$K2636,$L2636),[4]法人一覧!$D$4:$E$326,2,FALSE),"―")</f>
        <v>―</v>
      </c>
    </row>
    <row r="2637" spans="1:15" ht="30" customHeight="1" x14ac:dyDescent="0.15">
      <c r="A2637" s="39">
        <f>IF($B$2517="","",COUNTA($B$2517:B2637))</f>
        <v>121</v>
      </c>
      <c r="B2637" s="21">
        <f t="shared" si="278"/>
        <v>2637</v>
      </c>
      <c r="C2637" s="21" t="str">
        <f t="shared" si="279"/>
        <v>（１５）　就労継続支援(Ｂ型)　（障害者総合支援法）</v>
      </c>
      <c r="D2637" s="131" t="str">
        <f t="shared" si="280"/>
        <v>障がい福祉課</v>
      </c>
      <c r="E2637" s="27" t="str">
        <f t="shared" si="281"/>
        <v>就労継続支援(Ｂ型)</v>
      </c>
      <c r="F2637" s="383" t="s">
        <v>11435</v>
      </c>
      <c r="G2637" s="167" t="s">
        <v>275</v>
      </c>
      <c r="H2637" s="167" t="s">
        <v>11436</v>
      </c>
      <c r="I2637" s="256" t="s">
        <v>276</v>
      </c>
      <c r="J2637" s="20" t="s">
        <v>11437</v>
      </c>
      <c r="K2637" s="245" t="s">
        <v>11438</v>
      </c>
      <c r="L2637" s="25" t="s">
        <v>25</v>
      </c>
      <c r="M2637" s="195">
        <v>20</v>
      </c>
      <c r="N2637" s="170">
        <v>43101</v>
      </c>
      <c r="O2637" s="69" t="str">
        <f>IFERROR(VLOOKUP(IF($L2637="―",$K2637,$L2637),[4]法人一覧!$D$4:$E$326,2,FALSE),"―")</f>
        <v>―</v>
      </c>
    </row>
    <row r="2638" spans="1:15" ht="30" customHeight="1" x14ac:dyDescent="0.15">
      <c r="A2638" s="39">
        <f>IF($B$2517="","",COUNTA($B$2517:B2638))</f>
        <v>122</v>
      </c>
      <c r="B2638" s="21">
        <f t="shared" si="278"/>
        <v>2638</v>
      </c>
      <c r="C2638" s="21" t="str">
        <f t="shared" si="279"/>
        <v>（１５）　就労継続支援(Ｂ型)　（障害者総合支援法）</v>
      </c>
      <c r="D2638" s="131" t="str">
        <f t="shared" si="280"/>
        <v>障がい福祉課</v>
      </c>
      <c r="E2638" s="27" t="str">
        <f t="shared" si="281"/>
        <v>就労継続支援(Ｂ型)</v>
      </c>
      <c r="F2638" s="177" t="s">
        <v>10861</v>
      </c>
      <c r="G2638" s="167" t="s">
        <v>6512</v>
      </c>
      <c r="H2638" s="167" t="s">
        <v>11439</v>
      </c>
      <c r="I2638" s="263" t="s">
        <v>10863</v>
      </c>
      <c r="J2638" s="167" t="s">
        <v>10864</v>
      </c>
      <c r="K2638" s="177" t="s">
        <v>10865</v>
      </c>
      <c r="L2638" s="25" t="s">
        <v>25</v>
      </c>
      <c r="M2638" s="195">
        <v>10</v>
      </c>
      <c r="N2638" s="170">
        <v>43160</v>
      </c>
      <c r="O2638" s="69" t="str">
        <f>IFERROR(VLOOKUP(IF($L2638="―",$K2638,$L2638),[4]法人一覧!$D$4:$E$326,2,FALSE),"―")</f>
        <v>―</v>
      </c>
    </row>
    <row r="2639" spans="1:15" ht="30" customHeight="1" x14ac:dyDescent="0.15">
      <c r="A2639" s="39">
        <f>IF($B$2517="","",COUNTA($B$2517:B2639))</f>
        <v>123</v>
      </c>
      <c r="B2639" s="21">
        <f t="shared" si="278"/>
        <v>2639</v>
      </c>
      <c r="C2639" s="21" t="str">
        <f t="shared" si="279"/>
        <v>（１５）　就労継続支援(Ｂ型)　（障害者総合支援法）</v>
      </c>
      <c r="D2639" s="131" t="str">
        <f t="shared" si="280"/>
        <v>障がい福祉課</v>
      </c>
      <c r="E2639" s="27" t="str">
        <f t="shared" si="281"/>
        <v>就労継続支援(Ｂ型)</v>
      </c>
      <c r="F2639" s="271" t="s">
        <v>11440</v>
      </c>
      <c r="G2639" s="182" t="s">
        <v>10843</v>
      </c>
      <c r="H2639" s="167" t="s">
        <v>11441</v>
      </c>
      <c r="I2639" s="263" t="s">
        <v>11442</v>
      </c>
      <c r="J2639" s="167" t="s">
        <v>11443</v>
      </c>
      <c r="K2639" s="271" t="s">
        <v>10841</v>
      </c>
      <c r="L2639" s="25" t="s">
        <v>25</v>
      </c>
      <c r="M2639" s="195">
        <v>10</v>
      </c>
      <c r="N2639" s="170">
        <v>43191</v>
      </c>
      <c r="O2639" s="69" t="str">
        <f>IFERROR(VLOOKUP(IF($L2639="―",$K2639,$L2639),[4]法人一覧!$D$4:$E$326,2,FALSE),"―")</f>
        <v>―</v>
      </c>
    </row>
    <row r="2640" spans="1:15" ht="30" customHeight="1" x14ac:dyDescent="0.15">
      <c r="A2640" s="39">
        <f>IF($B$2517="","",COUNTA($B$2517:B2640))</f>
        <v>124</v>
      </c>
      <c r="B2640" s="21">
        <f t="shared" si="278"/>
        <v>2640</v>
      </c>
      <c r="C2640" s="21" t="str">
        <f t="shared" si="279"/>
        <v>（１５）　就労継続支援(Ｂ型)　（障害者総合支援法）</v>
      </c>
      <c r="D2640" s="131" t="str">
        <f t="shared" si="280"/>
        <v>障がい福祉課</v>
      </c>
      <c r="E2640" s="27" t="str">
        <f t="shared" si="281"/>
        <v>就労継続支援(Ｂ型)</v>
      </c>
      <c r="F2640" s="271" t="s">
        <v>10821</v>
      </c>
      <c r="G2640" s="182" t="s">
        <v>11444</v>
      </c>
      <c r="H2640" s="167" t="s">
        <v>11445</v>
      </c>
      <c r="I2640" s="263" t="s">
        <v>11446</v>
      </c>
      <c r="J2640" s="167" t="s">
        <v>11447</v>
      </c>
      <c r="K2640" s="271" t="s">
        <v>14945</v>
      </c>
      <c r="L2640" s="25" t="s">
        <v>25</v>
      </c>
      <c r="M2640" s="195">
        <v>20</v>
      </c>
      <c r="N2640" s="170">
        <v>43739</v>
      </c>
      <c r="O2640" s="69" t="str">
        <f>IFERROR(VLOOKUP(IF($L2640="―",$K2640,$L2640),[4]法人一覧!$D$4:$E$326,2,FALSE),"―")</f>
        <v>1190005003986</v>
      </c>
    </row>
    <row r="2641" spans="1:15" ht="30" customHeight="1" x14ac:dyDescent="0.15">
      <c r="A2641" s="39">
        <f>IF($B$2517="","",COUNTA($B$2517:B2641))</f>
        <v>125</v>
      </c>
      <c r="B2641" s="21">
        <f t="shared" si="278"/>
        <v>2641</v>
      </c>
      <c r="C2641" s="21" t="str">
        <f t="shared" si="279"/>
        <v>（１５）　就労継続支援(Ｂ型)　（障害者総合支援法）</v>
      </c>
      <c r="D2641" s="131" t="str">
        <f t="shared" si="280"/>
        <v>障がい福祉課</v>
      </c>
      <c r="E2641" s="27" t="str">
        <f t="shared" si="281"/>
        <v>就労継続支援(Ｂ型)</v>
      </c>
      <c r="F2641" s="271" t="s">
        <v>11448</v>
      </c>
      <c r="G2641" s="182" t="s">
        <v>11449</v>
      </c>
      <c r="H2641" s="167" t="s">
        <v>11450</v>
      </c>
      <c r="I2641" s="263" t="s">
        <v>11451</v>
      </c>
      <c r="J2641" s="167" t="s">
        <v>11451</v>
      </c>
      <c r="K2641" s="271" t="s">
        <v>14946</v>
      </c>
      <c r="L2641" s="25" t="s">
        <v>25</v>
      </c>
      <c r="M2641" s="195">
        <v>20</v>
      </c>
      <c r="N2641" s="170">
        <v>43282</v>
      </c>
      <c r="O2641" s="69" t="str">
        <f>IFERROR(VLOOKUP(IF($L2641="―",$K2641,$L2641),[4]法人一覧!$D$4:$E$326,2,FALSE),"―")</f>
        <v>5190005004072</v>
      </c>
    </row>
    <row r="2642" spans="1:15" ht="30" customHeight="1" x14ac:dyDescent="0.15">
      <c r="A2642" s="39">
        <f>IF($B$2517="","",COUNTA($B$2517:B2642))</f>
        <v>126</v>
      </c>
      <c r="B2642" s="21">
        <f t="shared" si="278"/>
        <v>2642</v>
      </c>
      <c r="C2642" s="21" t="str">
        <f t="shared" si="279"/>
        <v>（１５）　就労継続支援(Ｂ型)　（障害者総合支援法）</v>
      </c>
      <c r="D2642" s="131" t="str">
        <f t="shared" si="280"/>
        <v>障がい福祉課</v>
      </c>
      <c r="E2642" s="27" t="str">
        <f t="shared" si="281"/>
        <v>就労継続支援(Ｂ型)</v>
      </c>
      <c r="F2642" s="177" t="s">
        <v>11452</v>
      </c>
      <c r="G2642" s="167" t="s">
        <v>940</v>
      </c>
      <c r="H2642" s="167" t="s">
        <v>11453</v>
      </c>
      <c r="I2642" s="263" t="s">
        <v>11454</v>
      </c>
      <c r="J2642" s="167" t="s">
        <v>11455</v>
      </c>
      <c r="K2642" s="177" t="s">
        <v>11456</v>
      </c>
      <c r="L2642" s="25" t="s">
        <v>25</v>
      </c>
      <c r="M2642" s="195">
        <v>20</v>
      </c>
      <c r="N2642" s="170">
        <v>43922</v>
      </c>
      <c r="O2642" s="69" t="str">
        <f>IFERROR(VLOOKUP(IF($L2642="―",$K2642,$L2642),[4]法人一覧!$D$4:$E$326,2,FALSE),"―")</f>
        <v>―</v>
      </c>
    </row>
    <row r="2643" spans="1:15" ht="30" customHeight="1" x14ac:dyDescent="0.15">
      <c r="A2643" s="39">
        <f>IF($B$2517="","",COUNTA($B$2517:B2643))</f>
        <v>127</v>
      </c>
      <c r="B2643" s="21">
        <f t="shared" si="278"/>
        <v>2643</v>
      </c>
      <c r="C2643" s="21" t="str">
        <f t="shared" si="279"/>
        <v>（１５）　就労継続支援(Ｂ型)　（障害者総合支援法）</v>
      </c>
      <c r="D2643" s="131" t="str">
        <f t="shared" si="280"/>
        <v>障がい福祉課</v>
      </c>
      <c r="E2643" s="27" t="str">
        <f t="shared" si="281"/>
        <v>就労継続支援(Ｂ型)</v>
      </c>
      <c r="F2643" s="271" t="s">
        <v>11457</v>
      </c>
      <c r="G2643" s="182" t="s">
        <v>11458</v>
      </c>
      <c r="H2643" s="167" t="s">
        <v>11459</v>
      </c>
      <c r="I2643" s="263" t="s">
        <v>8950</v>
      </c>
      <c r="J2643" s="167" t="s">
        <v>6601</v>
      </c>
      <c r="K2643" s="271" t="s">
        <v>11246</v>
      </c>
      <c r="L2643" s="25" t="s">
        <v>25</v>
      </c>
      <c r="M2643" s="195">
        <v>20</v>
      </c>
      <c r="N2643" s="170">
        <v>44075</v>
      </c>
      <c r="O2643" s="69" t="str">
        <f>IFERROR(VLOOKUP(IF($L2643="―",$K2643,$L2643),[4]法人一覧!$D$4:$E$326,2,FALSE),"―")</f>
        <v>―</v>
      </c>
    </row>
    <row r="2644" spans="1:15" ht="30" customHeight="1" x14ac:dyDescent="0.15">
      <c r="A2644" s="39">
        <f>IF($B$2517="","",COUNTA($B$2517:B2644))</f>
        <v>128</v>
      </c>
      <c r="B2644" s="21">
        <f t="shared" si="278"/>
        <v>2644</v>
      </c>
      <c r="C2644" s="21" t="str">
        <f t="shared" si="279"/>
        <v>（１５）　就労継続支援(Ｂ型)　（障害者総合支援法）</v>
      </c>
      <c r="D2644" s="131" t="str">
        <f t="shared" si="280"/>
        <v>障がい福祉課</v>
      </c>
      <c r="E2644" s="27" t="str">
        <f t="shared" si="281"/>
        <v>就労継続支援(Ｂ型)</v>
      </c>
      <c r="F2644" s="271" t="s">
        <v>11460</v>
      </c>
      <c r="G2644" s="182" t="s">
        <v>11461</v>
      </c>
      <c r="H2644" s="167" t="s">
        <v>11462</v>
      </c>
      <c r="I2644" s="263" t="s">
        <v>11463</v>
      </c>
      <c r="J2644" s="263" t="s">
        <v>11464</v>
      </c>
      <c r="K2644" s="271" t="s">
        <v>11246</v>
      </c>
      <c r="L2644" s="25" t="s">
        <v>25</v>
      </c>
      <c r="M2644" s="195">
        <v>20</v>
      </c>
      <c r="N2644" s="170">
        <v>44075</v>
      </c>
      <c r="O2644" s="69" t="str">
        <f>IFERROR(VLOOKUP(IF($L2644="―",$K2644,$L2644),[4]法人一覧!$D$4:$E$326,2,FALSE),"―")</f>
        <v>―</v>
      </c>
    </row>
    <row r="2645" spans="1:15" ht="30" customHeight="1" x14ac:dyDescent="0.15">
      <c r="A2645" s="39">
        <f>IF($B$2517="","",COUNTA($B$2517:B2645))</f>
        <v>129</v>
      </c>
      <c r="B2645" s="21">
        <f t="shared" ref="B2645:B2708" si="282">IF(D2645="","",ROW())</f>
        <v>2645</v>
      </c>
      <c r="C2645" s="21" t="str">
        <f t="shared" ref="C2645:C2708" si="283">$F$2515</f>
        <v>（１５）　就労継続支援(Ｂ型)　（障害者総合支援法）</v>
      </c>
      <c r="D2645" s="131" t="str">
        <f t="shared" ref="D2645:D2708" si="284">$O$2515</f>
        <v>障がい福祉課</v>
      </c>
      <c r="E2645" s="27" t="str">
        <f t="shared" ref="E2645:E2708" si="285">MID(category5_15,SEARCH("）",category5_15,1)+2,SEARCH("（",category5_15,SEARCH("）",category5_15,1)+2)-SEARCH("）",category5_15,1)-3)</f>
        <v>就労継続支援(Ｂ型)</v>
      </c>
      <c r="F2645" s="271" t="s">
        <v>11465</v>
      </c>
      <c r="G2645" s="182" t="s">
        <v>6497</v>
      </c>
      <c r="H2645" s="167" t="s">
        <v>11466</v>
      </c>
      <c r="I2645" s="263" t="s">
        <v>11467</v>
      </c>
      <c r="J2645" s="167" t="s">
        <v>11468</v>
      </c>
      <c r="K2645" s="271" t="s">
        <v>11469</v>
      </c>
      <c r="L2645" s="25" t="s">
        <v>25</v>
      </c>
      <c r="M2645" s="195">
        <v>20</v>
      </c>
      <c r="N2645" s="170" t="s">
        <v>11470</v>
      </c>
      <c r="O2645" s="69" t="str">
        <f>IFERROR(VLOOKUP(IF($L2645="―",$K2645,$L2645),[4]法人一覧!$D$4:$E$326,2,FALSE),"―")</f>
        <v>―</v>
      </c>
    </row>
    <row r="2646" spans="1:15" ht="30" customHeight="1" x14ac:dyDescent="0.15">
      <c r="A2646" s="27">
        <f>IF($B$2517="","",COUNTA($B$2517:B2646))</f>
        <v>130</v>
      </c>
      <c r="B2646" s="21">
        <f t="shared" si="282"/>
        <v>2646</v>
      </c>
      <c r="C2646" s="21" t="str">
        <f t="shared" si="283"/>
        <v>（１５）　就労継続支援(Ｂ型)　（障害者総合支援法）</v>
      </c>
      <c r="D2646" s="131" t="str">
        <f t="shared" si="284"/>
        <v>障がい福祉課</v>
      </c>
      <c r="E2646" s="27" t="str">
        <f t="shared" si="285"/>
        <v>就労継続支援(Ｂ型)</v>
      </c>
      <c r="F2646" s="177" t="s">
        <v>11471</v>
      </c>
      <c r="G2646" s="167" t="s">
        <v>11472</v>
      </c>
      <c r="H2646" s="167" t="s">
        <v>11473</v>
      </c>
      <c r="I2646" s="263" t="s">
        <v>11474</v>
      </c>
      <c r="J2646" s="167" t="s">
        <v>11474</v>
      </c>
      <c r="K2646" s="177" t="s">
        <v>14927</v>
      </c>
      <c r="L2646" s="25" t="s">
        <v>25</v>
      </c>
      <c r="M2646" s="195">
        <v>10</v>
      </c>
      <c r="N2646" s="170">
        <v>44562</v>
      </c>
      <c r="O2646" s="69" t="str">
        <f>IFERROR(VLOOKUP(IF($L2646="―",$K2646,$L2646),[4]法人一覧!$D$4:$E$326,2,FALSE),"―")</f>
        <v>1190005003986</v>
      </c>
    </row>
    <row r="2647" spans="1:15" ht="30" customHeight="1" x14ac:dyDescent="0.15">
      <c r="A2647" s="39">
        <f>IF($B$2517="","",COUNTA($B$2517:B2647))</f>
        <v>131</v>
      </c>
      <c r="B2647" s="21">
        <f t="shared" si="282"/>
        <v>2647</v>
      </c>
      <c r="C2647" s="21" t="str">
        <f t="shared" si="283"/>
        <v>（１５）　就労継続支援(Ｂ型)　（障害者総合支援法）</v>
      </c>
      <c r="D2647" s="131" t="str">
        <f t="shared" si="284"/>
        <v>障がい福祉課</v>
      </c>
      <c r="E2647" s="27" t="str">
        <f t="shared" si="285"/>
        <v>就労継続支援(Ｂ型)</v>
      </c>
      <c r="F2647" s="271" t="s">
        <v>11475</v>
      </c>
      <c r="G2647" s="182" t="s">
        <v>11476</v>
      </c>
      <c r="H2647" s="167" t="s">
        <v>11477</v>
      </c>
      <c r="I2647" s="263" t="s">
        <v>11478</v>
      </c>
      <c r="J2647" s="167" t="s">
        <v>11478</v>
      </c>
      <c r="K2647" s="271" t="s">
        <v>14927</v>
      </c>
      <c r="L2647" s="25" t="s">
        <v>25</v>
      </c>
      <c r="M2647" s="195">
        <v>10</v>
      </c>
      <c r="N2647" s="257"/>
      <c r="O2647" s="69" t="str">
        <f>IFERROR(VLOOKUP(IF($L2647="―",$K2647,$L2647),[4]法人一覧!$D$4:$E$326,2,FALSE),"―")</f>
        <v>1190005003986</v>
      </c>
    </row>
    <row r="2648" spans="1:15" ht="30" customHeight="1" x14ac:dyDescent="0.15">
      <c r="A2648" s="39">
        <f>IF($B$2517="","",COUNTA($B$2517:B2648))</f>
        <v>132</v>
      </c>
      <c r="B2648" s="21">
        <f t="shared" si="282"/>
        <v>2648</v>
      </c>
      <c r="C2648" s="21" t="str">
        <f t="shared" si="283"/>
        <v>（１５）　就労継続支援(Ｂ型)　（障害者総合支援法）</v>
      </c>
      <c r="D2648" s="131" t="str">
        <f t="shared" si="284"/>
        <v>障がい福祉課</v>
      </c>
      <c r="E2648" s="27" t="str">
        <f t="shared" si="285"/>
        <v>就労継続支援(Ｂ型)</v>
      </c>
      <c r="F2648" s="253" t="s">
        <v>11479</v>
      </c>
      <c r="G2648" s="190" t="s">
        <v>11480</v>
      </c>
      <c r="H2648" s="167" t="s">
        <v>11481</v>
      </c>
      <c r="I2648" s="264" t="s">
        <v>9803</v>
      </c>
      <c r="J2648" s="166" t="s">
        <v>9804</v>
      </c>
      <c r="K2648" s="253" t="s">
        <v>11482</v>
      </c>
      <c r="L2648" s="25" t="s">
        <v>25</v>
      </c>
      <c r="M2648" s="195">
        <v>20</v>
      </c>
      <c r="N2648" s="170">
        <v>44743</v>
      </c>
      <c r="O2648" s="69" t="str">
        <f>IFERROR(VLOOKUP(IF($L2648="―",$K2648,$L2648),[4]法人一覧!$D$4:$E$326,2,FALSE),"―")</f>
        <v>―</v>
      </c>
    </row>
    <row r="2649" spans="1:15" ht="30" customHeight="1" x14ac:dyDescent="0.15">
      <c r="A2649" s="39">
        <f>IF($B$2517="","",COUNTA($B$2517:B2649))</f>
        <v>133</v>
      </c>
      <c r="B2649" s="21">
        <f t="shared" si="282"/>
        <v>2649</v>
      </c>
      <c r="C2649" s="21" t="str">
        <f t="shared" si="283"/>
        <v>（１５）　就労継続支援(Ｂ型)　（障害者総合支援法）</v>
      </c>
      <c r="D2649" s="131" t="str">
        <f t="shared" si="284"/>
        <v>障がい福祉課</v>
      </c>
      <c r="E2649" s="27" t="str">
        <f t="shared" si="285"/>
        <v>就労継続支援(Ｂ型)</v>
      </c>
      <c r="F2649" s="253" t="s">
        <v>11483</v>
      </c>
      <c r="G2649" s="190" t="s">
        <v>11484</v>
      </c>
      <c r="H2649" s="167" t="s">
        <v>11485</v>
      </c>
      <c r="I2649" s="250" t="s">
        <v>11486</v>
      </c>
      <c r="J2649" s="166" t="s">
        <v>11487</v>
      </c>
      <c r="K2649" s="253" t="s">
        <v>11488</v>
      </c>
      <c r="L2649" s="25" t="s">
        <v>25</v>
      </c>
      <c r="M2649" s="195">
        <v>20</v>
      </c>
      <c r="N2649" s="170">
        <v>44774</v>
      </c>
      <c r="O2649" s="69" t="str">
        <f>IFERROR(VLOOKUP(IF($L2649="―",$K2649,$L2649),[4]法人一覧!$D$4:$E$326,2,FALSE),"―")</f>
        <v>―</v>
      </c>
    </row>
    <row r="2650" spans="1:15" ht="30" customHeight="1" x14ac:dyDescent="0.15">
      <c r="A2650" s="39">
        <f>IF($B$2517="","",COUNTA($B$2517:B2650))</f>
        <v>134</v>
      </c>
      <c r="B2650" s="21">
        <f t="shared" si="282"/>
        <v>2650</v>
      </c>
      <c r="C2650" s="21" t="str">
        <f t="shared" si="283"/>
        <v>（１５）　就労継続支援(Ｂ型)　（障害者総合支援法）</v>
      </c>
      <c r="D2650" s="131" t="str">
        <f t="shared" si="284"/>
        <v>障がい福祉課</v>
      </c>
      <c r="E2650" s="27" t="str">
        <f t="shared" si="285"/>
        <v>就労継続支援(Ｂ型)</v>
      </c>
      <c r="F2650" s="25" t="s">
        <v>11490</v>
      </c>
      <c r="G2650" s="34" t="s">
        <v>916</v>
      </c>
      <c r="H2650" s="25" t="s">
        <v>11491</v>
      </c>
      <c r="I2650" s="98" t="s">
        <v>11492</v>
      </c>
      <c r="J2650" s="98" t="s">
        <v>11493</v>
      </c>
      <c r="K2650" s="25" t="s">
        <v>11494</v>
      </c>
      <c r="L2650" s="25" t="s">
        <v>25</v>
      </c>
      <c r="M2650" s="69">
        <v>20</v>
      </c>
      <c r="N2650" s="94">
        <v>45047</v>
      </c>
      <c r="O2650" s="69" t="str">
        <f>IFERROR(VLOOKUP(IF($L2650="―",$K2650,$L2650),[4]法人一覧!$D$4:$E$326,2,FALSE),"―")</f>
        <v>―</v>
      </c>
    </row>
    <row r="2651" spans="1:15" ht="30" customHeight="1" x14ac:dyDescent="0.15">
      <c r="A2651" s="39">
        <f>IF($B$2517="","",COUNTA($B$2517:B2651))</f>
        <v>135</v>
      </c>
      <c r="B2651" s="21">
        <f t="shared" si="282"/>
        <v>2651</v>
      </c>
      <c r="C2651" s="21" t="str">
        <f t="shared" si="283"/>
        <v>（１５）　就労継続支援(Ｂ型)　（障害者総合支援法）</v>
      </c>
      <c r="D2651" s="131" t="str">
        <f t="shared" si="284"/>
        <v>障がい福祉課</v>
      </c>
      <c r="E2651" s="27" t="str">
        <f t="shared" si="285"/>
        <v>就労継続支援(Ｂ型)</v>
      </c>
      <c r="F2651" s="25" t="s">
        <v>11495</v>
      </c>
      <c r="G2651" s="34" t="s">
        <v>11496</v>
      </c>
      <c r="H2651" s="27" t="s">
        <v>11497</v>
      </c>
      <c r="I2651" s="34" t="s">
        <v>11498</v>
      </c>
      <c r="J2651" s="34" t="s">
        <v>11498</v>
      </c>
      <c r="K2651" s="25" t="s">
        <v>11499</v>
      </c>
      <c r="L2651" s="25" t="s">
        <v>25</v>
      </c>
      <c r="M2651" s="69">
        <v>20</v>
      </c>
      <c r="N2651" s="94">
        <v>45200</v>
      </c>
      <c r="O2651" s="69" t="str">
        <f>IFERROR(VLOOKUP(IF($L2651="―",$K2651,$L2651),[4]法人一覧!$D$4:$E$326,2,FALSE),"―")</f>
        <v>―</v>
      </c>
    </row>
    <row r="2652" spans="1:15" ht="30" customHeight="1" x14ac:dyDescent="0.15">
      <c r="A2652" s="39">
        <f>IF($B$2517="","",COUNTA($B$2517:B2652))</f>
        <v>136</v>
      </c>
      <c r="B2652" s="21">
        <f t="shared" si="282"/>
        <v>2652</v>
      </c>
      <c r="C2652" s="21" t="str">
        <f t="shared" si="283"/>
        <v>（１５）　就労継続支援(Ｂ型)　（障害者総合支援法）</v>
      </c>
      <c r="D2652" s="131" t="str">
        <f t="shared" si="284"/>
        <v>障がい福祉課</v>
      </c>
      <c r="E2652" s="27" t="str">
        <f t="shared" si="285"/>
        <v>就労継続支援(Ｂ型)</v>
      </c>
      <c r="F2652" s="222" t="s">
        <v>11500</v>
      </c>
      <c r="G2652" s="211" t="s">
        <v>11501</v>
      </c>
      <c r="H2652" s="222" t="s">
        <v>11502</v>
      </c>
      <c r="I2652" s="148" t="s">
        <v>11503</v>
      </c>
      <c r="J2652" s="148" t="s">
        <v>11504</v>
      </c>
      <c r="K2652" s="222" t="s">
        <v>11505</v>
      </c>
      <c r="L2652" s="25" t="s">
        <v>25</v>
      </c>
      <c r="M2652" s="69">
        <v>20</v>
      </c>
      <c r="N2652" s="94">
        <v>45231</v>
      </c>
      <c r="O2652" s="69" t="str">
        <f>IFERROR(VLOOKUP(IF($L2652="―",$K2652,$L2652),[4]法人一覧!$D$4:$E$326,2,FALSE),"―")</f>
        <v>―</v>
      </c>
    </row>
    <row r="2653" spans="1:15" ht="30" customHeight="1" x14ac:dyDescent="0.15">
      <c r="A2653" s="39">
        <f>IF($B$2517="","",COUNTA($B$2517:B2653))</f>
        <v>137</v>
      </c>
      <c r="B2653" s="21">
        <f t="shared" si="282"/>
        <v>2653</v>
      </c>
      <c r="C2653" s="21" t="str">
        <f t="shared" si="283"/>
        <v>（１５）　就労継続支援(Ｂ型)　（障害者総合支援法）</v>
      </c>
      <c r="D2653" s="131" t="str">
        <f t="shared" si="284"/>
        <v>障がい福祉課</v>
      </c>
      <c r="E2653" s="27" t="str">
        <f t="shared" si="285"/>
        <v>就労継続支援(Ｂ型)</v>
      </c>
      <c r="F2653" s="25" t="s">
        <v>11506</v>
      </c>
      <c r="G2653" s="34" t="s">
        <v>1000</v>
      </c>
      <c r="H2653" s="27" t="s">
        <v>11507</v>
      </c>
      <c r="I2653" s="34" t="s">
        <v>9850</v>
      </c>
      <c r="J2653" s="34" t="s">
        <v>9851</v>
      </c>
      <c r="K2653" s="25" t="s">
        <v>15342</v>
      </c>
      <c r="L2653" s="25" t="s">
        <v>25</v>
      </c>
      <c r="M2653" s="69">
        <v>20</v>
      </c>
      <c r="N2653" s="94">
        <v>45261</v>
      </c>
      <c r="O2653" s="69" t="str">
        <f>IFERROR(VLOOKUP(IF($L2653="―",$K2653,$L2653),[4]法人一覧!$D$4:$E$326,2,FALSE),"―")</f>
        <v>―</v>
      </c>
    </row>
    <row r="2654" spans="1:15" ht="30" customHeight="1" x14ac:dyDescent="0.15">
      <c r="A2654" s="39">
        <f>IF($B$2517="","",COUNTA($B$2517:B2654))</f>
        <v>138</v>
      </c>
      <c r="B2654" s="21">
        <f t="shared" si="282"/>
        <v>2654</v>
      </c>
      <c r="C2654" s="21" t="str">
        <f t="shared" si="283"/>
        <v>（１５）　就労継続支援(Ｂ型)　（障害者総合支援法）</v>
      </c>
      <c r="D2654" s="131" t="str">
        <f t="shared" si="284"/>
        <v>障がい福祉課</v>
      </c>
      <c r="E2654" s="27" t="str">
        <f t="shared" si="285"/>
        <v>就労継続支援(Ｂ型)</v>
      </c>
      <c r="F2654" s="25" t="s">
        <v>11508</v>
      </c>
      <c r="G2654" s="212" t="s">
        <v>11484</v>
      </c>
      <c r="H2654" s="25" t="s">
        <v>11509</v>
      </c>
      <c r="I2654" s="98" t="s">
        <v>11510</v>
      </c>
      <c r="J2654" s="98" t="s">
        <v>10115</v>
      </c>
      <c r="K2654" s="25" t="s">
        <v>11511</v>
      </c>
      <c r="L2654" s="25" t="s">
        <v>25</v>
      </c>
      <c r="M2654" s="69">
        <v>20</v>
      </c>
      <c r="N2654" s="93">
        <v>45352</v>
      </c>
      <c r="O2654" s="69" t="str">
        <f>IFERROR(VLOOKUP(IF($L2654="―",$K2654,$L2654),[4]法人一覧!$D$4:$E$326,2,FALSE),"―")</f>
        <v>―</v>
      </c>
    </row>
    <row r="2655" spans="1:15" ht="30" customHeight="1" x14ac:dyDescent="0.15">
      <c r="A2655" s="39">
        <f>IF($B$2517="","",COUNTA($B$2517:B2655))</f>
        <v>139</v>
      </c>
      <c r="B2655" s="21">
        <f t="shared" si="282"/>
        <v>2655</v>
      </c>
      <c r="C2655" s="21" t="str">
        <f t="shared" si="283"/>
        <v>（１５）　就労継続支援(Ｂ型)　（障害者総合支援法）</v>
      </c>
      <c r="D2655" s="131" t="str">
        <f t="shared" si="284"/>
        <v>障がい福祉課</v>
      </c>
      <c r="E2655" s="27" t="str">
        <f t="shared" si="285"/>
        <v>就労継続支援(Ｂ型)</v>
      </c>
      <c r="F2655" s="25" t="s">
        <v>11512</v>
      </c>
      <c r="G2655" s="212" t="s">
        <v>900</v>
      </c>
      <c r="H2655" s="25" t="s">
        <v>11513</v>
      </c>
      <c r="I2655" s="98" t="s">
        <v>11514</v>
      </c>
      <c r="J2655" s="98" t="s">
        <v>11515</v>
      </c>
      <c r="K2655" s="25" t="s">
        <v>11516</v>
      </c>
      <c r="L2655" s="25" t="s">
        <v>25</v>
      </c>
      <c r="M2655" s="195">
        <v>20</v>
      </c>
      <c r="N2655" s="15">
        <v>45352</v>
      </c>
      <c r="O2655" s="69" t="str">
        <f>IFERROR(VLOOKUP(IF($L2655="―",$K2655,$L2655),[4]法人一覧!$D$4:$E$326,2,FALSE),"―")</f>
        <v>―</v>
      </c>
    </row>
    <row r="2656" spans="1:15" ht="30" customHeight="1" x14ac:dyDescent="0.15">
      <c r="A2656" s="39">
        <f>IF($B$2517="","",COUNTA($B$2517:B2656))</f>
        <v>140</v>
      </c>
      <c r="B2656" s="21">
        <f t="shared" si="282"/>
        <v>2656</v>
      </c>
      <c r="C2656" s="21" t="str">
        <f t="shared" si="283"/>
        <v>（１５）　就労継続支援(Ｂ型)　（障害者総合支援法）</v>
      </c>
      <c r="D2656" s="131" t="str">
        <f t="shared" si="284"/>
        <v>障がい福祉課</v>
      </c>
      <c r="E2656" s="27" t="str">
        <f t="shared" si="285"/>
        <v>就労継続支援(Ｂ型)</v>
      </c>
      <c r="F2656" s="25" t="s">
        <v>11517</v>
      </c>
      <c r="G2656" s="34" t="s">
        <v>7754</v>
      </c>
      <c r="H2656" s="25" t="s">
        <v>11518</v>
      </c>
      <c r="I2656" s="98" t="s">
        <v>11519</v>
      </c>
      <c r="J2656" s="98" t="s">
        <v>11520</v>
      </c>
      <c r="K2656" s="25" t="s">
        <v>11521</v>
      </c>
      <c r="L2656" s="25" t="s">
        <v>25</v>
      </c>
      <c r="M2656" s="195">
        <v>20</v>
      </c>
      <c r="N2656" s="258">
        <v>45383</v>
      </c>
      <c r="O2656" s="69" t="str">
        <f>IFERROR(VLOOKUP(IF($L2656="―",$K2656,$L2656),[4]法人一覧!$D$4:$E$326,2,FALSE),"―")</f>
        <v>―</v>
      </c>
    </row>
    <row r="2657" spans="1:22" s="78" customFormat="1" ht="30" customHeight="1" x14ac:dyDescent="0.15">
      <c r="A2657" s="39">
        <f>IF($B$2517="","",COUNTA($B$2517:B2657))</f>
        <v>141</v>
      </c>
      <c r="B2657" s="21">
        <f t="shared" si="282"/>
        <v>2657</v>
      </c>
      <c r="C2657" s="21" t="str">
        <f t="shared" si="283"/>
        <v>（１５）　就労継続支援(Ｂ型)　（障害者総合支援法）</v>
      </c>
      <c r="D2657" s="131" t="str">
        <f t="shared" si="284"/>
        <v>障がい福祉課</v>
      </c>
      <c r="E2657" s="27" t="str">
        <f t="shared" si="285"/>
        <v>就労継続支援(Ｂ型)</v>
      </c>
      <c r="F2657" s="25" t="s">
        <v>11522</v>
      </c>
      <c r="G2657" s="34" t="s">
        <v>7760</v>
      </c>
      <c r="H2657" s="25" t="s">
        <v>11523</v>
      </c>
      <c r="I2657" s="98" t="s">
        <v>11524</v>
      </c>
      <c r="J2657" s="98" t="s">
        <v>10115</v>
      </c>
      <c r="K2657" s="25" t="s">
        <v>11525</v>
      </c>
      <c r="L2657" s="25" t="s">
        <v>25</v>
      </c>
      <c r="M2657" s="195">
        <v>20</v>
      </c>
      <c r="N2657" s="258">
        <v>45383</v>
      </c>
      <c r="O2657" s="69" t="str">
        <f>IFERROR(VLOOKUP(IF($L2657="―",$K2657,$L2657),[4]法人一覧!$D$4:$E$326,2,FALSE),"―")</f>
        <v>―</v>
      </c>
      <c r="P2657" s="63"/>
      <c r="Q2657" s="63"/>
      <c r="R2657" s="63"/>
      <c r="S2657" s="63"/>
      <c r="T2657" s="63"/>
      <c r="U2657" s="63"/>
      <c r="V2657" s="63"/>
    </row>
    <row r="2658" spans="1:22" ht="30" customHeight="1" x14ac:dyDescent="0.15">
      <c r="A2658" s="39">
        <f>IF($B$2517="","",COUNTA($B$2517:B2658))</f>
        <v>142</v>
      </c>
      <c r="B2658" s="21">
        <f t="shared" si="282"/>
        <v>2658</v>
      </c>
      <c r="C2658" s="21" t="str">
        <f t="shared" si="283"/>
        <v>（１５）　就労継続支援(Ｂ型)　（障害者総合支援法）</v>
      </c>
      <c r="D2658" s="131" t="str">
        <f t="shared" si="284"/>
        <v>障がい福祉課</v>
      </c>
      <c r="E2658" s="27" t="str">
        <f t="shared" si="285"/>
        <v>就労継続支援(Ｂ型)</v>
      </c>
      <c r="F2658" s="58" t="s">
        <v>11526</v>
      </c>
      <c r="G2658" s="60" t="s">
        <v>3239</v>
      </c>
      <c r="H2658" s="25" t="s">
        <v>11527</v>
      </c>
      <c r="I2658" s="347" t="s">
        <v>11528</v>
      </c>
      <c r="J2658" s="98" t="s">
        <v>10115</v>
      </c>
      <c r="K2658" s="58" t="s">
        <v>11529</v>
      </c>
      <c r="L2658" s="25" t="s">
        <v>25</v>
      </c>
      <c r="M2658" s="195">
        <v>20</v>
      </c>
      <c r="N2658" s="258">
        <v>45413</v>
      </c>
      <c r="O2658" s="69" t="str">
        <f>IFERROR(VLOOKUP(IF($L2658="―",$K2658,$L2658),[4]法人一覧!$D$4:$E$326,2,FALSE),"―")</f>
        <v>―</v>
      </c>
    </row>
    <row r="2659" spans="1:22" ht="30" customHeight="1" x14ac:dyDescent="0.15">
      <c r="A2659" s="39">
        <f>IF($B$2517="","",COUNTA($B$2517:B2659))</f>
        <v>143</v>
      </c>
      <c r="B2659" s="21">
        <f t="shared" si="282"/>
        <v>2659</v>
      </c>
      <c r="C2659" s="21" t="str">
        <f t="shared" si="283"/>
        <v>（１５）　就労継続支援(Ｂ型)　（障害者総合支援法）</v>
      </c>
      <c r="D2659" s="131" t="str">
        <f t="shared" si="284"/>
        <v>障がい福祉課</v>
      </c>
      <c r="E2659" s="27" t="str">
        <f t="shared" si="285"/>
        <v>就労継続支援(Ｂ型)</v>
      </c>
      <c r="F2659" s="58" t="s">
        <v>11530</v>
      </c>
      <c r="G2659" s="60" t="s">
        <v>8754</v>
      </c>
      <c r="H2659" s="25" t="s">
        <v>11531</v>
      </c>
      <c r="I2659" s="312" t="s">
        <v>11532</v>
      </c>
      <c r="J2659" s="98" t="s">
        <v>11532</v>
      </c>
      <c r="K2659" s="58" t="s">
        <v>11533</v>
      </c>
      <c r="L2659" s="25" t="s">
        <v>25</v>
      </c>
      <c r="M2659" s="195">
        <v>10</v>
      </c>
      <c r="N2659" s="258">
        <v>45505</v>
      </c>
      <c r="O2659" s="69" t="str">
        <f>IFERROR(VLOOKUP(IF($L2659="―",$K2659,$L2659),[4]法人一覧!$D$4:$E$326,2,FALSE),"―")</f>
        <v>―</v>
      </c>
    </row>
    <row r="2660" spans="1:22" ht="30" customHeight="1" x14ac:dyDescent="0.15">
      <c r="A2660" s="39">
        <f>IF($B$2517="","",COUNTA($B$2517:B2660))</f>
        <v>144</v>
      </c>
      <c r="B2660" s="21">
        <f t="shared" si="282"/>
        <v>2660</v>
      </c>
      <c r="C2660" s="21" t="str">
        <f t="shared" si="283"/>
        <v>（１５）　就労継続支援(Ｂ型)　（障害者総合支援法）</v>
      </c>
      <c r="D2660" s="131" t="str">
        <f t="shared" si="284"/>
        <v>障がい福祉課</v>
      </c>
      <c r="E2660" s="27" t="str">
        <f t="shared" si="285"/>
        <v>就労継続支援(Ｂ型)</v>
      </c>
      <c r="F2660" s="58" t="s">
        <v>11534</v>
      </c>
      <c r="G2660" s="60" t="s">
        <v>10856</v>
      </c>
      <c r="H2660" s="25" t="s">
        <v>11535</v>
      </c>
      <c r="I2660" s="312" t="s">
        <v>11536</v>
      </c>
      <c r="J2660" s="98" t="s">
        <v>11537</v>
      </c>
      <c r="K2660" s="58" t="s">
        <v>11538</v>
      </c>
      <c r="L2660" s="25" t="s">
        <v>25</v>
      </c>
      <c r="M2660" s="195">
        <v>20</v>
      </c>
      <c r="N2660" s="258">
        <v>45627</v>
      </c>
      <c r="O2660" s="69" t="str">
        <f>IFERROR(VLOOKUP(IF($L2660="―",$K2660,$L2660),[4]法人一覧!$D$4:$E$326,2,FALSE),"―")</f>
        <v>―</v>
      </c>
    </row>
    <row r="2661" spans="1:22" ht="30" customHeight="1" x14ac:dyDescent="0.15">
      <c r="A2661" s="39">
        <f>IF($B$2517="","",COUNTA($B$2517:B2661))</f>
        <v>145</v>
      </c>
      <c r="B2661" s="21">
        <f t="shared" si="282"/>
        <v>2661</v>
      </c>
      <c r="C2661" s="21" t="str">
        <f t="shared" si="283"/>
        <v>（１５）　就労継続支援(Ｂ型)　（障害者総合支援法）</v>
      </c>
      <c r="D2661" s="131" t="str">
        <f t="shared" si="284"/>
        <v>障がい福祉課</v>
      </c>
      <c r="E2661" s="27" t="str">
        <f t="shared" si="285"/>
        <v>就労継続支援(Ｂ型)</v>
      </c>
      <c r="F2661" s="58" t="s">
        <v>15343</v>
      </c>
      <c r="G2661" s="60" t="s">
        <v>8922</v>
      </c>
      <c r="H2661" s="25" t="s">
        <v>11539</v>
      </c>
      <c r="I2661" s="312" t="s">
        <v>11540</v>
      </c>
      <c r="J2661" s="98" t="s">
        <v>11541</v>
      </c>
      <c r="K2661" s="58" t="s">
        <v>11542</v>
      </c>
      <c r="L2661" s="25" t="s">
        <v>25</v>
      </c>
      <c r="M2661" s="195">
        <v>20</v>
      </c>
      <c r="N2661" s="258">
        <v>45748</v>
      </c>
      <c r="O2661" s="69" t="str">
        <f>IFERROR(VLOOKUP(IF($L2661="―",$K2661,$L2661),[4]法人一覧!$D$4:$E$326,2,FALSE),"―")</f>
        <v>―</v>
      </c>
    </row>
    <row r="2662" spans="1:22" ht="30" customHeight="1" x14ac:dyDescent="0.15">
      <c r="A2662" s="39">
        <f>IF($B$2517="","",COUNTA($B$2517:B2662))</f>
        <v>146</v>
      </c>
      <c r="B2662" s="21">
        <f t="shared" si="282"/>
        <v>2662</v>
      </c>
      <c r="C2662" s="21" t="str">
        <f t="shared" si="283"/>
        <v>（１５）　就労継続支援(Ｂ型)　（障害者総合支援法）</v>
      </c>
      <c r="D2662" s="131" t="str">
        <f t="shared" si="284"/>
        <v>障がい福祉課</v>
      </c>
      <c r="E2662" s="27" t="str">
        <f t="shared" si="285"/>
        <v>就労継続支援(Ｂ型)</v>
      </c>
      <c r="F2662" s="209" t="s">
        <v>15344</v>
      </c>
      <c r="G2662" s="98" t="s">
        <v>15345</v>
      </c>
      <c r="H2662" s="209" t="s">
        <v>15346</v>
      </c>
      <c r="I2662" s="149" t="s">
        <v>15347</v>
      </c>
      <c r="J2662" s="356" t="s">
        <v>15348</v>
      </c>
      <c r="K2662" s="25" t="s">
        <v>15331</v>
      </c>
      <c r="L2662" s="25"/>
      <c r="M2662" s="97">
        <v>20</v>
      </c>
      <c r="N2662" s="93">
        <v>45839</v>
      </c>
      <c r="O2662" s="69" t="str">
        <f>IFERROR(VLOOKUP(IF($L2662="―",$K2662,$L2662),[4]法人一覧!$D$4:$E$326,2,FALSE),"―")</f>
        <v>―</v>
      </c>
    </row>
    <row r="2663" spans="1:22" ht="30" customHeight="1" x14ac:dyDescent="0.15">
      <c r="A2663" s="39">
        <f>IF($B$2517="","",COUNTA($B$2517:B2663))</f>
        <v>147</v>
      </c>
      <c r="B2663" s="21">
        <f t="shared" si="282"/>
        <v>2663</v>
      </c>
      <c r="C2663" s="21" t="str">
        <f t="shared" si="283"/>
        <v>（１５）　就労継続支援(Ｂ型)　（障害者総合支援法）</v>
      </c>
      <c r="D2663" s="131" t="str">
        <f t="shared" si="284"/>
        <v>障がい福祉課</v>
      </c>
      <c r="E2663" s="27" t="str">
        <f t="shared" si="285"/>
        <v>就労継続支援(Ｂ型)</v>
      </c>
      <c r="F2663" s="98" t="s">
        <v>15349</v>
      </c>
      <c r="G2663" s="98" t="s">
        <v>8883</v>
      </c>
      <c r="H2663" s="98" t="s">
        <v>15350</v>
      </c>
      <c r="I2663" s="216" t="s">
        <v>15351</v>
      </c>
      <c r="J2663" s="216" t="s">
        <v>10115</v>
      </c>
      <c r="K2663" s="98" t="s">
        <v>15352</v>
      </c>
      <c r="L2663" s="98"/>
      <c r="M2663" s="97">
        <v>20</v>
      </c>
      <c r="N2663" s="135">
        <v>46113</v>
      </c>
      <c r="O2663" s="69" t="str">
        <f>IFERROR(VLOOKUP(IF($L2663="―",$K2663,$L2663),[4]法人一覧!$D$4:$E$326,2,FALSE),"―")</f>
        <v>―</v>
      </c>
    </row>
    <row r="2664" spans="1:22" ht="30" customHeight="1" x14ac:dyDescent="0.15">
      <c r="A2664" s="39">
        <f>IF($B$2517="","",COUNTA($B$2517:B2664))</f>
        <v>148</v>
      </c>
      <c r="B2664" s="21">
        <f t="shared" si="282"/>
        <v>2664</v>
      </c>
      <c r="C2664" s="21" t="str">
        <f t="shared" si="283"/>
        <v>（１５）　就労継続支援(Ｂ型)　（障害者総合支援法）</v>
      </c>
      <c r="D2664" s="131" t="str">
        <f t="shared" si="284"/>
        <v>障がい福祉課</v>
      </c>
      <c r="E2664" s="27" t="str">
        <f t="shared" si="285"/>
        <v>就労継続支援(Ｂ型)</v>
      </c>
      <c r="F2664" s="25" t="s">
        <v>15353</v>
      </c>
      <c r="G2664" s="34" t="s">
        <v>15354</v>
      </c>
      <c r="H2664" s="25" t="s">
        <v>15355</v>
      </c>
      <c r="I2664" s="34" t="s">
        <v>15356</v>
      </c>
      <c r="J2664" s="34" t="s">
        <v>10115</v>
      </c>
      <c r="K2664" s="25" t="s">
        <v>15110</v>
      </c>
      <c r="L2664" s="25"/>
      <c r="M2664" s="97">
        <v>20</v>
      </c>
      <c r="N2664" s="135">
        <v>45931</v>
      </c>
      <c r="O2664" s="69" t="str">
        <f>IFERROR(VLOOKUP(IF($L2664="―",$K2664,$L2664),[4]法人一覧!$D$4:$E$326,2,FALSE),"―")</f>
        <v>―</v>
      </c>
    </row>
    <row r="2665" spans="1:22" ht="30" customHeight="1" x14ac:dyDescent="0.15">
      <c r="A2665" s="39">
        <f>IF($B$2517="","",COUNTA($B$2517:B2665))</f>
        <v>149</v>
      </c>
      <c r="B2665" s="21">
        <f t="shared" si="282"/>
        <v>2665</v>
      </c>
      <c r="C2665" s="21" t="str">
        <f t="shared" si="283"/>
        <v>（１５）　就労継続支援(Ｂ型)　（障害者総合支援法）</v>
      </c>
      <c r="D2665" s="131" t="str">
        <f t="shared" si="284"/>
        <v>障がい福祉課</v>
      </c>
      <c r="E2665" s="27" t="str">
        <f t="shared" si="285"/>
        <v>就労継続支援(Ｂ型)</v>
      </c>
      <c r="F2665" s="208" t="s">
        <v>15357</v>
      </c>
      <c r="G2665" s="89" t="s">
        <v>11489</v>
      </c>
      <c r="H2665" s="209" t="s">
        <v>15358</v>
      </c>
      <c r="I2665" s="277" t="s">
        <v>15359</v>
      </c>
      <c r="J2665" s="277" t="s">
        <v>15360</v>
      </c>
      <c r="K2665" s="25" t="s">
        <v>15361</v>
      </c>
      <c r="L2665" s="25"/>
      <c r="M2665" s="97">
        <v>20</v>
      </c>
      <c r="N2665" s="135">
        <v>46082</v>
      </c>
      <c r="O2665" s="69" t="str">
        <f>IFERROR(VLOOKUP(IF($L2665="―",$K2665,$L2665),[4]法人一覧!$D$4:$E$326,2,FALSE),"―")</f>
        <v>―</v>
      </c>
    </row>
    <row r="2666" spans="1:22" ht="30" customHeight="1" x14ac:dyDescent="0.15">
      <c r="A2666" s="39">
        <f>IF($B$2517="","",COUNTA($B$2517:B2666))</f>
        <v>150</v>
      </c>
      <c r="B2666" s="21">
        <f t="shared" si="282"/>
        <v>2666</v>
      </c>
      <c r="C2666" s="21" t="str">
        <f t="shared" si="283"/>
        <v>（１５）　就労継続支援(Ｂ型)　（障害者総合支援法）</v>
      </c>
      <c r="D2666" s="131" t="str">
        <f t="shared" si="284"/>
        <v>障がい福祉課</v>
      </c>
      <c r="E2666" s="27" t="str">
        <f t="shared" si="285"/>
        <v>就労継続支援(Ｂ型)</v>
      </c>
      <c r="F2666" s="271" t="s">
        <v>11543</v>
      </c>
      <c r="G2666" s="182" t="s">
        <v>11544</v>
      </c>
      <c r="H2666" s="167" t="s">
        <v>11545</v>
      </c>
      <c r="I2666" s="263" t="s">
        <v>11546</v>
      </c>
      <c r="J2666" s="167" t="s">
        <v>11547</v>
      </c>
      <c r="K2666" s="271" t="s">
        <v>11429</v>
      </c>
      <c r="L2666" s="25" t="s">
        <v>25</v>
      </c>
      <c r="M2666" s="172">
        <v>20</v>
      </c>
      <c r="N2666" s="234">
        <v>41974</v>
      </c>
      <c r="O2666" s="69" t="str">
        <f>IFERROR(VLOOKUP(IF($L2666="―",$K2666,$L2666),[4]法人一覧!$D$4:$E$326,2,FALSE),"―")</f>
        <v>―</v>
      </c>
    </row>
    <row r="2667" spans="1:22" ht="30" customHeight="1" x14ac:dyDescent="0.15">
      <c r="A2667" s="39">
        <f>IF($B$2517="","",COUNTA($B$2517:B2667))</f>
        <v>151</v>
      </c>
      <c r="B2667" s="21">
        <f t="shared" si="282"/>
        <v>2667</v>
      </c>
      <c r="C2667" s="21" t="str">
        <f t="shared" si="283"/>
        <v>（１５）　就労継続支援(Ｂ型)　（障害者総合支援法）</v>
      </c>
      <c r="D2667" s="131" t="str">
        <f t="shared" si="284"/>
        <v>障がい福祉課</v>
      </c>
      <c r="E2667" s="27" t="str">
        <f t="shared" si="285"/>
        <v>就労継続支援(Ｂ型)</v>
      </c>
      <c r="F2667" s="180" t="s">
        <v>11548</v>
      </c>
      <c r="G2667" s="167" t="s">
        <v>11549</v>
      </c>
      <c r="H2667" s="167" t="s">
        <v>11550</v>
      </c>
      <c r="I2667" s="263" t="s">
        <v>11546</v>
      </c>
      <c r="J2667" s="167" t="s">
        <v>11547</v>
      </c>
      <c r="K2667" s="177" t="s">
        <v>11429</v>
      </c>
      <c r="L2667" s="25" t="s">
        <v>25</v>
      </c>
      <c r="M2667" s="195">
        <v>20</v>
      </c>
      <c r="N2667" s="259"/>
      <c r="O2667" s="69" t="str">
        <f>IFERROR(VLOOKUP(IF($L2667="―",$K2667,$L2667),[4]法人一覧!$D$4:$E$326,2,FALSE),"―")</f>
        <v>―</v>
      </c>
    </row>
    <row r="2668" spans="1:22" ht="30" customHeight="1" x14ac:dyDescent="0.15">
      <c r="A2668" s="39">
        <f>IF($B$2517="","",COUNTA($B$2517:B2668))</f>
        <v>152</v>
      </c>
      <c r="B2668" s="21">
        <f t="shared" si="282"/>
        <v>2668</v>
      </c>
      <c r="C2668" s="21" t="str">
        <f t="shared" si="283"/>
        <v>（１５）　就労継続支援(Ｂ型)　（障害者総合支援法）</v>
      </c>
      <c r="D2668" s="131" t="str">
        <f t="shared" si="284"/>
        <v>障がい福祉課</v>
      </c>
      <c r="E2668" s="27" t="str">
        <f t="shared" si="285"/>
        <v>就労継続支援(Ｂ型)</v>
      </c>
      <c r="F2668" s="180" t="s">
        <v>11551</v>
      </c>
      <c r="G2668" s="167" t="s">
        <v>11552</v>
      </c>
      <c r="H2668" s="167" t="s">
        <v>11553</v>
      </c>
      <c r="I2668" s="263" t="s">
        <v>11554</v>
      </c>
      <c r="J2668" s="167" t="s">
        <v>11554</v>
      </c>
      <c r="K2668" s="180" t="s">
        <v>11551</v>
      </c>
      <c r="L2668" s="25" t="s">
        <v>25</v>
      </c>
      <c r="M2668" s="195">
        <v>20</v>
      </c>
      <c r="N2668" s="238">
        <v>40391</v>
      </c>
      <c r="O2668" s="69" t="str">
        <f>IFERROR(VLOOKUP(IF($L2668="―",$K2668,$L2668),[4]法人一覧!$D$4:$E$326,2,FALSE),"―")</f>
        <v>―</v>
      </c>
    </row>
    <row r="2669" spans="1:22" ht="30" customHeight="1" x14ac:dyDescent="0.15">
      <c r="A2669" s="39">
        <f>IF($B$2517="","",COUNTA($B$2517:B2669))</f>
        <v>153</v>
      </c>
      <c r="B2669" s="21">
        <f t="shared" si="282"/>
        <v>2669</v>
      </c>
      <c r="C2669" s="21" t="str">
        <f t="shared" si="283"/>
        <v>（１５）　就労継続支援(Ｂ型)　（障害者総合支援法）</v>
      </c>
      <c r="D2669" s="131" t="str">
        <f t="shared" si="284"/>
        <v>障がい福祉課</v>
      </c>
      <c r="E2669" s="27" t="str">
        <f t="shared" si="285"/>
        <v>就労継続支援(Ｂ型)</v>
      </c>
      <c r="F2669" s="180" t="s">
        <v>11555</v>
      </c>
      <c r="G2669" s="167" t="s">
        <v>6609</v>
      </c>
      <c r="H2669" s="167" t="s">
        <v>11556</v>
      </c>
      <c r="I2669" s="263" t="s">
        <v>11557</v>
      </c>
      <c r="J2669" s="167" t="s">
        <v>11558</v>
      </c>
      <c r="K2669" s="180" t="s">
        <v>11559</v>
      </c>
      <c r="L2669" s="25" t="s">
        <v>25</v>
      </c>
      <c r="M2669" s="195">
        <v>20</v>
      </c>
      <c r="N2669" s="170">
        <v>43101</v>
      </c>
      <c r="O2669" s="69" t="str">
        <f>IFERROR(VLOOKUP(IF($L2669="―",$K2669,$L2669),[4]法人一覧!$D$4:$E$326,2,FALSE),"―")</f>
        <v>―</v>
      </c>
    </row>
    <row r="2670" spans="1:22" ht="30" customHeight="1" x14ac:dyDescent="0.15">
      <c r="A2670" s="39">
        <f>IF($B$2517="","",COUNTA($B$2517:B2670))</f>
        <v>154</v>
      </c>
      <c r="B2670" s="21">
        <f t="shared" si="282"/>
        <v>2670</v>
      </c>
      <c r="C2670" s="21" t="str">
        <f t="shared" si="283"/>
        <v>（１５）　就労継続支援(Ｂ型)　（障害者総合支援法）</v>
      </c>
      <c r="D2670" s="131" t="str">
        <f t="shared" si="284"/>
        <v>障がい福祉課</v>
      </c>
      <c r="E2670" s="27" t="str">
        <f t="shared" si="285"/>
        <v>就労継続支援(Ｂ型)</v>
      </c>
      <c r="F2670" s="245" t="s">
        <v>11560</v>
      </c>
      <c r="G2670" s="167" t="s">
        <v>11561</v>
      </c>
      <c r="H2670" s="167" t="s">
        <v>11562</v>
      </c>
      <c r="I2670" s="256" t="s">
        <v>11563</v>
      </c>
      <c r="J2670" s="20" t="s">
        <v>11564</v>
      </c>
      <c r="K2670" s="371" t="s">
        <v>11565</v>
      </c>
      <c r="L2670" s="25" t="s">
        <v>25</v>
      </c>
      <c r="M2670" s="195">
        <v>20</v>
      </c>
      <c r="N2670" s="170">
        <v>42767</v>
      </c>
      <c r="O2670" s="69" t="str">
        <f>IFERROR(VLOOKUP(IF($L2670="―",$K2670,$L2670),[4]法人一覧!$D$4:$E$326,2,FALSE),"―")</f>
        <v>―</v>
      </c>
    </row>
    <row r="2671" spans="1:22" ht="30" customHeight="1" x14ac:dyDescent="0.15">
      <c r="A2671" s="39">
        <f>IF($B$2517="","",COUNTA($B$2517:B2671))</f>
        <v>155</v>
      </c>
      <c r="B2671" s="21">
        <f t="shared" si="282"/>
        <v>2671</v>
      </c>
      <c r="C2671" s="21" t="str">
        <f t="shared" si="283"/>
        <v>（１５）　就労継続支援(Ｂ型)　（障害者総合支援法）</v>
      </c>
      <c r="D2671" s="131" t="str">
        <f t="shared" si="284"/>
        <v>障がい福祉課</v>
      </c>
      <c r="E2671" s="27" t="str">
        <f t="shared" si="285"/>
        <v>就労継続支援(Ｂ型)</v>
      </c>
      <c r="F2671" s="25" t="s">
        <v>15362</v>
      </c>
      <c r="G2671" s="34" t="s">
        <v>15122</v>
      </c>
      <c r="H2671" s="27" t="s">
        <v>15123</v>
      </c>
      <c r="I2671" s="347" t="s">
        <v>15363</v>
      </c>
      <c r="J2671" s="34" t="s">
        <v>15364</v>
      </c>
      <c r="K2671" s="25" t="s">
        <v>15126</v>
      </c>
      <c r="L2671" s="25"/>
      <c r="M2671" s="97">
        <v>10</v>
      </c>
      <c r="N2671" s="93">
        <v>45931</v>
      </c>
      <c r="O2671" s="69" t="str">
        <f>IFERROR(VLOOKUP(IF($L2671="―",$K2671,$L2671),[4]法人一覧!$D$4:$E$326,2,FALSE),"―")</f>
        <v>―</v>
      </c>
    </row>
    <row r="2672" spans="1:22" ht="30" customHeight="1" x14ac:dyDescent="0.15">
      <c r="A2672" s="39">
        <f>IF($B$2517="","",COUNTA($B$2517:B2672))</f>
        <v>156</v>
      </c>
      <c r="B2672" s="21">
        <f t="shared" si="282"/>
        <v>2672</v>
      </c>
      <c r="C2672" s="21" t="str">
        <f t="shared" si="283"/>
        <v>（１５）　就労継続支援(Ｂ型)　（障害者総合支援法）</v>
      </c>
      <c r="D2672" s="131" t="str">
        <f t="shared" si="284"/>
        <v>障がい福祉課</v>
      </c>
      <c r="E2672" s="27" t="str">
        <f t="shared" si="285"/>
        <v>就労継続支援(Ｂ型)</v>
      </c>
      <c r="F2672" s="180" t="s">
        <v>11566</v>
      </c>
      <c r="G2672" s="166" t="s">
        <v>10856</v>
      </c>
      <c r="H2672" s="167" t="s">
        <v>11567</v>
      </c>
      <c r="I2672" s="264" t="s">
        <v>11568</v>
      </c>
      <c r="J2672" s="166" t="s">
        <v>11568</v>
      </c>
      <c r="K2672" s="180" t="s">
        <v>10557</v>
      </c>
      <c r="L2672" s="25" t="s">
        <v>25</v>
      </c>
      <c r="M2672" s="172">
        <v>20</v>
      </c>
      <c r="N2672" s="170">
        <v>42979</v>
      </c>
      <c r="O2672" s="69" t="str">
        <f>IFERROR(VLOOKUP(IF($L2672="―",$K2672,$L2672),[4]法人一覧!$D$4:$E$326,2,FALSE),"―")</f>
        <v>―</v>
      </c>
    </row>
    <row r="2673" spans="1:15" ht="30" customHeight="1" x14ac:dyDescent="0.15">
      <c r="A2673" s="39">
        <f>IF($B$2517="","",COUNTA($B$2517:B2673))</f>
        <v>157</v>
      </c>
      <c r="B2673" s="21">
        <f t="shared" si="282"/>
        <v>2673</v>
      </c>
      <c r="C2673" s="21" t="str">
        <f t="shared" si="283"/>
        <v>（１５）　就労継続支援(Ｂ型)　（障害者総合支援法）</v>
      </c>
      <c r="D2673" s="131" t="str">
        <f t="shared" si="284"/>
        <v>障がい福祉課</v>
      </c>
      <c r="E2673" s="27" t="str">
        <f t="shared" si="285"/>
        <v>就労継続支援(Ｂ型)</v>
      </c>
      <c r="F2673" s="276" t="s">
        <v>11569</v>
      </c>
      <c r="G2673" s="167" t="s">
        <v>11570</v>
      </c>
      <c r="H2673" s="167" t="s">
        <v>11571</v>
      </c>
      <c r="I2673" s="263" t="s">
        <v>11572</v>
      </c>
      <c r="J2673" s="167"/>
      <c r="K2673" s="177" t="s">
        <v>11573</v>
      </c>
      <c r="L2673" s="25" t="s">
        <v>25</v>
      </c>
      <c r="M2673" s="172">
        <v>20</v>
      </c>
      <c r="N2673" s="170">
        <v>43617</v>
      </c>
      <c r="O2673" s="69" t="str">
        <f>IFERROR(VLOOKUP(IF($L2673="―",$K2673,$L2673),[4]法人一覧!$D$4:$E$326,2,FALSE),"―")</f>
        <v>―</v>
      </c>
    </row>
    <row r="2674" spans="1:15" ht="30" customHeight="1" x14ac:dyDescent="0.15">
      <c r="A2674" s="39">
        <f>IF($B$2517="","",COUNTA($B$2517:B2674))</f>
        <v>158</v>
      </c>
      <c r="B2674" s="21">
        <f t="shared" si="282"/>
        <v>2674</v>
      </c>
      <c r="C2674" s="21" t="str">
        <f t="shared" si="283"/>
        <v>（１５）　就労継続支援(Ｂ型)　（障害者総合支援法）</v>
      </c>
      <c r="D2674" s="131" t="str">
        <f t="shared" si="284"/>
        <v>障がい福祉課</v>
      </c>
      <c r="E2674" s="27" t="str">
        <f t="shared" si="285"/>
        <v>就労継続支援(Ｂ型)</v>
      </c>
      <c r="F2674" s="276" t="s">
        <v>11574</v>
      </c>
      <c r="G2674" s="167" t="s">
        <v>6523</v>
      </c>
      <c r="H2674" s="167" t="s">
        <v>11575</v>
      </c>
      <c r="I2674" s="263" t="s">
        <v>11576</v>
      </c>
      <c r="J2674" s="167"/>
      <c r="K2674" s="177" t="s">
        <v>11577</v>
      </c>
      <c r="L2674" s="25" t="s">
        <v>25</v>
      </c>
      <c r="M2674" s="172">
        <v>20</v>
      </c>
      <c r="N2674" s="170">
        <v>43952</v>
      </c>
      <c r="O2674" s="69" t="str">
        <f>IFERROR(VLOOKUP(IF($L2674="―",$K2674,$L2674),[4]法人一覧!$D$4:$E$326,2,FALSE),"―")</f>
        <v>―</v>
      </c>
    </row>
    <row r="2675" spans="1:15" ht="30" customHeight="1" x14ac:dyDescent="0.15">
      <c r="A2675" s="39">
        <f>IF($B$2517="","",COUNTA($B$2517:B2675))</f>
        <v>159</v>
      </c>
      <c r="B2675" s="21">
        <f t="shared" si="282"/>
        <v>2675</v>
      </c>
      <c r="C2675" s="21" t="str">
        <f t="shared" si="283"/>
        <v>（１５）　就労継続支援(Ｂ型)　（障害者総合支援法）</v>
      </c>
      <c r="D2675" s="131" t="str">
        <f t="shared" si="284"/>
        <v>障がい福祉課</v>
      </c>
      <c r="E2675" s="27" t="str">
        <f t="shared" si="285"/>
        <v>就労継続支援(Ｂ型)</v>
      </c>
      <c r="F2675" s="368" t="s">
        <v>11578</v>
      </c>
      <c r="G2675" s="9" t="s">
        <v>11579</v>
      </c>
      <c r="H2675" s="167" t="s">
        <v>11580</v>
      </c>
      <c r="I2675" s="345" t="s">
        <v>11581</v>
      </c>
      <c r="J2675" s="9" t="s">
        <v>11581</v>
      </c>
      <c r="K2675" s="368" t="s">
        <v>11582</v>
      </c>
      <c r="L2675" s="25" t="s">
        <v>25</v>
      </c>
      <c r="M2675" s="21">
        <v>20</v>
      </c>
      <c r="N2675" s="15">
        <v>39052</v>
      </c>
      <c r="O2675" s="69" t="str">
        <f>IFERROR(VLOOKUP(IF($L2675="―",$K2675,$L2675),[4]法人一覧!$D$4:$E$326,2,FALSE),"―")</f>
        <v>―</v>
      </c>
    </row>
    <row r="2676" spans="1:15" ht="30" customHeight="1" x14ac:dyDescent="0.15">
      <c r="A2676" s="39">
        <f>IF($B$2517="","",COUNTA($B$2517:B2676))</f>
        <v>160</v>
      </c>
      <c r="B2676" s="21">
        <f t="shared" si="282"/>
        <v>2676</v>
      </c>
      <c r="C2676" s="21" t="str">
        <f t="shared" si="283"/>
        <v>（１５）　就労継続支援(Ｂ型)　（障害者総合支援法）</v>
      </c>
      <c r="D2676" s="131" t="str">
        <f t="shared" si="284"/>
        <v>障がい福祉課</v>
      </c>
      <c r="E2676" s="27" t="str">
        <f t="shared" si="285"/>
        <v>就労継続支援(Ｂ型)</v>
      </c>
      <c r="F2676" s="177" t="s">
        <v>9002</v>
      </c>
      <c r="G2676" s="166" t="s">
        <v>212</v>
      </c>
      <c r="H2676" s="167" t="s">
        <v>11583</v>
      </c>
      <c r="I2676" s="264" t="s">
        <v>214</v>
      </c>
      <c r="J2676" s="166" t="s">
        <v>215</v>
      </c>
      <c r="K2676" s="177" t="s">
        <v>15365</v>
      </c>
      <c r="L2676" s="25" t="s">
        <v>25</v>
      </c>
      <c r="M2676" s="189">
        <v>20</v>
      </c>
      <c r="N2676" s="170">
        <v>39173</v>
      </c>
      <c r="O2676" s="69" t="str">
        <f>IFERROR(VLOOKUP(IF($L2676="―",$K2676,$L2676),[4]法人一覧!$D$4:$E$326,2,FALSE),"―")</f>
        <v>―</v>
      </c>
    </row>
    <row r="2677" spans="1:15" ht="30" customHeight="1" x14ac:dyDescent="0.15">
      <c r="A2677" s="39">
        <f>IF($B$2517="","",COUNTA($B$2517:B2677))</f>
        <v>161</v>
      </c>
      <c r="B2677" s="21">
        <f t="shared" si="282"/>
        <v>2677</v>
      </c>
      <c r="C2677" s="21" t="str">
        <f t="shared" si="283"/>
        <v>（１５）　就労継続支援(Ｂ型)　（障害者総合支援法）</v>
      </c>
      <c r="D2677" s="131" t="str">
        <f t="shared" si="284"/>
        <v>障がい福祉課</v>
      </c>
      <c r="E2677" s="27" t="str">
        <f t="shared" si="285"/>
        <v>就労継続支援(Ｂ型)</v>
      </c>
      <c r="F2677" s="180" t="s">
        <v>11584</v>
      </c>
      <c r="G2677" s="166" t="s">
        <v>8991</v>
      </c>
      <c r="H2677" s="167" t="s">
        <v>11585</v>
      </c>
      <c r="I2677" s="264" t="s">
        <v>11586</v>
      </c>
      <c r="J2677" s="166" t="s">
        <v>11586</v>
      </c>
      <c r="K2677" s="180" t="s">
        <v>8995</v>
      </c>
      <c r="L2677" s="25" t="s">
        <v>25</v>
      </c>
      <c r="M2677" s="172">
        <v>20</v>
      </c>
      <c r="N2677" s="170">
        <v>39539</v>
      </c>
      <c r="O2677" s="69" t="str">
        <f>IFERROR(VLOOKUP(IF($L2677="―",$K2677,$L2677),[4]法人一覧!$D$4:$E$326,2,FALSE),"―")</f>
        <v>3190005000131</v>
      </c>
    </row>
    <row r="2678" spans="1:15" ht="30" customHeight="1" x14ac:dyDescent="0.15">
      <c r="A2678" s="39">
        <f>IF($B$2517="","",COUNTA($B$2517:B2678))</f>
        <v>162</v>
      </c>
      <c r="B2678" s="21">
        <f t="shared" si="282"/>
        <v>2678</v>
      </c>
      <c r="C2678" s="21" t="str">
        <f t="shared" si="283"/>
        <v>（１５）　就労継続支援(Ｂ型)　（障害者総合支援法）</v>
      </c>
      <c r="D2678" s="131" t="str">
        <f t="shared" si="284"/>
        <v>障がい福祉課</v>
      </c>
      <c r="E2678" s="27" t="str">
        <f t="shared" si="285"/>
        <v>就労継続支援(Ｂ型)</v>
      </c>
      <c r="F2678" s="180" t="s">
        <v>11587</v>
      </c>
      <c r="G2678" s="166" t="s">
        <v>8991</v>
      </c>
      <c r="H2678" s="167" t="s">
        <v>8992</v>
      </c>
      <c r="I2678" s="264" t="s">
        <v>8993</v>
      </c>
      <c r="J2678" s="166" t="s">
        <v>8994</v>
      </c>
      <c r="K2678" s="180" t="s">
        <v>8995</v>
      </c>
      <c r="L2678" s="25" t="s">
        <v>25</v>
      </c>
      <c r="M2678" s="172">
        <v>20</v>
      </c>
      <c r="N2678" s="170">
        <v>39539</v>
      </c>
      <c r="O2678" s="69" t="str">
        <f>IFERROR(VLOOKUP(IF($L2678="―",$K2678,$L2678),[4]法人一覧!$D$4:$E$326,2,FALSE),"―")</f>
        <v>3190005000131</v>
      </c>
    </row>
    <row r="2679" spans="1:15" ht="30" customHeight="1" x14ac:dyDescent="0.15">
      <c r="A2679" s="39">
        <f>IF($B$2517="","",COUNTA($B$2517:B2679))</f>
        <v>163</v>
      </c>
      <c r="B2679" s="21">
        <f t="shared" si="282"/>
        <v>2679</v>
      </c>
      <c r="C2679" s="21" t="str">
        <f t="shared" si="283"/>
        <v>（１５）　就労継続支援(Ｂ型)　（障害者総合支援法）</v>
      </c>
      <c r="D2679" s="131" t="str">
        <f t="shared" si="284"/>
        <v>障がい福祉課</v>
      </c>
      <c r="E2679" s="27" t="str">
        <f t="shared" si="285"/>
        <v>就労継続支援(Ｂ型)</v>
      </c>
      <c r="F2679" s="177" t="s">
        <v>11588</v>
      </c>
      <c r="G2679" s="167" t="s">
        <v>9074</v>
      </c>
      <c r="H2679" s="167" t="s">
        <v>11589</v>
      </c>
      <c r="I2679" s="263" t="s">
        <v>11590</v>
      </c>
      <c r="J2679" s="167" t="s">
        <v>11591</v>
      </c>
      <c r="K2679" s="177" t="s">
        <v>9078</v>
      </c>
      <c r="L2679" s="25" t="s">
        <v>25</v>
      </c>
      <c r="M2679" s="172">
        <v>10</v>
      </c>
      <c r="N2679" s="170">
        <v>40878</v>
      </c>
      <c r="O2679" s="69" t="str">
        <f>IFERROR(VLOOKUP(IF($L2679="―",$K2679,$L2679),[4]法人一覧!$D$4:$E$326,2,FALSE),"―")</f>
        <v>9190005009844</v>
      </c>
    </row>
    <row r="2680" spans="1:15" ht="30" customHeight="1" x14ac:dyDescent="0.15">
      <c r="A2680" s="39">
        <f>IF($B$2517="","",COUNTA($B$2517:B2680))</f>
        <v>164</v>
      </c>
      <c r="B2680" s="21">
        <f t="shared" si="282"/>
        <v>2680</v>
      </c>
      <c r="C2680" s="21" t="str">
        <f t="shared" si="283"/>
        <v>（１５）　就労継続支援(Ｂ型)　（障害者総合支援法）</v>
      </c>
      <c r="D2680" s="131" t="str">
        <f t="shared" si="284"/>
        <v>障がい福祉課</v>
      </c>
      <c r="E2680" s="27" t="str">
        <f t="shared" si="285"/>
        <v>就労継続支援(Ｂ型)</v>
      </c>
      <c r="F2680" s="177" t="s">
        <v>11592</v>
      </c>
      <c r="G2680" s="167" t="s">
        <v>11593</v>
      </c>
      <c r="H2680" s="167" t="s">
        <v>11594</v>
      </c>
      <c r="I2680" s="263" t="s">
        <v>11595</v>
      </c>
      <c r="J2680" s="167" t="s">
        <v>11595</v>
      </c>
      <c r="K2680" s="177" t="s">
        <v>11596</v>
      </c>
      <c r="L2680" s="25" t="s">
        <v>25</v>
      </c>
      <c r="M2680" s="172">
        <v>13</v>
      </c>
      <c r="N2680" s="170">
        <v>39630</v>
      </c>
      <c r="O2680" s="69" t="str">
        <f>IFERROR(VLOOKUP(IF($L2680="―",$K2680,$L2680),[4]法人一覧!$D$4:$E$326,2,FALSE),"―")</f>
        <v>―</v>
      </c>
    </row>
    <row r="2681" spans="1:15" ht="30" customHeight="1" x14ac:dyDescent="0.15">
      <c r="A2681" s="39">
        <f>IF($B$2517="","",COUNTA($B$2517:B2681))</f>
        <v>165</v>
      </c>
      <c r="B2681" s="21">
        <f t="shared" si="282"/>
        <v>2681</v>
      </c>
      <c r="C2681" s="21" t="str">
        <f t="shared" si="283"/>
        <v>（１５）　就労継続支援(Ｂ型)　（障害者総合支援法）</v>
      </c>
      <c r="D2681" s="131" t="str">
        <f t="shared" si="284"/>
        <v>障がい福祉課</v>
      </c>
      <c r="E2681" s="27" t="str">
        <f t="shared" si="285"/>
        <v>就労継続支援(Ｂ型)</v>
      </c>
      <c r="F2681" s="177" t="s">
        <v>8996</v>
      </c>
      <c r="G2681" s="167" t="s">
        <v>8997</v>
      </c>
      <c r="H2681" s="167" t="s">
        <v>8998</v>
      </c>
      <c r="I2681" s="263" t="s">
        <v>16098</v>
      </c>
      <c r="J2681" s="167" t="s">
        <v>16099</v>
      </c>
      <c r="K2681" s="177" t="s">
        <v>9001</v>
      </c>
      <c r="L2681" s="25" t="s">
        <v>25</v>
      </c>
      <c r="M2681" s="172">
        <v>20</v>
      </c>
      <c r="N2681" s="170">
        <v>39814</v>
      </c>
      <c r="O2681" s="69" t="str">
        <f>IFERROR(VLOOKUP(IF($L2681="―",$K2681,$L2681),[4]法人一覧!$D$4:$E$326,2,FALSE),"―")</f>
        <v>―</v>
      </c>
    </row>
    <row r="2682" spans="1:15" ht="30" customHeight="1" x14ac:dyDescent="0.15">
      <c r="A2682" s="39">
        <f>IF($B$2517="","",COUNTA($B$2517:B2682))</f>
        <v>166</v>
      </c>
      <c r="B2682" s="21">
        <f t="shared" si="282"/>
        <v>2682</v>
      </c>
      <c r="C2682" s="21" t="str">
        <f t="shared" si="283"/>
        <v>（１５）　就労継続支援(Ｂ型)　（障害者総合支援法）</v>
      </c>
      <c r="D2682" s="131" t="str">
        <f t="shared" si="284"/>
        <v>障がい福祉課</v>
      </c>
      <c r="E2682" s="27" t="str">
        <f t="shared" si="285"/>
        <v>就労継続支援(Ｂ型)</v>
      </c>
      <c r="F2682" s="177" t="s">
        <v>11597</v>
      </c>
      <c r="G2682" s="167" t="s">
        <v>5778</v>
      </c>
      <c r="H2682" s="167" t="s">
        <v>11598</v>
      </c>
      <c r="I2682" s="263" t="s">
        <v>11599</v>
      </c>
      <c r="J2682" s="167" t="s">
        <v>11600</v>
      </c>
      <c r="K2682" s="177" t="s">
        <v>14947</v>
      </c>
      <c r="L2682" s="25" t="s">
        <v>25</v>
      </c>
      <c r="M2682" s="172">
        <v>30</v>
      </c>
      <c r="N2682" s="170">
        <v>39904</v>
      </c>
      <c r="O2682" s="69" t="str">
        <f>IFERROR(VLOOKUP(IF($L2682="―",$K2682,$L2682),[4]法人一覧!$D$4:$E$326,2,FALSE),"―")</f>
        <v>3190005001179</v>
      </c>
    </row>
    <row r="2683" spans="1:15" ht="30" customHeight="1" x14ac:dyDescent="0.15">
      <c r="A2683" s="39">
        <f>IF($B$2517="","",COUNTA($B$2517:B2683))</f>
        <v>167</v>
      </c>
      <c r="B2683" s="21">
        <f t="shared" si="282"/>
        <v>2683</v>
      </c>
      <c r="C2683" s="21" t="str">
        <f t="shared" si="283"/>
        <v>（１５）　就労継続支援(Ｂ型)　（障害者総合支援法）</v>
      </c>
      <c r="D2683" s="131" t="str">
        <f t="shared" si="284"/>
        <v>障がい福祉課</v>
      </c>
      <c r="E2683" s="27" t="str">
        <f t="shared" si="285"/>
        <v>就労継続支援(Ｂ型)</v>
      </c>
      <c r="F2683" s="177" t="s">
        <v>11601</v>
      </c>
      <c r="G2683" s="167" t="s">
        <v>11602</v>
      </c>
      <c r="H2683" s="167" t="s">
        <v>11603</v>
      </c>
      <c r="I2683" s="348" t="s">
        <v>9862</v>
      </c>
      <c r="J2683" s="260" t="s">
        <v>9863</v>
      </c>
      <c r="K2683" s="372" t="s">
        <v>11604</v>
      </c>
      <c r="L2683" s="25" t="s">
        <v>25</v>
      </c>
      <c r="M2683" s="261">
        <v>14</v>
      </c>
      <c r="N2683" s="197">
        <v>39904</v>
      </c>
      <c r="O2683" s="69" t="str">
        <f>IFERROR(VLOOKUP(IF($L2683="―",$K2683,$L2683),[4]法人一覧!$D$4:$E$326,2,FALSE),"―")</f>
        <v>―</v>
      </c>
    </row>
    <row r="2684" spans="1:15" ht="30" customHeight="1" x14ac:dyDescent="0.15">
      <c r="A2684" s="39">
        <f>IF($B$2517="","",COUNTA($B$2517:B2684))</f>
        <v>168</v>
      </c>
      <c r="B2684" s="21">
        <f t="shared" si="282"/>
        <v>2684</v>
      </c>
      <c r="C2684" s="21" t="str">
        <f t="shared" si="283"/>
        <v>（１５）　就労継続支援(Ｂ型)　（障害者総合支援法）</v>
      </c>
      <c r="D2684" s="131" t="str">
        <f t="shared" si="284"/>
        <v>障がい福祉課</v>
      </c>
      <c r="E2684" s="27" t="str">
        <f t="shared" si="285"/>
        <v>就労継続支援(Ｂ型)</v>
      </c>
      <c r="F2684" s="177" t="s">
        <v>11605</v>
      </c>
      <c r="G2684" s="167" t="s">
        <v>8991</v>
      </c>
      <c r="H2684" s="167" t="s">
        <v>15366</v>
      </c>
      <c r="I2684" s="263" t="s">
        <v>11606</v>
      </c>
      <c r="J2684" s="167" t="s">
        <v>11607</v>
      </c>
      <c r="K2684" s="177" t="s">
        <v>11608</v>
      </c>
      <c r="L2684" s="25" t="s">
        <v>25</v>
      </c>
      <c r="M2684" s="172">
        <v>15</v>
      </c>
      <c r="N2684" s="197">
        <v>39904</v>
      </c>
      <c r="O2684" s="69" t="str">
        <f>IFERROR(VLOOKUP(IF($L2684="―",$K2684,$L2684),[4]法人一覧!$D$4:$E$326,2,FALSE),"―")</f>
        <v>―</v>
      </c>
    </row>
    <row r="2685" spans="1:15" ht="30" customHeight="1" x14ac:dyDescent="0.15">
      <c r="A2685" s="39">
        <f>IF($B$2517="","",COUNTA($B$2517:B2685))</f>
        <v>169</v>
      </c>
      <c r="B2685" s="21">
        <f t="shared" si="282"/>
        <v>2685</v>
      </c>
      <c r="C2685" s="21" t="str">
        <f t="shared" si="283"/>
        <v>（１５）　就労継続支援(Ｂ型)　（障害者総合支援法）</v>
      </c>
      <c r="D2685" s="131" t="str">
        <f t="shared" si="284"/>
        <v>障がい福祉課</v>
      </c>
      <c r="E2685" s="27" t="str">
        <f t="shared" si="285"/>
        <v>就労継続支援(Ｂ型)</v>
      </c>
      <c r="F2685" s="180" t="s">
        <v>9006</v>
      </c>
      <c r="G2685" s="167" t="s">
        <v>6803</v>
      </c>
      <c r="H2685" s="167" t="s">
        <v>9007</v>
      </c>
      <c r="I2685" s="263" t="s">
        <v>9008</v>
      </c>
      <c r="J2685" s="167" t="s">
        <v>9009</v>
      </c>
      <c r="K2685" s="180" t="s">
        <v>14854</v>
      </c>
      <c r="L2685" s="25" t="s">
        <v>25</v>
      </c>
      <c r="M2685" s="195">
        <v>10</v>
      </c>
      <c r="N2685" s="197">
        <v>40269</v>
      </c>
      <c r="O2685" s="69" t="str">
        <f>IFERROR(VLOOKUP(IF($L2685="―",$K2685,$L2685),[4]法人一覧!$D$4:$E$326,2,FALSE),"―")</f>
        <v>4190005000122</v>
      </c>
    </row>
    <row r="2686" spans="1:15" ht="30" customHeight="1" x14ac:dyDescent="0.15">
      <c r="A2686" s="39">
        <f>IF($B$2517="","",COUNTA($B$2517:B2686))</f>
        <v>170</v>
      </c>
      <c r="B2686" s="21">
        <f t="shared" si="282"/>
        <v>2686</v>
      </c>
      <c r="C2686" s="21" t="str">
        <f t="shared" si="283"/>
        <v>（１５）　就労継続支援(Ｂ型)　（障害者総合支援法）</v>
      </c>
      <c r="D2686" s="131" t="str">
        <f t="shared" si="284"/>
        <v>障がい福祉課</v>
      </c>
      <c r="E2686" s="27" t="str">
        <f t="shared" si="285"/>
        <v>就労継続支援(Ｂ型)</v>
      </c>
      <c r="F2686" s="180" t="s">
        <v>9010</v>
      </c>
      <c r="G2686" s="167" t="s">
        <v>2424</v>
      </c>
      <c r="H2686" s="167" t="s">
        <v>11609</v>
      </c>
      <c r="I2686" s="263" t="s">
        <v>9013</v>
      </c>
      <c r="J2686" s="167" t="s">
        <v>9013</v>
      </c>
      <c r="K2686" s="373" t="s">
        <v>15367</v>
      </c>
      <c r="L2686" s="25" t="s">
        <v>25</v>
      </c>
      <c r="M2686" s="195">
        <v>12</v>
      </c>
      <c r="N2686" s="257"/>
      <c r="O2686" s="69" t="str">
        <f>IFERROR(VLOOKUP(IF($L2686="―",$K2686,$L2686),[4]法人一覧!$D$4:$E$326,2,FALSE),"―")</f>
        <v>―</v>
      </c>
    </row>
    <row r="2687" spans="1:15" ht="30" customHeight="1" x14ac:dyDescent="0.15">
      <c r="A2687" s="39">
        <f>IF($B$2517="","",COUNTA($B$2517:B2687))</f>
        <v>171</v>
      </c>
      <c r="B2687" s="21">
        <f t="shared" si="282"/>
        <v>2687</v>
      </c>
      <c r="C2687" s="21" t="str">
        <f t="shared" si="283"/>
        <v>（１５）　就労継続支援(Ｂ型)　（障害者総合支援法）</v>
      </c>
      <c r="D2687" s="131" t="str">
        <f t="shared" si="284"/>
        <v>障がい福祉課</v>
      </c>
      <c r="E2687" s="27" t="str">
        <f t="shared" si="285"/>
        <v>就労継続支援(Ｂ型)</v>
      </c>
      <c r="F2687" s="180" t="s">
        <v>9014</v>
      </c>
      <c r="G2687" s="167" t="s">
        <v>9015</v>
      </c>
      <c r="H2687" s="167" t="s">
        <v>9016</v>
      </c>
      <c r="I2687" s="263" t="s">
        <v>9017</v>
      </c>
      <c r="J2687" s="167" t="s">
        <v>9018</v>
      </c>
      <c r="K2687" s="180" t="s">
        <v>15367</v>
      </c>
      <c r="L2687" s="25" t="s">
        <v>25</v>
      </c>
      <c r="M2687" s="195">
        <v>10</v>
      </c>
      <c r="N2687" s="197">
        <v>40269</v>
      </c>
      <c r="O2687" s="69" t="str">
        <f>IFERROR(VLOOKUP(IF($L2687="―",$K2687,$L2687),[4]法人一覧!$D$4:$E$326,2,FALSE),"―")</f>
        <v>―</v>
      </c>
    </row>
    <row r="2688" spans="1:15" ht="30" customHeight="1" x14ac:dyDescent="0.15">
      <c r="A2688" s="39">
        <f>IF($B$2517="","",COUNTA($B$2517:B2688))</f>
        <v>172</v>
      </c>
      <c r="B2688" s="21">
        <f t="shared" si="282"/>
        <v>2688</v>
      </c>
      <c r="C2688" s="21" t="str">
        <f t="shared" si="283"/>
        <v>（１５）　就労継続支援(Ｂ型)　（障害者総合支援法）</v>
      </c>
      <c r="D2688" s="131" t="str">
        <f t="shared" si="284"/>
        <v>障がい福祉課</v>
      </c>
      <c r="E2688" s="27" t="str">
        <f t="shared" si="285"/>
        <v>就労継続支援(Ｂ型)</v>
      </c>
      <c r="F2688" s="180" t="s">
        <v>9019</v>
      </c>
      <c r="G2688" s="166" t="s">
        <v>9020</v>
      </c>
      <c r="H2688" s="167" t="s">
        <v>9021</v>
      </c>
      <c r="I2688" s="263" t="s">
        <v>9022</v>
      </c>
      <c r="J2688" s="167" t="s">
        <v>9023</v>
      </c>
      <c r="K2688" s="180" t="s">
        <v>14854</v>
      </c>
      <c r="L2688" s="25" t="s">
        <v>25</v>
      </c>
      <c r="M2688" s="195">
        <v>15</v>
      </c>
      <c r="N2688" s="170">
        <v>40269</v>
      </c>
      <c r="O2688" s="69" t="str">
        <f>IFERROR(VLOOKUP(IF($L2688="―",$K2688,$L2688),[4]法人一覧!$D$4:$E$326,2,FALSE),"―")</f>
        <v>4190005000122</v>
      </c>
    </row>
    <row r="2689" spans="1:15" ht="30" customHeight="1" x14ac:dyDescent="0.15">
      <c r="A2689" s="39">
        <f>IF($B$2517="","",COUNTA($B$2517:B2689))</f>
        <v>173</v>
      </c>
      <c r="B2689" s="21">
        <f t="shared" si="282"/>
        <v>2689</v>
      </c>
      <c r="C2689" s="21" t="str">
        <f t="shared" si="283"/>
        <v>（１５）　就労継続支援(Ｂ型)　（障害者総合支援法）</v>
      </c>
      <c r="D2689" s="131" t="str">
        <f t="shared" si="284"/>
        <v>障がい福祉課</v>
      </c>
      <c r="E2689" s="27" t="str">
        <f t="shared" si="285"/>
        <v>就労継続支援(Ｂ型)</v>
      </c>
      <c r="F2689" s="180" t="s">
        <v>9024</v>
      </c>
      <c r="G2689" s="166" t="s">
        <v>2483</v>
      </c>
      <c r="H2689" s="167" t="s">
        <v>9025</v>
      </c>
      <c r="I2689" s="263" t="s">
        <v>9026</v>
      </c>
      <c r="J2689" s="167" t="s">
        <v>9027</v>
      </c>
      <c r="K2689" s="180" t="s">
        <v>14854</v>
      </c>
      <c r="L2689" s="25" t="s">
        <v>25</v>
      </c>
      <c r="M2689" s="195">
        <v>17</v>
      </c>
      <c r="N2689" s="170">
        <v>40269</v>
      </c>
      <c r="O2689" s="69" t="str">
        <f>IFERROR(VLOOKUP(IF($L2689="―",$K2689,$L2689),[4]法人一覧!$D$4:$E$326,2,FALSE),"―")</f>
        <v>4190005000122</v>
      </c>
    </row>
    <row r="2690" spans="1:15" ht="30" customHeight="1" x14ac:dyDescent="0.15">
      <c r="A2690" s="39">
        <f>IF($B$2517="","",COUNTA($B$2517:B2690))</f>
        <v>174</v>
      </c>
      <c r="B2690" s="21">
        <f t="shared" si="282"/>
        <v>2690</v>
      </c>
      <c r="C2690" s="21" t="str">
        <f t="shared" si="283"/>
        <v>（１５）　就労継続支援(Ｂ型)　（障害者総合支援法）</v>
      </c>
      <c r="D2690" s="131" t="str">
        <f t="shared" si="284"/>
        <v>障がい福祉課</v>
      </c>
      <c r="E2690" s="27" t="str">
        <f t="shared" si="285"/>
        <v>就労継続支援(Ｂ型)</v>
      </c>
      <c r="F2690" s="180" t="s">
        <v>9028</v>
      </c>
      <c r="G2690" s="200" t="s">
        <v>3339</v>
      </c>
      <c r="H2690" s="167" t="s">
        <v>9029</v>
      </c>
      <c r="I2690" s="263" t="s">
        <v>11610</v>
      </c>
      <c r="J2690" s="167" t="s">
        <v>10603</v>
      </c>
      <c r="K2690" s="180" t="s">
        <v>14855</v>
      </c>
      <c r="L2690" s="25" t="s">
        <v>25</v>
      </c>
      <c r="M2690" s="172">
        <v>50</v>
      </c>
      <c r="N2690" s="170">
        <v>40848</v>
      </c>
      <c r="O2690" s="69" t="str">
        <f>IFERROR(VLOOKUP(IF($L2690="―",$K2690,$L2690),[4]法人一覧!$D$4:$E$326,2,FALSE),"―")</f>
        <v>9190005001181</v>
      </c>
    </row>
    <row r="2691" spans="1:15" ht="30" customHeight="1" x14ac:dyDescent="0.15">
      <c r="A2691" s="39">
        <f>IF($B$2517="","",COUNTA($B$2517:B2691))</f>
        <v>175</v>
      </c>
      <c r="B2691" s="21">
        <f t="shared" si="282"/>
        <v>2691</v>
      </c>
      <c r="C2691" s="21" t="str">
        <f t="shared" si="283"/>
        <v>（１５）　就労継続支援(Ｂ型)　（障害者総合支援法）</v>
      </c>
      <c r="D2691" s="131" t="str">
        <f t="shared" si="284"/>
        <v>障がい福祉課</v>
      </c>
      <c r="E2691" s="27" t="str">
        <f t="shared" si="285"/>
        <v>就労継続支援(Ｂ型)</v>
      </c>
      <c r="F2691" s="177" t="s">
        <v>10500</v>
      </c>
      <c r="G2691" s="166" t="s">
        <v>10501</v>
      </c>
      <c r="H2691" s="167" t="s">
        <v>11611</v>
      </c>
      <c r="I2691" s="263" t="s">
        <v>10503</v>
      </c>
      <c r="J2691" s="167" t="s">
        <v>10503</v>
      </c>
      <c r="K2691" s="180" t="s">
        <v>11612</v>
      </c>
      <c r="L2691" s="25" t="s">
        <v>25</v>
      </c>
      <c r="M2691" s="195">
        <v>10</v>
      </c>
      <c r="N2691" s="170">
        <v>40969</v>
      </c>
      <c r="O2691" s="69" t="str">
        <f>IFERROR(VLOOKUP(IF($L2691="―",$K2691,$L2691),[4]法人一覧!$D$4:$E$326,2,FALSE),"―")</f>
        <v>―</v>
      </c>
    </row>
    <row r="2692" spans="1:15" ht="30" customHeight="1" x14ac:dyDescent="0.15">
      <c r="A2692" s="39">
        <f>IF($B$2517="","",COUNTA($B$2517:B2692))</f>
        <v>176</v>
      </c>
      <c r="B2692" s="21">
        <f t="shared" si="282"/>
        <v>2692</v>
      </c>
      <c r="C2692" s="21" t="str">
        <f t="shared" si="283"/>
        <v>（１５）　就労継続支援(Ｂ型)　（障害者総合支援法）</v>
      </c>
      <c r="D2692" s="131" t="str">
        <f t="shared" si="284"/>
        <v>障がい福祉課</v>
      </c>
      <c r="E2692" s="27" t="str">
        <f t="shared" si="285"/>
        <v>就労継続支援(Ｂ型)</v>
      </c>
      <c r="F2692" s="180" t="s">
        <v>9079</v>
      </c>
      <c r="G2692" s="167" t="s">
        <v>2452</v>
      </c>
      <c r="H2692" s="167" t="s">
        <v>11613</v>
      </c>
      <c r="I2692" s="263" t="s">
        <v>9081</v>
      </c>
      <c r="J2692" s="167" t="s">
        <v>9082</v>
      </c>
      <c r="K2692" s="180" t="s">
        <v>11614</v>
      </c>
      <c r="L2692" s="25" t="s">
        <v>25</v>
      </c>
      <c r="M2692" s="195">
        <v>40</v>
      </c>
      <c r="N2692" s="170">
        <v>40969</v>
      </c>
      <c r="O2692" s="69" t="str">
        <f>IFERROR(VLOOKUP(IF($L2692="―",$K2692,$L2692),[4]法人一覧!$D$4:$E$326,2,FALSE),"―")</f>
        <v>―</v>
      </c>
    </row>
    <row r="2693" spans="1:15" ht="30" customHeight="1" x14ac:dyDescent="0.15">
      <c r="A2693" s="39">
        <f>IF($B$2517="","",COUNTA($B$2517:B2693))</f>
        <v>177</v>
      </c>
      <c r="B2693" s="21">
        <f t="shared" si="282"/>
        <v>2693</v>
      </c>
      <c r="C2693" s="21" t="str">
        <f t="shared" si="283"/>
        <v>（１５）　就労継続支援(Ｂ型)　（障害者総合支援法）</v>
      </c>
      <c r="D2693" s="131" t="str">
        <f t="shared" si="284"/>
        <v>障がい福祉課</v>
      </c>
      <c r="E2693" s="27" t="str">
        <f t="shared" si="285"/>
        <v>就労継続支援(Ｂ型)</v>
      </c>
      <c r="F2693" s="180" t="s">
        <v>11615</v>
      </c>
      <c r="G2693" s="166" t="s">
        <v>11616</v>
      </c>
      <c r="H2693" s="167" t="s">
        <v>11617</v>
      </c>
      <c r="I2693" s="344" t="s">
        <v>11618</v>
      </c>
      <c r="J2693" s="166" t="s">
        <v>11618</v>
      </c>
      <c r="K2693" s="180" t="s">
        <v>11619</v>
      </c>
      <c r="L2693" s="25" t="s">
        <v>25</v>
      </c>
      <c r="M2693" s="195">
        <v>20</v>
      </c>
      <c r="N2693" s="170">
        <v>41000</v>
      </c>
      <c r="O2693" s="69" t="str">
        <f>IFERROR(VLOOKUP(IF($L2693="―",$K2693,$L2693),[4]法人一覧!$D$4:$E$326,2,FALSE),"―")</f>
        <v>―</v>
      </c>
    </row>
    <row r="2694" spans="1:15" ht="30" customHeight="1" x14ac:dyDescent="0.15">
      <c r="A2694" s="39">
        <f>IF($B$2517="","",COUNTA($B$2517:B2694))</f>
        <v>178</v>
      </c>
      <c r="B2694" s="21">
        <f t="shared" si="282"/>
        <v>2694</v>
      </c>
      <c r="C2694" s="21" t="str">
        <f t="shared" si="283"/>
        <v>（１５）　就労継続支援(Ｂ型)　（障害者総合支援法）</v>
      </c>
      <c r="D2694" s="131" t="str">
        <f t="shared" si="284"/>
        <v>障がい福祉課</v>
      </c>
      <c r="E2694" s="27" t="str">
        <f t="shared" si="285"/>
        <v>就労継続支援(Ｂ型)</v>
      </c>
      <c r="F2694" s="253" t="s">
        <v>11620</v>
      </c>
      <c r="G2694" s="190" t="s">
        <v>11621</v>
      </c>
      <c r="H2694" s="167" t="s">
        <v>11622</v>
      </c>
      <c r="I2694" s="344" t="s">
        <v>11623</v>
      </c>
      <c r="J2694" s="166" t="s">
        <v>11623</v>
      </c>
      <c r="K2694" s="253" t="s">
        <v>11624</v>
      </c>
      <c r="L2694" s="25" t="s">
        <v>25</v>
      </c>
      <c r="M2694" s="195">
        <v>10</v>
      </c>
      <c r="N2694" s="170">
        <v>41000</v>
      </c>
      <c r="O2694" s="69" t="str">
        <f>IFERROR(VLOOKUP(IF($L2694="―",$K2694,$L2694),[4]法人一覧!$D$4:$E$326,2,FALSE),"―")</f>
        <v>―</v>
      </c>
    </row>
    <row r="2695" spans="1:15" ht="30" customHeight="1" x14ac:dyDescent="0.15">
      <c r="A2695" s="39">
        <f>IF($B$2517="","",COUNTA($B$2517:B2695))</f>
        <v>179</v>
      </c>
      <c r="B2695" s="21">
        <f t="shared" si="282"/>
        <v>2695</v>
      </c>
      <c r="C2695" s="21" t="str">
        <f t="shared" si="283"/>
        <v>（１５）　就労継続支援(Ｂ型)　（障害者総合支援法）</v>
      </c>
      <c r="D2695" s="131" t="str">
        <f t="shared" si="284"/>
        <v>障がい福祉課</v>
      </c>
      <c r="E2695" s="27" t="str">
        <f t="shared" si="285"/>
        <v>就労継続支援(Ｂ型)</v>
      </c>
      <c r="F2695" s="180" t="s">
        <v>11625</v>
      </c>
      <c r="G2695" s="166" t="s">
        <v>11626</v>
      </c>
      <c r="H2695" s="167" t="s">
        <v>11627</v>
      </c>
      <c r="I2695" s="344" t="s">
        <v>11628</v>
      </c>
      <c r="J2695" s="166" t="s">
        <v>11629</v>
      </c>
      <c r="K2695" s="180" t="s">
        <v>11630</v>
      </c>
      <c r="L2695" s="25" t="s">
        <v>25</v>
      </c>
      <c r="M2695" s="195">
        <v>10</v>
      </c>
      <c r="N2695" s="170">
        <v>41000</v>
      </c>
      <c r="O2695" s="69" t="str">
        <f>IFERROR(VLOOKUP(IF($L2695="―",$K2695,$L2695),[4]法人一覧!$D$4:$E$326,2,FALSE),"―")</f>
        <v>―</v>
      </c>
    </row>
    <row r="2696" spans="1:15" ht="30" customHeight="1" x14ac:dyDescent="0.15">
      <c r="A2696" s="39">
        <f>IF($B$2517="","",COUNTA($B$2517:B2696))</f>
        <v>180</v>
      </c>
      <c r="B2696" s="21">
        <f t="shared" si="282"/>
        <v>2696</v>
      </c>
      <c r="C2696" s="21" t="str">
        <f t="shared" si="283"/>
        <v>（１５）　就労継続支援(Ｂ型)　（障害者総合支援法）</v>
      </c>
      <c r="D2696" s="131" t="str">
        <f t="shared" si="284"/>
        <v>障がい福祉課</v>
      </c>
      <c r="E2696" s="27" t="str">
        <f t="shared" si="285"/>
        <v>就労継続支援(Ｂ型)</v>
      </c>
      <c r="F2696" s="180" t="s">
        <v>9047</v>
      </c>
      <c r="G2696" s="166" t="s">
        <v>11631</v>
      </c>
      <c r="H2696" s="167" t="s">
        <v>9049</v>
      </c>
      <c r="I2696" s="344" t="s">
        <v>11632</v>
      </c>
      <c r="J2696" s="166" t="s">
        <v>9902</v>
      </c>
      <c r="K2696" s="180" t="s">
        <v>14858</v>
      </c>
      <c r="L2696" s="25" t="s">
        <v>25</v>
      </c>
      <c r="M2696" s="195">
        <v>15</v>
      </c>
      <c r="N2696" s="170">
        <v>41000</v>
      </c>
      <c r="O2696" s="69" t="str">
        <f>IFERROR(VLOOKUP(IF($L2696="―",$K2696,$L2696),[4]法人一覧!$D$4:$E$326,2,FALSE),"―")</f>
        <v>8190005000127</v>
      </c>
    </row>
    <row r="2697" spans="1:15" ht="30" customHeight="1" x14ac:dyDescent="0.15">
      <c r="A2697" s="39">
        <f>IF($B$2517="","",COUNTA($B$2517:B2697))</f>
        <v>181</v>
      </c>
      <c r="B2697" s="21">
        <f t="shared" si="282"/>
        <v>2697</v>
      </c>
      <c r="C2697" s="21" t="str">
        <f t="shared" si="283"/>
        <v>（１５）　就労継続支援(Ｂ型)　（障害者総合支援法）</v>
      </c>
      <c r="D2697" s="131" t="str">
        <f t="shared" si="284"/>
        <v>障がい福祉課</v>
      </c>
      <c r="E2697" s="27" t="str">
        <f t="shared" si="285"/>
        <v>就労継続支援(Ｂ型)</v>
      </c>
      <c r="F2697" s="180" t="s">
        <v>11633</v>
      </c>
      <c r="G2697" s="166" t="s">
        <v>11634</v>
      </c>
      <c r="H2697" s="167" t="s">
        <v>11635</v>
      </c>
      <c r="I2697" s="344" t="s">
        <v>11636</v>
      </c>
      <c r="J2697" s="171" t="s">
        <v>11636</v>
      </c>
      <c r="K2697" s="180" t="s">
        <v>14948</v>
      </c>
      <c r="L2697" s="25" t="s">
        <v>25</v>
      </c>
      <c r="M2697" s="195">
        <v>20</v>
      </c>
      <c r="N2697" s="170">
        <v>41000</v>
      </c>
      <c r="O2697" s="69" t="str">
        <f>IFERROR(VLOOKUP(IF($L2697="―",$K2697,$L2697),[4]法人一覧!$D$4:$E$326,2,FALSE),"―")</f>
        <v>1190005003053</v>
      </c>
    </row>
    <row r="2698" spans="1:15" ht="30" customHeight="1" x14ac:dyDescent="0.15">
      <c r="A2698" s="39">
        <f>IF($B$2517="","",COUNTA($B$2517:B2698))</f>
        <v>182</v>
      </c>
      <c r="B2698" s="21">
        <f t="shared" si="282"/>
        <v>2698</v>
      </c>
      <c r="C2698" s="21" t="str">
        <f t="shared" si="283"/>
        <v>（１５）　就労継続支援(Ｂ型)　（障害者総合支援法）</v>
      </c>
      <c r="D2698" s="131" t="str">
        <f t="shared" si="284"/>
        <v>障がい福祉課</v>
      </c>
      <c r="E2698" s="27" t="str">
        <f t="shared" si="285"/>
        <v>就労継続支援(Ｂ型)</v>
      </c>
      <c r="F2698" s="177" t="s">
        <v>11637</v>
      </c>
      <c r="G2698" s="167" t="s">
        <v>9003</v>
      </c>
      <c r="H2698" s="167" t="s">
        <v>11638</v>
      </c>
      <c r="I2698" s="263" t="s">
        <v>11639</v>
      </c>
      <c r="J2698" s="167" t="s">
        <v>11639</v>
      </c>
      <c r="K2698" s="177" t="s">
        <v>11640</v>
      </c>
      <c r="L2698" s="25" t="s">
        <v>25</v>
      </c>
      <c r="M2698" s="195">
        <v>20</v>
      </c>
      <c r="N2698" s="170">
        <v>41091</v>
      </c>
      <c r="O2698" s="69" t="str">
        <f>IFERROR(VLOOKUP(IF($L2698="―",$K2698,$L2698),[4]法人一覧!$D$4:$E$326,2,FALSE),"―")</f>
        <v>―</v>
      </c>
    </row>
    <row r="2699" spans="1:15" ht="30" customHeight="1" x14ac:dyDescent="0.15">
      <c r="A2699" s="39">
        <f>IF($B$2517="","",COUNTA($B$2517:B2699))</f>
        <v>183</v>
      </c>
      <c r="B2699" s="21">
        <f t="shared" si="282"/>
        <v>2699</v>
      </c>
      <c r="C2699" s="21" t="str">
        <f t="shared" si="283"/>
        <v>（１５）　就労継続支援(Ｂ型)　（障害者総合支援法）</v>
      </c>
      <c r="D2699" s="131" t="str">
        <f t="shared" si="284"/>
        <v>障がい福祉課</v>
      </c>
      <c r="E2699" s="27" t="str">
        <f t="shared" si="285"/>
        <v>就労継続支援(Ｂ型)</v>
      </c>
      <c r="F2699" s="177" t="s">
        <v>11641</v>
      </c>
      <c r="G2699" s="167" t="s">
        <v>11642</v>
      </c>
      <c r="H2699" s="167" t="s">
        <v>11643</v>
      </c>
      <c r="I2699" s="263" t="s">
        <v>11644</v>
      </c>
      <c r="J2699" s="167" t="s">
        <v>11645</v>
      </c>
      <c r="K2699" s="177" t="s">
        <v>9929</v>
      </c>
      <c r="L2699" s="25" t="s">
        <v>25</v>
      </c>
      <c r="M2699" s="172">
        <v>20</v>
      </c>
      <c r="N2699" s="234">
        <v>41791</v>
      </c>
      <c r="O2699" s="69" t="str">
        <f>IFERROR(VLOOKUP(IF($L2699="―",$K2699,$L2699),[4]法人一覧!$D$4:$E$326,2,FALSE),"―")</f>
        <v>―</v>
      </c>
    </row>
    <row r="2700" spans="1:15" ht="30" customHeight="1" x14ac:dyDescent="0.15">
      <c r="A2700" s="39">
        <f>IF($B$2517="","",COUNTA($B$2517:B2700))</f>
        <v>184</v>
      </c>
      <c r="B2700" s="21">
        <f t="shared" si="282"/>
        <v>2700</v>
      </c>
      <c r="C2700" s="21" t="str">
        <f t="shared" si="283"/>
        <v>（１５）　就労継続支援(Ｂ型)　（障害者総合支援法）</v>
      </c>
      <c r="D2700" s="131" t="str">
        <f t="shared" si="284"/>
        <v>障がい福祉課</v>
      </c>
      <c r="E2700" s="27" t="str">
        <f t="shared" si="285"/>
        <v>就労継続支援(Ｂ型)</v>
      </c>
      <c r="F2700" s="271" t="s">
        <v>11646</v>
      </c>
      <c r="G2700" s="235" t="s">
        <v>5778</v>
      </c>
      <c r="H2700" s="167" t="s">
        <v>15368</v>
      </c>
      <c r="I2700" s="262" t="s">
        <v>11647</v>
      </c>
      <c r="J2700" s="235" t="s">
        <v>11647</v>
      </c>
      <c r="K2700" s="271" t="s">
        <v>11648</v>
      </c>
      <c r="L2700" s="25" t="s">
        <v>25</v>
      </c>
      <c r="M2700" s="236">
        <v>20</v>
      </c>
      <c r="N2700" s="184">
        <v>42036</v>
      </c>
      <c r="O2700" s="69" t="str">
        <f>IFERROR(VLOOKUP(IF($L2700="―",$K2700,$L2700),[4]法人一覧!$D$4:$E$326,2,FALSE),"―")</f>
        <v>―</v>
      </c>
    </row>
    <row r="2701" spans="1:15" ht="30" customHeight="1" x14ac:dyDescent="0.15">
      <c r="A2701" s="39">
        <f>IF($B$2517="","",COUNTA($B$2517:B2701))</f>
        <v>185</v>
      </c>
      <c r="B2701" s="21">
        <f t="shared" si="282"/>
        <v>2701</v>
      </c>
      <c r="C2701" s="21" t="str">
        <f t="shared" si="283"/>
        <v>（１５）　就労継続支援(Ｂ型)　（障害者総合支援法）</v>
      </c>
      <c r="D2701" s="131" t="str">
        <f t="shared" si="284"/>
        <v>障がい福祉課</v>
      </c>
      <c r="E2701" s="27" t="str">
        <f t="shared" si="285"/>
        <v>就労継続支援(Ｂ型)</v>
      </c>
      <c r="F2701" s="271" t="s">
        <v>11649</v>
      </c>
      <c r="G2701" s="262" t="s">
        <v>11650</v>
      </c>
      <c r="H2701" s="167" t="s">
        <v>11651</v>
      </c>
      <c r="I2701" s="262" t="s">
        <v>11652</v>
      </c>
      <c r="J2701" s="235" t="s">
        <v>11653</v>
      </c>
      <c r="K2701" s="271" t="s">
        <v>11654</v>
      </c>
      <c r="L2701" s="25" t="s">
        <v>25</v>
      </c>
      <c r="M2701" s="236">
        <v>10</v>
      </c>
      <c r="N2701" s="184">
        <v>44197</v>
      </c>
      <c r="O2701" s="69" t="str">
        <f>IFERROR(VLOOKUP(IF($L2701="―",$K2701,$L2701),[4]法人一覧!$D$4:$E$326,2,FALSE),"―")</f>
        <v>―</v>
      </c>
    </row>
    <row r="2702" spans="1:15" ht="30" customHeight="1" x14ac:dyDescent="0.15">
      <c r="A2702" s="39">
        <f>IF($B$2517="","",COUNTA($B$2517:B2702))</f>
        <v>186</v>
      </c>
      <c r="B2702" s="21">
        <f t="shared" si="282"/>
        <v>2702</v>
      </c>
      <c r="C2702" s="21" t="str">
        <f t="shared" si="283"/>
        <v>（１５）　就労継続支援(Ｂ型)　（障害者総合支援法）</v>
      </c>
      <c r="D2702" s="131" t="str">
        <f t="shared" si="284"/>
        <v>障がい福祉課</v>
      </c>
      <c r="E2702" s="27" t="str">
        <f t="shared" si="285"/>
        <v>就労継続支援(Ｂ型)</v>
      </c>
      <c r="F2702" s="271" t="s">
        <v>9093</v>
      </c>
      <c r="G2702" s="262" t="s">
        <v>11655</v>
      </c>
      <c r="H2702" s="167" t="s">
        <v>11656</v>
      </c>
      <c r="I2702" s="262" t="s">
        <v>11657</v>
      </c>
      <c r="J2702" s="235" t="s">
        <v>11658</v>
      </c>
      <c r="K2702" s="271" t="s">
        <v>11659</v>
      </c>
      <c r="L2702" s="25" t="s">
        <v>25</v>
      </c>
      <c r="M2702" s="236">
        <v>13</v>
      </c>
      <c r="N2702" s="184">
        <v>42217</v>
      </c>
      <c r="O2702" s="69" t="str">
        <f>IFERROR(VLOOKUP(IF($L2702="―",$K2702,$L2702),[4]法人一覧!$D$4:$E$326,2,FALSE),"―")</f>
        <v>―</v>
      </c>
    </row>
    <row r="2703" spans="1:15" ht="30" customHeight="1" x14ac:dyDescent="0.15">
      <c r="A2703" s="39">
        <f>IF($B$2517="","",COUNTA($B$2517:B2703))</f>
        <v>187</v>
      </c>
      <c r="B2703" s="21">
        <f t="shared" si="282"/>
        <v>2703</v>
      </c>
      <c r="C2703" s="21" t="str">
        <f t="shared" si="283"/>
        <v>（１５）　就労継続支援(Ｂ型)　（障害者総合支援法）</v>
      </c>
      <c r="D2703" s="131" t="str">
        <f t="shared" si="284"/>
        <v>障がい福祉課</v>
      </c>
      <c r="E2703" s="27" t="str">
        <f t="shared" si="285"/>
        <v>就労継続支援(Ｂ型)</v>
      </c>
      <c r="F2703" s="271" t="s">
        <v>11660</v>
      </c>
      <c r="G2703" s="262" t="s">
        <v>11661</v>
      </c>
      <c r="H2703" s="167" t="s">
        <v>11662</v>
      </c>
      <c r="I2703" s="262" t="s">
        <v>11663</v>
      </c>
      <c r="J2703" s="235" t="s">
        <v>11664</v>
      </c>
      <c r="K2703" s="271" t="s">
        <v>11665</v>
      </c>
      <c r="L2703" s="25" t="s">
        <v>25</v>
      </c>
      <c r="M2703" s="236">
        <v>20</v>
      </c>
      <c r="N2703" s="184">
        <v>42278</v>
      </c>
      <c r="O2703" s="69" t="str">
        <f>IFERROR(VLOOKUP(IF($L2703="―",$K2703,$L2703),[4]法人一覧!$D$4:$E$326,2,FALSE),"―")</f>
        <v>―</v>
      </c>
    </row>
    <row r="2704" spans="1:15" ht="30" customHeight="1" x14ac:dyDescent="0.15">
      <c r="A2704" s="39">
        <f>IF($B$2517="","",COUNTA($B$2517:B2704))</f>
        <v>188</v>
      </c>
      <c r="B2704" s="21">
        <f t="shared" si="282"/>
        <v>2704</v>
      </c>
      <c r="C2704" s="21" t="str">
        <f t="shared" si="283"/>
        <v>（１５）　就労継続支援(Ｂ型)　（障害者総合支援法）</v>
      </c>
      <c r="D2704" s="131" t="str">
        <f t="shared" si="284"/>
        <v>障がい福祉課</v>
      </c>
      <c r="E2704" s="27" t="str">
        <f t="shared" si="285"/>
        <v>就労継続支援(Ｂ型)</v>
      </c>
      <c r="F2704" s="271" t="s">
        <v>11666</v>
      </c>
      <c r="G2704" s="262" t="s">
        <v>11667</v>
      </c>
      <c r="H2704" s="167" t="s">
        <v>11668</v>
      </c>
      <c r="I2704" s="262" t="s">
        <v>11669</v>
      </c>
      <c r="J2704" s="235" t="s">
        <v>11670</v>
      </c>
      <c r="K2704" s="271" t="s">
        <v>7964</v>
      </c>
      <c r="L2704" s="25" t="s">
        <v>25</v>
      </c>
      <c r="M2704" s="236">
        <v>20</v>
      </c>
      <c r="N2704" s="184">
        <v>42278</v>
      </c>
      <c r="O2704" s="69" t="str">
        <f>IFERROR(VLOOKUP(IF($L2704="―",$K2704,$L2704),[4]法人一覧!$D$4:$E$326,2,FALSE),"―")</f>
        <v>―</v>
      </c>
    </row>
    <row r="2705" spans="1:22" ht="30" customHeight="1" x14ac:dyDescent="0.15">
      <c r="A2705" s="39">
        <f>IF($B$2517="","",COUNTA($B$2517:B2705))</f>
        <v>189</v>
      </c>
      <c r="B2705" s="21">
        <f t="shared" si="282"/>
        <v>2705</v>
      </c>
      <c r="C2705" s="21" t="str">
        <f t="shared" si="283"/>
        <v>（１５）　就労継続支援(Ｂ型)　（障害者総合支援法）</v>
      </c>
      <c r="D2705" s="131" t="str">
        <f t="shared" si="284"/>
        <v>障がい福祉課</v>
      </c>
      <c r="E2705" s="27" t="str">
        <f t="shared" si="285"/>
        <v>就労継続支援(Ｂ型)</v>
      </c>
      <c r="F2705" s="271" t="s">
        <v>11671</v>
      </c>
      <c r="G2705" s="262" t="s">
        <v>11672</v>
      </c>
      <c r="H2705" s="167" t="s">
        <v>11673</v>
      </c>
      <c r="I2705" s="262" t="s">
        <v>11674</v>
      </c>
      <c r="J2705" s="235" t="s">
        <v>9856</v>
      </c>
      <c r="K2705" s="271" t="s">
        <v>8984</v>
      </c>
      <c r="L2705" s="25" t="s">
        <v>25</v>
      </c>
      <c r="M2705" s="236">
        <v>20</v>
      </c>
      <c r="N2705" s="184">
        <v>42309</v>
      </c>
      <c r="O2705" s="69" t="str">
        <f>IFERROR(VLOOKUP(IF($L2705="―",$K2705,$L2705),[4]法人一覧!$D$4:$E$326,2,FALSE),"―")</f>
        <v>7190005000136</v>
      </c>
    </row>
    <row r="2706" spans="1:22" ht="30" customHeight="1" x14ac:dyDescent="0.15">
      <c r="A2706" s="39">
        <f>IF($B$2517="","",COUNTA($B$2517:B2706))</f>
        <v>190</v>
      </c>
      <c r="B2706" s="21">
        <f t="shared" si="282"/>
        <v>2706</v>
      </c>
      <c r="C2706" s="21" t="str">
        <f t="shared" si="283"/>
        <v>（１５）　就労継続支援(Ｂ型)　（障害者総合支援法）</v>
      </c>
      <c r="D2706" s="131" t="str">
        <f t="shared" si="284"/>
        <v>障がい福祉課</v>
      </c>
      <c r="E2706" s="27" t="str">
        <f t="shared" si="285"/>
        <v>就労継続支援(Ｂ型)</v>
      </c>
      <c r="F2706" s="271" t="s">
        <v>11675</v>
      </c>
      <c r="G2706" s="262" t="s">
        <v>7990</v>
      </c>
      <c r="H2706" s="167" t="s">
        <v>11676</v>
      </c>
      <c r="I2706" s="262" t="s">
        <v>11677</v>
      </c>
      <c r="J2706" s="235" t="s">
        <v>11678</v>
      </c>
      <c r="K2706" s="271" t="s">
        <v>11679</v>
      </c>
      <c r="L2706" s="25" t="s">
        <v>25</v>
      </c>
      <c r="M2706" s="22">
        <v>20</v>
      </c>
      <c r="N2706" s="184">
        <v>42461</v>
      </c>
      <c r="O2706" s="69" t="str">
        <f>IFERROR(VLOOKUP(IF($L2706="―",$K2706,$L2706),[4]法人一覧!$D$4:$E$326,2,FALSE),"―")</f>
        <v>―</v>
      </c>
    </row>
    <row r="2707" spans="1:22" ht="30" customHeight="1" x14ac:dyDescent="0.15">
      <c r="A2707" s="39">
        <f>IF($B$2517="","",COUNTA($B$2517:B2707))</f>
        <v>191</v>
      </c>
      <c r="B2707" s="21">
        <f t="shared" si="282"/>
        <v>2707</v>
      </c>
      <c r="C2707" s="21" t="str">
        <f t="shared" si="283"/>
        <v>（１５）　就労継続支援(Ｂ型)　（障害者総合支援法）</v>
      </c>
      <c r="D2707" s="131" t="str">
        <f t="shared" si="284"/>
        <v>障がい福祉課</v>
      </c>
      <c r="E2707" s="27" t="str">
        <f t="shared" si="285"/>
        <v>就労継続支援(Ｂ型)</v>
      </c>
      <c r="F2707" s="383" t="s">
        <v>11680</v>
      </c>
      <c r="G2707" s="167" t="s">
        <v>6773</v>
      </c>
      <c r="H2707" s="167" t="s">
        <v>11681</v>
      </c>
      <c r="I2707" s="256" t="s">
        <v>11682</v>
      </c>
      <c r="J2707" s="20" t="s">
        <v>11683</v>
      </c>
      <c r="K2707" s="245" t="s">
        <v>11684</v>
      </c>
      <c r="L2707" s="25" t="s">
        <v>25</v>
      </c>
      <c r="M2707" s="21">
        <v>20</v>
      </c>
      <c r="N2707" s="184">
        <v>42614</v>
      </c>
      <c r="O2707" s="69" t="str">
        <f>IFERROR(VLOOKUP(IF($L2707="―",$K2707,$L2707),[4]法人一覧!$D$4:$E$326,2,FALSE),"―")</f>
        <v>―</v>
      </c>
    </row>
    <row r="2708" spans="1:22" ht="30" customHeight="1" x14ac:dyDescent="0.15">
      <c r="A2708" s="39">
        <f>IF($B$2517="","",COUNTA($B$2517:B2708))</f>
        <v>192</v>
      </c>
      <c r="B2708" s="21">
        <f t="shared" si="282"/>
        <v>2708</v>
      </c>
      <c r="C2708" s="21" t="str">
        <f t="shared" si="283"/>
        <v>（１５）　就労継続支援(Ｂ型)　（障害者総合支援法）</v>
      </c>
      <c r="D2708" s="131" t="str">
        <f t="shared" si="284"/>
        <v>障がい福祉課</v>
      </c>
      <c r="E2708" s="27" t="str">
        <f t="shared" si="285"/>
        <v>就労継続支援(Ｂ型)</v>
      </c>
      <c r="F2708" s="383" t="s">
        <v>11685</v>
      </c>
      <c r="G2708" s="167" t="s">
        <v>359</v>
      </c>
      <c r="H2708" s="167" t="s">
        <v>11686</v>
      </c>
      <c r="I2708" s="263" t="s">
        <v>11687</v>
      </c>
      <c r="J2708" s="167" t="s">
        <v>11687</v>
      </c>
      <c r="K2708" s="245" t="s">
        <v>11688</v>
      </c>
      <c r="L2708" s="25" t="s">
        <v>25</v>
      </c>
      <c r="M2708" s="21">
        <v>20</v>
      </c>
      <c r="N2708" s="184">
        <v>43160</v>
      </c>
      <c r="O2708" s="69" t="str">
        <f>IFERROR(VLOOKUP(IF($L2708="―",$K2708,$L2708),[4]法人一覧!$D$4:$E$326,2,FALSE),"―")</f>
        <v>―</v>
      </c>
    </row>
    <row r="2709" spans="1:22" ht="30" customHeight="1" x14ac:dyDescent="0.15">
      <c r="A2709" s="39">
        <f>IF($B$2517="","",COUNTA($B$2517:B2709))</f>
        <v>193</v>
      </c>
      <c r="B2709" s="21">
        <f t="shared" ref="B2709:B2772" si="286">IF(D2709="","",ROW())</f>
        <v>2709</v>
      </c>
      <c r="C2709" s="21" t="str">
        <f t="shared" ref="C2709:C2772" si="287">$F$2515</f>
        <v>（１５）　就労継続支援(Ｂ型)　（障害者総合支援法）</v>
      </c>
      <c r="D2709" s="131" t="str">
        <f t="shared" ref="D2709:D2772" si="288">$O$2515</f>
        <v>障がい福祉課</v>
      </c>
      <c r="E2709" s="27" t="str">
        <f t="shared" ref="E2709:E2772" si="289">MID(category5_15,SEARCH("）",category5_15,1)+2,SEARCH("（",category5_15,SEARCH("）",category5_15,1)+2)-SEARCH("）",category5_15,1)-3)</f>
        <v>就労継続支援(Ｂ型)</v>
      </c>
      <c r="F2709" s="383" t="s">
        <v>11689</v>
      </c>
      <c r="G2709" s="167" t="s">
        <v>11690</v>
      </c>
      <c r="H2709" s="167" t="s">
        <v>11691</v>
      </c>
      <c r="I2709" s="263" t="s">
        <v>11692</v>
      </c>
      <c r="J2709" s="167" t="s">
        <v>11692</v>
      </c>
      <c r="K2709" s="245" t="s">
        <v>11693</v>
      </c>
      <c r="L2709" s="25" t="s">
        <v>25</v>
      </c>
      <c r="M2709" s="21">
        <v>20</v>
      </c>
      <c r="N2709" s="184">
        <v>43160</v>
      </c>
      <c r="O2709" s="69" t="str">
        <f>IFERROR(VLOOKUP(IF($L2709="―",$K2709,$L2709),[4]法人一覧!$D$4:$E$326,2,FALSE),"―")</f>
        <v>―</v>
      </c>
    </row>
    <row r="2710" spans="1:22" ht="30" customHeight="1" x14ac:dyDescent="0.15">
      <c r="A2710" s="39">
        <f>IF($B$2517="","",COUNTA($B$2517:B2710))</f>
        <v>194</v>
      </c>
      <c r="B2710" s="21">
        <f t="shared" si="286"/>
        <v>2710</v>
      </c>
      <c r="C2710" s="21" t="str">
        <f t="shared" si="287"/>
        <v>（１５）　就労継続支援(Ｂ型)　（障害者総合支援法）</v>
      </c>
      <c r="D2710" s="131" t="str">
        <f t="shared" si="288"/>
        <v>障がい福祉課</v>
      </c>
      <c r="E2710" s="27" t="str">
        <f t="shared" si="289"/>
        <v>就労継続支援(Ｂ型)</v>
      </c>
      <c r="F2710" s="384" t="s">
        <v>11694</v>
      </c>
      <c r="G2710" s="167" t="s">
        <v>11695</v>
      </c>
      <c r="H2710" s="167" t="s">
        <v>11696</v>
      </c>
      <c r="I2710" s="263" t="s">
        <v>8950</v>
      </c>
      <c r="J2710" s="167" t="s">
        <v>6601</v>
      </c>
      <c r="K2710" s="180" t="s">
        <v>11429</v>
      </c>
      <c r="L2710" s="25" t="s">
        <v>25</v>
      </c>
      <c r="M2710" s="172">
        <v>20</v>
      </c>
      <c r="N2710" s="184">
        <v>43647</v>
      </c>
      <c r="O2710" s="69" t="str">
        <f>IFERROR(VLOOKUP(IF($L2710="―",$K2710,$L2710),[4]法人一覧!$D$4:$E$326,2,FALSE),"―")</f>
        <v>―</v>
      </c>
    </row>
    <row r="2711" spans="1:22" ht="30" customHeight="1" x14ac:dyDescent="0.15">
      <c r="A2711" s="39">
        <f>IF($B$2517="","",COUNTA($B$2517:B2711))</f>
        <v>195</v>
      </c>
      <c r="B2711" s="21">
        <f t="shared" si="286"/>
        <v>2711</v>
      </c>
      <c r="C2711" s="21" t="str">
        <f t="shared" si="287"/>
        <v>（１５）　就労継続支援(Ｂ型)　（障害者総合支援法）</v>
      </c>
      <c r="D2711" s="131" t="str">
        <f t="shared" si="288"/>
        <v>障がい福祉課</v>
      </c>
      <c r="E2711" s="27" t="str">
        <f t="shared" si="289"/>
        <v>就労継続支援(Ｂ型)</v>
      </c>
      <c r="F2711" s="384" t="s">
        <v>11697</v>
      </c>
      <c r="G2711" s="167" t="s">
        <v>9003</v>
      </c>
      <c r="H2711" s="167" t="s">
        <v>11698</v>
      </c>
      <c r="I2711" s="263" t="s">
        <v>11699</v>
      </c>
      <c r="J2711" s="167" t="s">
        <v>11700</v>
      </c>
      <c r="K2711" s="180" t="s">
        <v>11701</v>
      </c>
      <c r="L2711" s="25" t="s">
        <v>25</v>
      </c>
      <c r="M2711" s="172">
        <v>20</v>
      </c>
      <c r="N2711" s="184">
        <v>43739</v>
      </c>
      <c r="O2711" s="69" t="str">
        <f>IFERROR(VLOOKUP(IF($L2711="―",$K2711,$L2711),[4]法人一覧!$D$4:$E$326,2,FALSE),"―")</f>
        <v>―</v>
      </c>
    </row>
    <row r="2712" spans="1:22" ht="30" customHeight="1" x14ac:dyDescent="0.15">
      <c r="A2712" s="39">
        <f>IF($B$2517="","",COUNTA($B$2517:B2712))</f>
        <v>196</v>
      </c>
      <c r="B2712" s="21">
        <f t="shared" si="286"/>
        <v>2712</v>
      </c>
      <c r="C2712" s="21" t="str">
        <f t="shared" si="287"/>
        <v>（１５）　就労継続支援(Ｂ型)　（障害者総合支援法）</v>
      </c>
      <c r="D2712" s="131" t="str">
        <f t="shared" si="288"/>
        <v>障がい福祉課</v>
      </c>
      <c r="E2712" s="27" t="str">
        <f t="shared" si="289"/>
        <v>就労継続支援(Ｂ型)</v>
      </c>
      <c r="F2712" s="180" t="s">
        <v>11702</v>
      </c>
      <c r="G2712" s="166" t="s">
        <v>11703</v>
      </c>
      <c r="H2712" s="167" t="s">
        <v>11704</v>
      </c>
      <c r="I2712" s="264" t="s">
        <v>11705</v>
      </c>
      <c r="J2712" s="166" t="s">
        <v>11706</v>
      </c>
      <c r="K2712" s="180" t="s">
        <v>11707</v>
      </c>
      <c r="L2712" s="25" t="s">
        <v>25</v>
      </c>
      <c r="M2712" s="195">
        <v>20</v>
      </c>
      <c r="N2712" s="170">
        <v>43831</v>
      </c>
      <c r="O2712" s="69" t="str">
        <f>IFERROR(VLOOKUP(IF($L2712="―",$K2712,$L2712),[4]法人一覧!$D$4:$E$326,2,FALSE),"―")</f>
        <v>―</v>
      </c>
    </row>
    <row r="2713" spans="1:22" ht="30" customHeight="1" x14ac:dyDescent="0.15">
      <c r="A2713" s="39">
        <f>IF($B$2517="","",COUNTA($B$2517:B2713))</f>
        <v>197</v>
      </c>
      <c r="B2713" s="21">
        <f t="shared" si="286"/>
        <v>2713</v>
      </c>
      <c r="C2713" s="21" t="str">
        <f t="shared" si="287"/>
        <v>（１５）　就労継続支援(Ｂ型)　（障害者総合支援法）</v>
      </c>
      <c r="D2713" s="131" t="str">
        <f t="shared" si="288"/>
        <v>障がい福祉課</v>
      </c>
      <c r="E2713" s="27" t="str">
        <f t="shared" si="289"/>
        <v>就労継続支援(Ｂ型)</v>
      </c>
      <c r="F2713" s="385" t="s">
        <v>11708</v>
      </c>
      <c r="G2713" s="166" t="s">
        <v>6717</v>
      </c>
      <c r="H2713" s="167" t="s">
        <v>11709</v>
      </c>
      <c r="I2713" s="264" t="s">
        <v>15369</v>
      </c>
      <c r="J2713" s="166" t="s">
        <v>11710</v>
      </c>
      <c r="K2713" s="180" t="s">
        <v>11711</v>
      </c>
      <c r="L2713" s="25" t="s">
        <v>25</v>
      </c>
      <c r="M2713" s="195">
        <v>20</v>
      </c>
      <c r="N2713" s="184">
        <v>43891</v>
      </c>
      <c r="O2713" s="69" t="str">
        <f>IFERROR(VLOOKUP(IF($L2713="―",$K2713,$L2713),[4]法人一覧!$D$4:$E$326,2,FALSE),"―")</f>
        <v>―</v>
      </c>
    </row>
    <row r="2714" spans="1:22" ht="30" customHeight="1" x14ac:dyDescent="0.15">
      <c r="A2714" s="39">
        <f>IF($B$2517="","",COUNTA($B$2517:B2714))</f>
        <v>198</v>
      </c>
      <c r="B2714" s="21">
        <f t="shared" si="286"/>
        <v>2714</v>
      </c>
      <c r="C2714" s="21" t="str">
        <f t="shared" si="287"/>
        <v>（１５）　就労継続支援(Ｂ型)　（障害者総合支援法）</v>
      </c>
      <c r="D2714" s="131" t="str">
        <f t="shared" si="288"/>
        <v>障がい福祉課</v>
      </c>
      <c r="E2714" s="27" t="str">
        <f t="shared" si="289"/>
        <v>就労継続支援(Ｂ型)</v>
      </c>
      <c r="F2714" s="385" t="s">
        <v>11712</v>
      </c>
      <c r="G2714" s="166" t="s">
        <v>2463</v>
      </c>
      <c r="H2714" s="167" t="s">
        <v>11713</v>
      </c>
      <c r="I2714" s="264" t="s">
        <v>11714</v>
      </c>
      <c r="J2714" s="166" t="s">
        <v>11715</v>
      </c>
      <c r="K2714" s="180" t="s">
        <v>11716</v>
      </c>
      <c r="L2714" s="25" t="s">
        <v>25</v>
      </c>
      <c r="M2714" s="195">
        <v>20</v>
      </c>
      <c r="N2714" s="184">
        <v>43952</v>
      </c>
      <c r="O2714" s="69" t="str">
        <f>IFERROR(VLOOKUP(IF($L2714="―",$K2714,$L2714),[4]法人一覧!$D$4:$E$326,2,FALSE),"―")</f>
        <v>―</v>
      </c>
    </row>
    <row r="2715" spans="1:22" ht="30" customHeight="1" x14ac:dyDescent="0.15">
      <c r="A2715" s="39">
        <f>IF($B$2517="","",COUNTA($B$2517:B2715))</f>
        <v>199</v>
      </c>
      <c r="B2715" s="21">
        <f t="shared" si="286"/>
        <v>2715</v>
      </c>
      <c r="C2715" s="21" t="str">
        <f t="shared" si="287"/>
        <v>（１５）　就労継続支援(Ｂ型)　（障害者総合支援法）</v>
      </c>
      <c r="D2715" s="131" t="str">
        <f t="shared" si="288"/>
        <v>障がい福祉課</v>
      </c>
      <c r="E2715" s="27" t="str">
        <f t="shared" si="289"/>
        <v>就労継続支援(Ｂ型)</v>
      </c>
      <c r="F2715" s="385" t="s">
        <v>11717</v>
      </c>
      <c r="G2715" s="166" t="s">
        <v>11718</v>
      </c>
      <c r="H2715" s="167" t="s">
        <v>11719</v>
      </c>
      <c r="I2715" s="264" t="s">
        <v>11720</v>
      </c>
      <c r="J2715" s="166" t="s">
        <v>11721</v>
      </c>
      <c r="K2715" s="180" t="s">
        <v>11722</v>
      </c>
      <c r="L2715" s="25" t="s">
        <v>25</v>
      </c>
      <c r="M2715" s="195">
        <v>20</v>
      </c>
      <c r="N2715" s="184" t="s">
        <v>11723</v>
      </c>
      <c r="O2715" s="69" t="str">
        <f>IFERROR(VLOOKUP(IF($L2715="―",$K2715,$L2715),[4]法人一覧!$D$4:$E$326,2,FALSE),"―")</f>
        <v>―</v>
      </c>
    </row>
    <row r="2716" spans="1:22" ht="30" customHeight="1" x14ac:dyDescent="0.15">
      <c r="A2716" s="39">
        <f>IF($B$2517="","",COUNTA($B$2517:B2716))</f>
        <v>200</v>
      </c>
      <c r="B2716" s="21">
        <f t="shared" si="286"/>
        <v>2716</v>
      </c>
      <c r="C2716" s="21" t="str">
        <f t="shared" si="287"/>
        <v>（１５）　就労継続支援(Ｂ型)　（障害者総合支援法）</v>
      </c>
      <c r="D2716" s="131" t="str">
        <f t="shared" si="288"/>
        <v>障がい福祉課</v>
      </c>
      <c r="E2716" s="27" t="str">
        <f t="shared" si="289"/>
        <v>就労継続支援(Ｂ型)</v>
      </c>
      <c r="F2716" s="385" t="s">
        <v>11724</v>
      </c>
      <c r="G2716" s="166" t="s">
        <v>11725</v>
      </c>
      <c r="H2716" s="167" t="s">
        <v>11726</v>
      </c>
      <c r="I2716" s="264" t="s">
        <v>10887</v>
      </c>
      <c r="J2716" s="166" t="s">
        <v>9935</v>
      </c>
      <c r="K2716" s="180" t="s">
        <v>10888</v>
      </c>
      <c r="L2716" s="25" t="s">
        <v>25</v>
      </c>
      <c r="M2716" s="195">
        <v>20</v>
      </c>
      <c r="N2716" s="170">
        <v>44287</v>
      </c>
      <c r="O2716" s="69" t="str">
        <f>IFERROR(VLOOKUP(IF($L2716="―",$K2716,$L2716),[4]法人一覧!$D$4:$E$326,2,FALSE),"―")</f>
        <v>―</v>
      </c>
    </row>
    <row r="2717" spans="1:22" ht="30" customHeight="1" x14ac:dyDescent="0.15">
      <c r="A2717" s="39">
        <f>IF($B$2517="","",COUNTA($B$2517:B2717))</f>
        <v>201</v>
      </c>
      <c r="B2717" s="21">
        <f t="shared" si="286"/>
        <v>2717</v>
      </c>
      <c r="C2717" s="21" t="str">
        <f t="shared" si="287"/>
        <v>（１５）　就労継続支援(Ｂ型)　（障害者総合支援法）</v>
      </c>
      <c r="D2717" s="131" t="str">
        <f t="shared" si="288"/>
        <v>障がい福祉課</v>
      </c>
      <c r="E2717" s="27" t="str">
        <f t="shared" si="289"/>
        <v>就労継続支援(Ｂ型)</v>
      </c>
      <c r="F2717" s="180" t="s">
        <v>11727</v>
      </c>
      <c r="G2717" s="166" t="s">
        <v>11728</v>
      </c>
      <c r="H2717" s="167" t="s">
        <v>11729</v>
      </c>
      <c r="I2717" s="264" t="s">
        <v>11730</v>
      </c>
      <c r="J2717" s="166" t="s">
        <v>11730</v>
      </c>
      <c r="K2717" s="180" t="s">
        <v>11731</v>
      </c>
      <c r="L2717" s="25" t="s">
        <v>25</v>
      </c>
      <c r="M2717" s="195">
        <v>20</v>
      </c>
      <c r="N2717" s="170">
        <v>44593</v>
      </c>
      <c r="O2717" s="69" t="str">
        <f>IFERROR(VLOOKUP(IF($L2717="―",$K2717,$L2717),[4]法人一覧!$D$4:$E$326,2,FALSE),"―")</f>
        <v>―</v>
      </c>
    </row>
    <row r="2718" spans="1:22" s="78" customFormat="1" ht="30" customHeight="1" x14ac:dyDescent="0.15">
      <c r="A2718" s="39">
        <f>IF($B$2517="","",COUNTA($B$2517:B2718))</f>
        <v>202</v>
      </c>
      <c r="B2718" s="21">
        <f t="shared" si="286"/>
        <v>2718</v>
      </c>
      <c r="C2718" s="21" t="str">
        <f t="shared" si="287"/>
        <v>（１５）　就労継続支援(Ｂ型)　（障害者総合支援法）</v>
      </c>
      <c r="D2718" s="131" t="str">
        <f t="shared" si="288"/>
        <v>障がい福祉課</v>
      </c>
      <c r="E2718" s="27" t="str">
        <f t="shared" si="289"/>
        <v>就労継続支援(Ｂ型)</v>
      </c>
      <c r="F2718" s="180" t="s">
        <v>11732</v>
      </c>
      <c r="G2718" s="166" t="s">
        <v>11733</v>
      </c>
      <c r="H2718" s="167" t="s">
        <v>11734</v>
      </c>
      <c r="I2718" s="264" t="s">
        <v>11735</v>
      </c>
      <c r="J2718" s="166" t="s">
        <v>11735</v>
      </c>
      <c r="K2718" s="180" t="s">
        <v>11736</v>
      </c>
      <c r="L2718" s="25" t="s">
        <v>25</v>
      </c>
      <c r="M2718" s="195">
        <v>20</v>
      </c>
      <c r="N2718" s="170">
        <v>44652</v>
      </c>
      <c r="O2718" s="69" t="str">
        <f>IFERROR(VLOOKUP(IF($L2718="―",$K2718,$L2718),[4]法人一覧!$D$4:$E$326,2,FALSE),"―")</f>
        <v>―</v>
      </c>
      <c r="P2718" s="63"/>
      <c r="Q2718" s="63"/>
      <c r="R2718" s="63"/>
      <c r="S2718" s="63"/>
      <c r="T2718" s="63"/>
      <c r="U2718" s="63"/>
      <c r="V2718" s="63"/>
    </row>
    <row r="2719" spans="1:22" s="78" customFormat="1" ht="30" customHeight="1" x14ac:dyDescent="0.15">
      <c r="A2719" s="39">
        <f>IF($B$2517="","",COUNTA($B$2517:B2719))</f>
        <v>203</v>
      </c>
      <c r="B2719" s="21">
        <f t="shared" si="286"/>
        <v>2719</v>
      </c>
      <c r="C2719" s="21" t="str">
        <f t="shared" si="287"/>
        <v>（１５）　就労継続支援(Ｂ型)　（障害者総合支援法）</v>
      </c>
      <c r="D2719" s="131" t="str">
        <f t="shared" si="288"/>
        <v>障がい福祉課</v>
      </c>
      <c r="E2719" s="27" t="str">
        <f t="shared" si="289"/>
        <v>就労継続支援(Ｂ型)</v>
      </c>
      <c r="F2719" s="276" t="s">
        <v>10898</v>
      </c>
      <c r="G2719" s="166" t="s">
        <v>10899</v>
      </c>
      <c r="H2719" s="167" t="s">
        <v>10900</v>
      </c>
      <c r="I2719" s="264" t="s">
        <v>10901</v>
      </c>
      <c r="J2719" s="167" t="s">
        <v>10902</v>
      </c>
      <c r="K2719" s="276" t="s">
        <v>10903</v>
      </c>
      <c r="L2719" s="25" t="s">
        <v>25</v>
      </c>
      <c r="M2719" s="172">
        <v>10</v>
      </c>
      <c r="N2719" s="170">
        <v>44652</v>
      </c>
      <c r="O2719" s="69" t="str">
        <f>IFERROR(VLOOKUP(IF($L2719="―",$K2719,$L2719),[4]法人一覧!$D$4:$E$326,2,FALSE),"―")</f>
        <v>―</v>
      </c>
      <c r="P2719" s="63"/>
      <c r="Q2719" s="63"/>
      <c r="R2719" s="63"/>
      <c r="S2719" s="63"/>
      <c r="T2719" s="63"/>
      <c r="U2719" s="63"/>
      <c r="V2719" s="63"/>
    </row>
    <row r="2720" spans="1:22" ht="30" customHeight="1" x14ac:dyDescent="0.15">
      <c r="A2720" s="39">
        <f>IF($B$2517="","",COUNTA($B$2517:B2720))</f>
        <v>204</v>
      </c>
      <c r="B2720" s="21">
        <f t="shared" si="286"/>
        <v>2720</v>
      </c>
      <c r="C2720" s="21" t="str">
        <f t="shared" si="287"/>
        <v>（１５）　就労継続支援(Ｂ型)　（障害者総合支援法）</v>
      </c>
      <c r="D2720" s="131" t="str">
        <f t="shared" si="288"/>
        <v>障がい福祉課</v>
      </c>
      <c r="E2720" s="27" t="str">
        <f t="shared" si="289"/>
        <v>就労継続支援(Ｂ型)</v>
      </c>
      <c r="F2720" s="180" t="s">
        <v>11737</v>
      </c>
      <c r="G2720" s="166" t="s">
        <v>372</v>
      </c>
      <c r="H2720" s="166" t="s">
        <v>15370</v>
      </c>
      <c r="I2720" s="166" t="s">
        <v>11738</v>
      </c>
      <c r="J2720" s="166" t="s">
        <v>11739</v>
      </c>
      <c r="K2720" s="180" t="s">
        <v>15371</v>
      </c>
      <c r="L2720" s="25" t="s">
        <v>25</v>
      </c>
      <c r="M2720" s="172">
        <v>20</v>
      </c>
      <c r="N2720" s="170">
        <v>44652</v>
      </c>
      <c r="O2720" s="69" t="str">
        <f>IFERROR(VLOOKUP(IF($L2720="―",$K2720,$L2720),[4]法人一覧!$D$4:$E$326,2,FALSE),"―")</f>
        <v>―</v>
      </c>
    </row>
    <row r="2721" spans="1:15" ht="30" customHeight="1" x14ac:dyDescent="0.15">
      <c r="A2721" s="39">
        <f>IF($B$2517="","",COUNTA($B$2517:B2721))</f>
        <v>205</v>
      </c>
      <c r="B2721" s="21">
        <f t="shared" si="286"/>
        <v>2721</v>
      </c>
      <c r="C2721" s="21" t="str">
        <f t="shared" si="287"/>
        <v>（１５）　就労継続支援(Ｂ型)　（障害者総合支援法）</v>
      </c>
      <c r="D2721" s="131" t="str">
        <f t="shared" si="288"/>
        <v>障がい福祉課</v>
      </c>
      <c r="E2721" s="27" t="str">
        <f t="shared" si="289"/>
        <v>就労継続支援(Ｂ型)</v>
      </c>
      <c r="F2721" s="180" t="s">
        <v>11740</v>
      </c>
      <c r="G2721" s="166" t="s">
        <v>11741</v>
      </c>
      <c r="H2721" s="167" t="s">
        <v>11742</v>
      </c>
      <c r="I2721" s="264" t="s">
        <v>11743</v>
      </c>
      <c r="J2721" s="166" t="s">
        <v>11744</v>
      </c>
      <c r="K2721" s="180" t="s">
        <v>11745</v>
      </c>
      <c r="L2721" s="25" t="s">
        <v>25</v>
      </c>
      <c r="M2721" s="195">
        <v>20</v>
      </c>
      <c r="N2721" s="170">
        <v>44682</v>
      </c>
      <c r="O2721" s="69" t="str">
        <f>IFERROR(VLOOKUP(IF($L2721="―",$K2721,$L2721),[4]法人一覧!$D$4:$E$326,2,FALSE),"―")</f>
        <v>―</v>
      </c>
    </row>
    <row r="2722" spans="1:15" ht="30" customHeight="1" x14ac:dyDescent="0.15">
      <c r="A2722" s="39">
        <f>IF($B$2517="","",COUNTA($B$2517:B2722))</f>
        <v>206</v>
      </c>
      <c r="B2722" s="21">
        <f t="shared" si="286"/>
        <v>2722</v>
      </c>
      <c r="C2722" s="21" t="str">
        <f t="shared" si="287"/>
        <v>（１５）　就労継続支援(Ｂ型)　（障害者総合支援法）</v>
      </c>
      <c r="D2722" s="131" t="str">
        <f t="shared" si="288"/>
        <v>障がい福祉課</v>
      </c>
      <c r="E2722" s="27" t="str">
        <f t="shared" si="289"/>
        <v>就労継続支援(Ｂ型)</v>
      </c>
      <c r="F2722" s="98" t="s">
        <v>11746</v>
      </c>
      <c r="G2722" s="34" t="s">
        <v>539</v>
      </c>
      <c r="H2722" s="34" t="s">
        <v>11747</v>
      </c>
      <c r="I2722" s="34" t="s">
        <v>11748</v>
      </c>
      <c r="J2722" s="34" t="s">
        <v>11749</v>
      </c>
      <c r="K2722" s="98" t="s">
        <v>11750</v>
      </c>
      <c r="L2722" s="25" t="s">
        <v>25</v>
      </c>
      <c r="M2722" s="69">
        <v>20</v>
      </c>
      <c r="N2722" s="93">
        <v>44927</v>
      </c>
      <c r="O2722" s="69" t="str">
        <f>IFERROR(VLOOKUP(IF($L2722="―",$K2722,$L2722),[4]法人一覧!$D$4:$E$326,2,FALSE),"―")</f>
        <v>―</v>
      </c>
    </row>
    <row r="2723" spans="1:15" ht="30" customHeight="1" x14ac:dyDescent="0.15">
      <c r="A2723" s="39">
        <f>IF($B$2517="","",COUNTA($B$2517:B2723))</f>
        <v>207</v>
      </c>
      <c r="B2723" s="21">
        <f t="shared" si="286"/>
        <v>2723</v>
      </c>
      <c r="C2723" s="21" t="str">
        <f t="shared" si="287"/>
        <v>（１５）　就労継続支援(Ｂ型)　（障害者総合支援法）</v>
      </c>
      <c r="D2723" s="131" t="str">
        <f t="shared" si="288"/>
        <v>障がい福祉課</v>
      </c>
      <c r="E2723" s="27" t="str">
        <f t="shared" si="289"/>
        <v>就労継続支援(Ｂ型)</v>
      </c>
      <c r="F2723" s="98" t="s">
        <v>9129</v>
      </c>
      <c r="G2723" s="98" t="s">
        <v>4759</v>
      </c>
      <c r="H2723" s="98" t="s">
        <v>9130</v>
      </c>
      <c r="I2723" s="34" t="s">
        <v>4761</v>
      </c>
      <c r="J2723" s="34" t="s">
        <v>4762</v>
      </c>
      <c r="K2723" s="98" t="s">
        <v>14864</v>
      </c>
      <c r="L2723" s="25" t="s">
        <v>25</v>
      </c>
      <c r="M2723" s="69">
        <v>14</v>
      </c>
      <c r="N2723" s="170">
        <v>45108</v>
      </c>
      <c r="O2723" s="69" t="str">
        <f>IFERROR(VLOOKUP(IF($L2723="―",$K2723,$L2723),[4]法人一覧!$D$4:$E$326,2,FALSE),"―")</f>
        <v>6190005011811</v>
      </c>
    </row>
    <row r="2724" spans="1:15" ht="30" customHeight="1" x14ac:dyDescent="0.15">
      <c r="A2724" s="39">
        <f>IF($B$2517="","",COUNTA($B$2517:B2724))</f>
        <v>208</v>
      </c>
      <c r="B2724" s="21">
        <f t="shared" si="286"/>
        <v>2724</v>
      </c>
      <c r="C2724" s="21" t="str">
        <f t="shared" si="287"/>
        <v>（１５）　就労継続支援(Ｂ型)　（障害者総合支援法）</v>
      </c>
      <c r="D2724" s="131" t="str">
        <f t="shared" si="288"/>
        <v>障がい福祉課</v>
      </c>
      <c r="E2724" s="27" t="str">
        <f t="shared" si="289"/>
        <v>就労継続支援(Ｂ型)</v>
      </c>
      <c r="F2724" s="148" t="s">
        <v>11751</v>
      </c>
      <c r="G2724" s="211" t="s">
        <v>539</v>
      </c>
      <c r="H2724" s="148" t="s">
        <v>11752</v>
      </c>
      <c r="I2724" s="148" t="s">
        <v>11753</v>
      </c>
      <c r="J2724" s="148" t="s">
        <v>10115</v>
      </c>
      <c r="K2724" s="148" t="s">
        <v>11258</v>
      </c>
      <c r="L2724" s="25" t="s">
        <v>25</v>
      </c>
      <c r="M2724" s="69">
        <v>20</v>
      </c>
      <c r="N2724" s="170">
        <v>45139</v>
      </c>
      <c r="O2724" s="69" t="str">
        <f>IFERROR(VLOOKUP(IF($L2724="―",$K2724,$L2724),[4]法人一覧!$D$4:$E$326,2,FALSE),"―")</f>
        <v>―</v>
      </c>
    </row>
    <row r="2725" spans="1:15" ht="30" customHeight="1" x14ac:dyDescent="0.15">
      <c r="A2725" s="39">
        <f>IF($B$2517="","",COUNTA($B$2517:B2725))</f>
        <v>209</v>
      </c>
      <c r="B2725" s="21">
        <f t="shared" si="286"/>
        <v>2725</v>
      </c>
      <c r="C2725" s="21" t="str">
        <f t="shared" si="287"/>
        <v>（１５）　就労継続支援(Ｂ型)　（障害者総合支援法）</v>
      </c>
      <c r="D2725" s="131" t="str">
        <f t="shared" si="288"/>
        <v>障がい福祉課</v>
      </c>
      <c r="E2725" s="27" t="str">
        <f t="shared" si="289"/>
        <v>就労継続支援(Ｂ型)</v>
      </c>
      <c r="F2725" s="148" t="s">
        <v>11754</v>
      </c>
      <c r="G2725" s="211" t="s">
        <v>11755</v>
      </c>
      <c r="H2725" s="148" t="s">
        <v>11756</v>
      </c>
      <c r="I2725" s="148" t="s">
        <v>11757</v>
      </c>
      <c r="J2725" s="148" t="s">
        <v>11758</v>
      </c>
      <c r="K2725" s="148" t="s">
        <v>11759</v>
      </c>
      <c r="L2725" s="25" t="s">
        <v>25</v>
      </c>
      <c r="M2725" s="69">
        <v>20</v>
      </c>
      <c r="N2725" s="170">
        <v>45139</v>
      </c>
      <c r="O2725" s="69" t="str">
        <f>IFERROR(VLOOKUP(IF($L2725="―",$K2725,$L2725),[4]法人一覧!$D$4:$E$326,2,FALSE),"―")</f>
        <v>―</v>
      </c>
    </row>
    <row r="2726" spans="1:15" ht="30" customHeight="1" x14ac:dyDescent="0.15">
      <c r="A2726" s="39">
        <f>IF($B$2517="","",COUNTA($B$2517:B2726))</f>
        <v>210</v>
      </c>
      <c r="B2726" s="21">
        <f t="shared" si="286"/>
        <v>2726</v>
      </c>
      <c r="C2726" s="21" t="str">
        <f t="shared" si="287"/>
        <v>（１５）　就労継続支援(Ｂ型)　（障害者総合支援法）</v>
      </c>
      <c r="D2726" s="131" t="str">
        <f t="shared" si="288"/>
        <v>障がい福祉課</v>
      </c>
      <c r="E2726" s="27" t="str">
        <f t="shared" si="289"/>
        <v>就労継続支援(Ｂ型)</v>
      </c>
      <c r="F2726" s="98" t="s">
        <v>11760</v>
      </c>
      <c r="G2726" s="212" t="s">
        <v>1279</v>
      </c>
      <c r="H2726" s="98" t="s">
        <v>11761</v>
      </c>
      <c r="I2726" s="98" t="s">
        <v>11762</v>
      </c>
      <c r="J2726" s="98" t="s">
        <v>11762</v>
      </c>
      <c r="K2726" s="98" t="s">
        <v>11763</v>
      </c>
      <c r="L2726" s="25" t="s">
        <v>25</v>
      </c>
      <c r="M2726" s="265">
        <v>20</v>
      </c>
      <c r="N2726" s="93">
        <v>45231</v>
      </c>
      <c r="O2726" s="69" t="str">
        <f>IFERROR(VLOOKUP(IF($L2726="―",$K2726,$L2726),[4]法人一覧!$D$4:$E$326,2,FALSE),"―")</f>
        <v>―</v>
      </c>
    </row>
    <row r="2727" spans="1:15" ht="30" customHeight="1" x14ac:dyDescent="0.15">
      <c r="A2727" s="39">
        <f>IF($B$2517="","",COUNTA($B$2517:B2727))</f>
        <v>211</v>
      </c>
      <c r="B2727" s="21">
        <f t="shared" si="286"/>
        <v>2727</v>
      </c>
      <c r="C2727" s="21" t="str">
        <f t="shared" si="287"/>
        <v>（１５）　就労継続支援(Ｂ型)　（障害者総合支援法）</v>
      </c>
      <c r="D2727" s="131" t="str">
        <f t="shared" si="288"/>
        <v>障がい福祉課</v>
      </c>
      <c r="E2727" s="27" t="str">
        <f t="shared" si="289"/>
        <v>就労継続支援(Ｂ型)</v>
      </c>
      <c r="F2727" s="98" t="s">
        <v>11764</v>
      </c>
      <c r="G2727" s="212" t="s">
        <v>1245</v>
      </c>
      <c r="H2727" s="98" t="s">
        <v>11765</v>
      </c>
      <c r="I2727" s="98" t="s">
        <v>11766</v>
      </c>
      <c r="J2727" s="98" t="s">
        <v>11767</v>
      </c>
      <c r="K2727" s="98" t="s">
        <v>11768</v>
      </c>
      <c r="L2727" s="25" t="s">
        <v>25</v>
      </c>
      <c r="M2727" s="265">
        <v>20</v>
      </c>
      <c r="N2727" s="93">
        <v>45231</v>
      </c>
      <c r="O2727" s="69" t="str">
        <f>IFERROR(VLOOKUP(IF($L2727="―",$K2727,$L2727),[4]法人一覧!$D$4:$E$326,2,FALSE),"―")</f>
        <v>―</v>
      </c>
    </row>
    <row r="2728" spans="1:15" ht="30" customHeight="1" x14ac:dyDescent="0.15">
      <c r="A2728" s="39">
        <f>IF($B$2517="","",COUNTA($B$2517:B2728))</f>
        <v>212</v>
      </c>
      <c r="B2728" s="21">
        <f t="shared" si="286"/>
        <v>2728</v>
      </c>
      <c r="C2728" s="21" t="str">
        <f t="shared" si="287"/>
        <v>（１５）　就労継続支援(Ｂ型)　（障害者総合支援法）</v>
      </c>
      <c r="D2728" s="131" t="str">
        <f t="shared" si="288"/>
        <v>障がい福祉課</v>
      </c>
      <c r="E2728" s="27" t="str">
        <f t="shared" si="289"/>
        <v>就労継続支援(Ｂ型)</v>
      </c>
      <c r="F2728" s="338" t="s">
        <v>11769</v>
      </c>
      <c r="G2728" s="318" t="s">
        <v>1183</v>
      </c>
      <c r="H2728" s="98" t="s">
        <v>11770</v>
      </c>
      <c r="I2728" s="349" t="s">
        <v>11771</v>
      </c>
      <c r="J2728" s="318" t="s">
        <v>11771</v>
      </c>
      <c r="K2728" s="297" t="s">
        <v>11772</v>
      </c>
      <c r="L2728" s="25" t="s">
        <v>25</v>
      </c>
      <c r="M2728" s="265">
        <v>20</v>
      </c>
      <c r="N2728" s="93">
        <v>45383</v>
      </c>
      <c r="O2728" s="69" t="str">
        <f>IFERROR(VLOOKUP(IF($L2728="―",$K2728,$L2728),[4]法人一覧!$D$4:$E$326,2,FALSE),"―")</f>
        <v>―</v>
      </c>
    </row>
    <row r="2729" spans="1:15" ht="30" customHeight="1" x14ac:dyDescent="0.15">
      <c r="A2729" s="39">
        <f>IF($B$2517="","",COUNTA($B$2517:B2729))</f>
        <v>213</v>
      </c>
      <c r="B2729" s="21">
        <f t="shared" si="286"/>
        <v>2729</v>
      </c>
      <c r="C2729" s="21" t="str">
        <f t="shared" si="287"/>
        <v>（１５）　就労継続支援(Ｂ型)　（障害者総合支援法）</v>
      </c>
      <c r="D2729" s="131" t="str">
        <f t="shared" si="288"/>
        <v>障がい福祉課</v>
      </c>
      <c r="E2729" s="27" t="str">
        <f t="shared" si="289"/>
        <v>就労継続支援(Ｂ型)</v>
      </c>
      <c r="F2729" s="338" t="s">
        <v>11773</v>
      </c>
      <c r="G2729" s="318" t="s">
        <v>11774</v>
      </c>
      <c r="H2729" s="98" t="s">
        <v>11775</v>
      </c>
      <c r="I2729" s="338" t="s">
        <v>11776</v>
      </c>
      <c r="J2729" s="297" t="s">
        <v>11777</v>
      </c>
      <c r="K2729" s="297" t="s">
        <v>11778</v>
      </c>
      <c r="L2729" s="25" t="s">
        <v>25</v>
      </c>
      <c r="M2729" s="265">
        <v>20</v>
      </c>
      <c r="N2729" s="93">
        <v>45444</v>
      </c>
      <c r="O2729" s="69" t="str">
        <f>IFERROR(VLOOKUP(IF($L2729="―",$K2729,$L2729),[4]法人一覧!$D$4:$E$326,2,FALSE),"―")</f>
        <v>―</v>
      </c>
    </row>
    <row r="2730" spans="1:15" ht="30" customHeight="1" x14ac:dyDescent="0.15">
      <c r="A2730" s="39">
        <f>IF($B$2517="","",COUNTA($B$2517:B2730))</f>
        <v>214</v>
      </c>
      <c r="B2730" s="21">
        <f t="shared" si="286"/>
        <v>2730</v>
      </c>
      <c r="C2730" s="21" t="str">
        <f t="shared" si="287"/>
        <v>（１５）　就労継続支援(Ｂ型)　（障害者総合支援法）</v>
      </c>
      <c r="D2730" s="131" t="str">
        <f t="shared" si="288"/>
        <v>障がい福祉課</v>
      </c>
      <c r="E2730" s="27" t="str">
        <f t="shared" si="289"/>
        <v>就労継続支援(Ｂ型)</v>
      </c>
      <c r="F2730" s="338" t="s">
        <v>11779</v>
      </c>
      <c r="G2730" s="318" t="s">
        <v>1233</v>
      </c>
      <c r="H2730" s="98" t="s">
        <v>11780</v>
      </c>
      <c r="I2730" s="338" t="s">
        <v>11781</v>
      </c>
      <c r="J2730" s="297" t="s">
        <v>11782</v>
      </c>
      <c r="K2730" s="297" t="s">
        <v>11783</v>
      </c>
      <c r="L2730" s="25" t="s">
        <v>25</v>
      </c>
      <c r="M2730" s="265">
        <v>20</v>
      </c>
      <c r="N2730" s="93">
        <v>45536</v>
      </c>
      <c r="O2730" s="69" t="str">
        <f>IFERROR(VLOOKUP(IF($L2730="―",$K2730,$L2730),[4]法人一覧!$D$4:$E$326,2,FALSE),"―")</f>
        <v>―</v>
      </c>
    </row>
    <row r="2731" spans="1:15" ht="30" customHeight="1" x14ac:dyDescent="0.15">
      <c r="A2731" s="39">
        <f>IF($B$2517="","",COUNTA($B$2517:B2731))</f>
        <v>215</v>
      </c>
      <c r="B2731" s="21">
        <f t="shared" si="286"/>
        <v>2731</v>
      </c>
      <c r="C2731" s="21" t="str">
        <f t="shared" si="287"/>
        <v>（１５）　就労継続支援(Ｂ型)　（障害者総合支援法）</v>
      </c>
      <c r="D2731" s="131" t="str">
        <f t="shared" si="288"/>
        <v>障がい福祉課</v>
      </c>
      <c r="E2731" s="27" t="str">
        <f t="shared" si="289"/>
        <v>就労継続支援(Ｂ型)</v>
      </c>
      <c r="F2731" s="338" t="s">
        <v>11784</v>
      </c>
      <c r="G2731" s="318" t="s">
        <v>11785</v>
      </c>
      <c r="H2731" s="98" t="s">
        <v>11786</v>
      </c>
      <c r="I2731" s="338" t="s">
        <v>11787</v>
      </c>
      <c r="J2731" s="297" t="s">
        <v>11788</v>
      </c>
      <c r="K2731" s="297" t="s">
        <v>11789</v>
      </c>
      <c r="L2731" s="25" t="s">
        <v>25</v>
      </c>
      <c r="M2731" s="265">
        <v>20</v>
      </c>
      <c r="N2731" s="93">
        <v>45536</v>
      </c>
      <c r="O2731" s="69" t="str">
        <f>IFERROR(VLOOKUP(IF($L2731="―",$K2731,$L2731),[4]法人一覧!$D$4:$E$326,2,FALSE),"―")</f>
        <v>―</v>
      </c>
    </row>
    <row r="2732" spans="1:15" ht="30" customHeight="1" x14ac:dyDescent="0.15">
      <c r="A2732" s="39">
        <f>IF($B$2517="","",COUNTA($B$2517:B2732))</f>
        <v>216</v>
      </c>
      <c r="B2732" s="21">
        <f t="shared" si="286"/>
        <v>2732</v>
      </c>
      <c r="C2732" s="21" t="str">
        <f t="shared" si="287"/>
        <v>（１５）　就労継続支援(Ｂ型)　（障害者総合支援法）</v>
      </c>
      <c r="D2732" s="131" t="str">
        <f t="shared" si="288"/>
        <v>障がい福祉課</v>
      </c>
      <c r="E2732" s="27" t="str">
        <f t="shared" si="289"/>
        <v>就労継続支援(Ｂ型)</v>
      </c>
      <c r="F2732" s="338" t="s">
        <v>11790</v>
      </c>
      <c r="G2732" s="318" t="s">
        <v>11791</v>
      </c>
      <c r="H2732" s="98" t="s">
        <v>11792</v>
      </c>
      <c r="I2732" s="338" t="s">
        <v>10115</v>
      </c>
      <c r="J2732" s="297" t="s">
        <v>10115</v>
      </c>
      <c r="K2732" s="297" t="s">
        <v>11793</v>
      </c>
      <c r="L2732" s="25" t="s">
        <v>25</v>
      </c>
      <c r="M2732" s="265">
        <v>20</v>
      </c>
      <c r="N2732" s="93">
        <v>45566</v>
      </c>
      <c r="O2732" s="69" t="str">
        <f>IFERROR(VLOOKUP(IF($L2732="―",$K2732,$L2732),[4]法人一覧!$D$4:$E$326,2,FALSE),"―")</f>
        <v>―</v>
      </c>
    </row>
    <row r="2733" spans="1:15" ht="30" customHeight="1" x14ac:dyDescent="0.15">
      <c r="A2733" s="39">
        <f>IF($B$2517="","",COUNTA($B$2517:B2733))</f>
        <v>217</v>
      </c>
      <c r="B2733" s="21">
        <f t="shared" si="286"/>
        <v>2733</v>
      </c>
      <c r="C2733" s="21" t="str">
        <f t="shared" si="287"/>
        <v>（１５）　就労継続支援(Ｂ型)　（障害者総合支援法）</v>
      </c>
      <c r="D2733" s="131" t="str">
        <f t="shared" si="288"/>
        <v>障がい福祉課</v>
      </c>
      <c r="E2733" s="27" t="str">
        <f t="shared" si="289"/>
        <v>就労継続支援(Ｂ型)</v>
      </c>
      <c r="F2733" s="338" t="s">
        <v>11794</v>
      </c>
      <c r="G2733" s="318" t="s">
        <v>11795</v>
      </c>
      <c r="H2733" s="98" t="s">
        <v>11796</v>
      </c>
      <c r="I2733" s="349" t="s">
        <v>11797</v>
      </c>
      <c r="J2733" s="297" t="s">
        <v>11798</v>
      </c>
      <c r="K2733" s="297" t="s">
        <v>11799</v>
      </c>
      <c r="L2733" s="25" t="s">
        <v>25</v>
      </c>
      <c r="M2733" s="265">
        <v>20</v>
      </c>
      <c r="N2733" s="93">
        <v>45627</v>
      </c>
      <c r="O2733" s="69" t="str">
        <f>IFERROR(VLOOKUP(IF($L2733="―",$K2733,$L2733),[4]法人一覧!$D$4:$E$326,2,FALSE),"―")</f>
        <v>―</v>
      </c>
    </row>
    <row r="2734" spans="1:15" ht="30" customHeight="1" x14ac:dyDescent="0.15">
      <c r="A2734" s="39">
        <f>IF($B$2517="","",COUNTA($B$2517:B2734))</f>
        <v>218</v>
      </c>
      <c r="B2734" s="21">
        <f t="shared" si="286"/>
        <v>2734</v>
      </c>
      <c r="C2734" s="21" t="str">
        <f t="shared" si="287"/>
        <v>（１５）　就労継続支援(Ｂ型)　（障害者総合支援法）</v>
      </c>
      <c r="D2734" s="131" t="str">
        <f t="shared" si="288"/>
        <v>障がい福祉課</v>
      </c>
      <c r="E2734" s="27" t="str">
        <f t="shared" si="289"/>
        <v>就労継続支援(Ｂ型)</v>
      </c>
      <c r="F2734" s="338" t="s">
        <v>11800</v>
      </c>
      <c r="G2734" s="318" t="s">
        <v>11801</v>
      </c>
      <c r="H2734" s="98" t="s">
        <v>11802</v>
      </c>
      <c r="I2734" s="338" t="s">
        <v>10523</v>
      </c>
      <c r="J2734" s="297" t="s">
        <v>10524</v>
      </c>
      <c r="K2734" s="297" t="s">
        <v>11803</v>
      </c>
      <c r="L2734" s="25" t="s">
        <v>25</v>
      </c>
      <c r="M2734" s="265">
        <v>15</v>
      </c>
      <c r="N2734" s="93">
        <v>45627</v>
      </c>
      <c r="O2734" s="69" t="str">
        <f>IFERROR(VLOOKUP(IF($L2734="―",$K2734,$L2734),[4]法人一覧!$D$4:$E$326,2,FALSE),"―")</f>
        <v>―</v>
      </c>
    </row>
    <row r="2735" spans="1:15" ht="30" customHeight="1" x14ac:dyDescent="0.15">
      <c r="A2735" s="39">
        <f>IF($B$2517="","",COUNTA($B$2517:B2735))</f>
        <v>219</v>
      </c>
      <c r="B2735" s="21">
        <f t="shared" si="286"/>
        <v>2735</v>
      </c>
      <c r="C2735" s="21" t="str">
        <f t="shared" si="287"/>
        <v>（１５）　就労継続支援(Ｂ型)　（障害者総合支援法）</v>
      </c>
      <c r="D2735" s="131" t="str">
        <f t="shared" si="288"/>
        <v>障がい福祉課</v>
      </c>
      <c r="E2735" s="27" t="str">
        <f t="shared" si="289"/>
        <v>就労継続支援(Ｂ型)</v>
      </c>
      <c r="F2735" s="338" t="s">
        <v>11804</v>
      </c>
      <c r="G2735" s="318" t="s">
        <v>10501</v>
      </c>
      <c r="H2735" s="98" t="s">
        <v>11805</v>
      </c>
      <c r="I2735" s="338" t="s">
        <v>11806</v>
      </c>
      <c r="J2735" s="297" t="s">
        <v>11807</v>
      </c>
      <c r="K2735" s="297" t="s">
        <v>11342</v>
      </c>
      <c r="L2735" s="25" t="s">
        <v>25</v>
      </c>
      <c r="M2735" s="265">
        <v>20</v>
      </c>
      <c r="N2735" s="93">
        <v>45689</v>
      </c>
      <c r="O2735" s="69" t="str">
        <f>IFERROR(VLOOKUP(IF($L2735="―",$K2735,$L2735),[4]法人一覧!$D$4:$E$326,2,FALSE),"―")</f>
        <v>―</v>
      </c>
    </row>
    <row r="2736" spans="1:15" ht="30" customHeight="1" x14ac:dyDescent="0.15">
      <c r="A2736" s="39">
        <f>IF($B$2517="","",COUNTA($B$2517:B2736))</f>
        <v>220</v>
      </c>
      <c r="B2736" s="21">
        <f t="shared" si="286"/>
        <v>2736</v>
      </c>
      <c r="C2736" s="21" t="str">
        <f t="shared" si="287"/>
        <v>（１５）　就労継続支援(Ｂ型)　（障害者総合支援法）</v>
      </c>
      <c r="D2736" s="131" t="str">
        <f t="shared" si="288"/>
        <v>障がい福祉課</v>
      </c>
      <c r="E2736" s="27" t="str">
        <f t="shared" si="289"/>
        <v>就労継続支援(Ｂ型)</v>
      </c>
      <c r="F2736" s="338" t="s">
        <v>11808</v>
      </c>
      <c r="G2736" s="318" t="s">
        <v>11579</v>
      </c>
      <c r="H2736" s="98" t="s">
        <v>15372</v>
      </c>
      <c r="I2736" s="338" t="s">
        <v>11581</v>
      </c>
      <c r="J2736" s="297" t="s">
        <v>11581</v>
      </c>
      <c r="K2736" s="297" t="s">
        <v>11582</v>
      </c>
      <c r="L2736" s="25" t="s">
        <v>25</v>
      </c>
      <c r="M2736" s="265">
        <v>20</v>
      </c>
      <c r="N2736" s="93">
        <v>45748</v>
      </c>
      <c r="O2736" s="69" t="str">
        <f>IFERROR(VLOOKUP(IF($L2736="―",$K2736,$L2736),[4]法人一覧!$D$4:$E$326,2,FALSE),"―")</f>
        <v>―</v>
      </c>
    </row>
    <row r="2737" spans="1:15" ht="30" customHeight="1" x14ac:dyDescent="0.15">
      <c r="A2737" s="39">
        <f>IF($B$2517="","",COUNTA($B$2517:B2737))</f>
        <v>221</v>
      </c>
      <c r="B2737" s="21">
        <f t="shared" si="286"/>
        <v>2737</v>
      </c>
      <c r="C2737" s="21" t="str">
        <f t="shared" si="287"/>
        <v>（１５）　就労継続支援(Ｂ型)　（障害者総合支援法）</v>
      </c>
      <c r="D2737" s="131" t="str">
        <f t="shared" si="288"/>
        <v>障がい福祉課</v>
      </c>
      <c r="E2737" s="27" t="str">
        <f t="shared" si="289"/>
        <v>就労継続支援(Ｂ型)</v>
      </c>
      <c r="F2737" s="25" t="s">
        <v>15373</v>
      </c>
      <c r="G2737" s="34" t="s">
        <v>5509</v>
      </c>
      <c r="H2737" s="27" t="s">
        <v>15374</v>
      </c>
      <c r="I2737" s="34" t="s">
        <v>15375</v>
      </c>
      <c r="J2737" s="34" t="s">
        <v>15375</v>
      </c>
      <c r="K2737" s="25" t="s">
        <v>15376</v>
      </c>
      <c r="L2737" s="25"/>
      <c r="M2737" s="97">
        <v>20</v>
      </c>
      <c r="N2737" s="93">
        <v>45809</v>
      </c>
      <c r="O2737" s="69" t="str">
        <f>IFERROR(VLOOKUP(IF($L2737="―",$K2737,$L2737),[4]法人一覧!$D$4:$E$326,2,FALSE),"―")</f>
        <v>―</v>
      </c>
    </row>
    <row r="2738" spans="1:15" ht="30" customHeight="1" x14ac:dyDescent="0.15">
      <c r="A2738" s="39">
        <f>IF($B$2517="","",COUNTA($B$2517:B2738))</f>
        <v>222</v>
      </c>
      <c r="B2738" s="21">
        <f t="shared" si="286"/>
        <v>2738</v>
      </c>
      <c r="C2738" s="21" t="str">
        <f t="shared" si="287"/>
        <v>（１５）　就労継続支援(Ｂ型)　（障害者総合支援法）</v>
      </c>
      <c r="D2738" s="131" t="str">
        <f t="shared" si="288"/>
        <v>障がい福祉課</v>
      </c>
      <c r="E2738" s="27" t="str">
        <f t="shared" si="289"/>
        <v>就労継続支援(Ｂ型)</v>
      </c>
      <c r="F2738" s="209" t="s">
        <v>15377</v>
      </c>
      <c r="G2738" s="98" t="s">
        <v>15378</v>
      </c>
      <c r="H2738" s="209" t="s">
        <v>15379</v>
      </c>
      <c r="I2738" s="149" t="s">
        <v>15380</v>
      </c>
      <c r="J2738" s="356" t="s">
        <v>15381</v>
      </c>
      <c r="K2738" s="25" t="s">
        <v>15331</v>
      </c>
      <c r="L2738" s="25"/>
      <c r="M2738" s="97">
        <v>20</v>
      </c>
      <c r="N2738" s="93">
        <v>45839</v>
      </c>
      <c r="O2738" s="69" t="str">
        <f>IFERROR(VLOOKUP(IF($L2738="―",$K2738,$L2738),[4]法人一覧!$D$4:$E$326,2,FALSE),"―")</f>
        <v>―</v>
      </c>
    </row>
    <row r="2739" spans="1:15" ht="30" customHeight="1" x14ac:dyDescent="0.15">
      <c r="A2739" s="39">
        <f>IF($B$2517="","",COUNTA($B$2517:B2739))</f>
        <v>223</v>
      </c>
      <c r="B2739" s="21">
        <f t="shared" si="286"/>
        <v>2739</v>
      </c>
      <c r="C2739" s="21" t="str">
        <f t="shared" si="287"/>
        <v>（１５）　就労継続支援(Ｂ型)　（障害者総合支援法）</v>
      </c>
      <c r="D2739" s="131" t="str">
        <f t="shared" si="288"/>
        <v>障がい福祉課</v>
      </c>
      <c r="E2739" s="27" t="str">
        <f t="shared" si="289"/>
        <v>就労継続支援(Ｂ型)</v>
      </c>
      <c r="F2739" s="209" t="s">
        <v>15382</v>
      </c>
      <c r="G2739" s="98" t="s">
        <v>15383</v>
      </c>
      <c r="H2739" s="209" t="s">
        <v>15384</v>
      </c>
      <c r="I2739" s="149" t="s">
        <v>10004</v>
      </c>
      <c r="J2739" s="356" t="s">
        <v>10005</v>
      </c>
      <c r="K2739" s="25" t="s">
        <v>15385</v>
      </c>
      <c r="L2739" s="25"/>
      <c r="M2739" s="97">
        <v>20</v>
      </c>
      <c r="N2739" s="93">
        <v>45839</v>
      </c>
      <c r="O2739" s="69" t="str">
        <f>IFERROR(VLOOKUP(IF($L2739="―",$K2739,$L2739),[4]法人一覧!$D$4:$E$326,2,FALSE),"―")</f>
        <v>―</v>
      </c>
    </row>
    <row r="2740" spans="1:15" ht="30" customHeight="1" x14ac:dyDescent="0.15">
      <c r="A2740" s="39">
        <f>IF($B$2517="","",COUNTA($B$2517:B2740))</f>
        <v>224</v>
      </c>
      <c r="B2740" s="21">
        <f t="shared" si="286"/>
        <v>2740</v>
      </c>
      <c r="C2740" s="21" t="str">
        <f t="shared" si="287"/>
        <v>（１５）　就労継続支援(Ｂ型)　（障害者総合支援法）</v>
      </c>
      <c r="D2740" s="131" t="str">
        <f t="shared" si="288"/>
        <v>障がい福祉課</v>
      </c>
      <c r="E2740" s="27" t="str">
        <f t="shared" si="289"/>
        <v>就労継続支援(Ｂ型)</v>
      </c>
      <c r="F2740" s="98" t="s">
        <v>15386</v>
      </c>
      <c r="G2740" s="98" t="s">
        <v>1212</v>
      </c>
      <c r="H2740" s="98" t="s">
        <v>15387</v>
      </c>
      <c r="I2740" s="98" t="s">
        <v>15388</v>
      </c>
      <c r="J2740" s="98" t="s">
        <v>15389</v>
      </c>
      <c r="K2740" s="214" t="s">
        <v>15390</v>
      </c>
      <c r="L2740" s="214"/>
      <c r="M2740" s="249">
        <v>20</v>
      </c>
      <c r="N2740" s="135">
        <v>45992</v>
      </c>
      <c r="O2740" s="69" t="str">
        <f>IFERROR(VLOOKUP(IF($L2740="―",$K2740,$L2740),[4]法人一覧!$D$4:$E$326,2,FALSE),"―")</f>
        <v>―</v>
      </c>
    </row>
    <row r="2741" spans="1:15" ht="30" customHeight="1" x14ac:dyDescent="0.15">
      <c r="A2741" s="39">
        <f>IF($B$2517="","",COUNTA($B$2517:B2741))</f>
        <v>225</v>
      </c>
      <c r="B2741" s="21">
        <f t="shared" si="286"/>
        <v>2741</v>
      </c>
      <c r="C2741" s="21" t="str">
        <f t="shared" si="287"/>
        <v>（１５）　就労継続支援(Ｂ型)　（障害者総合支援法）</v>
      </c>
      <c r="D2741" s="131" t="str">
        <f t="shared" si="288"/>
        <v>障がい福祉課</v>
      </c>
      <c r="E2741" s="27" t="str">
        <f t="shared" si="289"/>
        <v>就労継続支援(Ｂ型)</v>
      </c>
      <c r="F2741" s="25" t="s">
        <v>15391</v>
      </c>
      <c r="G2741" s="34" t="s">
        <v>8991</v>
      </c>
      <c r="H2741" s="25" t="s">
        <v>15392</v>
      </c>
      <c r="I2741" s="34" t="s">
        <v>15393</v>
      </c>
      <c r="J2741" s="34" t="s">
        <v>15394</v>
      </c>
      <c r="K2741" s="25" t="s">
        <v>15395</v>
      </c>
      <c r="L2741" s="27"/>
      <c r="M2741" s="69">
        <v>20</v>
      </c>
      <c r="N2741" s="93">
        <v>45992</v>
      </c>
      <c r="O2741" s="69" t="str">
        <f>IFERROR(VLOOKUP(IF($L2741="―",$K2741,$L2741),[4]法人一覧!$D$4:$E$326,2,FALSE),"―")</f>
        <v>―</v>
      </c>
    </row>
    <row r="2742" spans="1:15" ht="30" customHeight="1" x14ac:dyDescent="0.15">
      <c r="A2742" s="39">
        <f>IF($B$2517="","",COUNTA($B$2517:B2742))</f>
        <v>226</v>
      </c>
      <c r="B2742" s="21">
        <f t="shared" si="286"/>
        <v>2742</v>
      </c>
      <c r="C2742" s="21" t="str">
        <f t="shared" si="287"/>
        <v>（１５）　就労継続支援(Ｂ型)　（障害者総合支援法）</v>
      </c>
      <c r="D2742" s="131" t="str">
        <f t="shared" si="288"/>
        <v>障がい福祉課</v>
      </c>
      <c r="E2742" s="27" t="str">
        <f t="shared" si="289"/>
        <v>就労継続支援(Ｂ型)</v>
      </c>
      <c r="F2742" s="58" t="s">
        <v>15396</v>
      </c>
      <c r="G2742" s="139" t="s">
        <v>15397</v>
      </c>
      <c r="H2742" s="58" t="s">
        <v>15398</v>
      </c>
      <c r="I2742" s="139" t="s">
        <v>15399</v>
      </c>
      <c r="J2742" s="139" t="s">
        <v>10115</v>
      </c>
      <c r="K2742" s="58" t="s">
        <v>15400</v>
      </c>
      <c r="L2742" s="58"/>
      <c r="M2742" s="99">
        <v>20</v>
      </c>
      <c r="N2742" s="140">
        <v>46023</v>
      </c>
      <c r="O2742" s="69" t="str">
        <f>IFERROR(VLOOKUP(IF($L2742="―",$K2742,$L2742),[4]法人一覧!$D$4:$E$326,2,FALSE),"―")</f>
        <v>―</v>
      </c>
    </row>
    <row r="2743" spans="1:15" ht="30" customHeight="1" x14ac:dyDescent="0.15">
      <c r="A2743" s="39">
        <f>IF($B$2517="","",COUNTA($B$2517:B2743))</f>
        <v>227</v>
      </c>
      <c r="B2743" s="21">
        <f t="shared" si="286"/>
        <v>2743</v>
      </c>
      <c r="C2743" s="21" t="str">
        <f t="shared" si="287"/>
        <v>（１５）　就労継続支援(Ｂ型)　（障害者総合支援法）</v>
      </c>
      <c r="D2743" s="131" t="str">
        <f t="shared" si="288"/>
        <v>障がい福祉課</v>
      </c>
      <c r="E2743" s="27" t="str">
        <f t="shared" si="289"/>
        <v>就労継続支援(Ｂ型)</v>
      </c>
      <c r="F2743" s="25" t="s">
        <v>15401</v>
      </c>
      <c r="G2743" s="98" t="s">
        <v>6809</v>
      </c>
      <c r="H2743" s="25" t="s">
        <v>15402</v>
      </c>
      <c r="I2743" s="98" t="s">
        <v>15403</v>
      </c>
      <c r="J2743" s="98" t="s">
        <v>15404</v>
      </c>
      <c r="K2743" s="25" t="s">
        <v>15405</v>
      </c>
      <c r="L2743" s="25"/>
      <c r="M2743" s="97">
        <v>10</v>
      </c>
      <c r="N2743" s="135">
        <v>46054</v>
      </c>
      <c r="O2743" s="69" t="str">
        <f>IFERROR(VLOOKUP(IF($L2743="―",$K2743,$L2743),[4]法人一覧!$D$4:$E$326,2,FALSE),"―")</f>
        <v>―</v>
      </c>
    </row>
    <row r="2744" spans="1:15" ht="30" customHeight="1" x14ac:dyDescent="0.15">
      <c r="A2744" s="39">
        <f>IF($B$2517="","",COUNTA($B$2517:B2744))</f>
        <v>228</v>
      </c>
      <c r="B2744" s="21">
        <f t="shared" si="286"/>
        <v>2744</v>
      </c>
      <c r="C2744" s="21" t="str">
        <f t="shared" si="287"/>
        <v>（１５）　就労継続支援(Ｂ型)　（障害者総合支援法）</v>
      </c>
      <c r="D2744" s="131" t="str">
        <f t="shared" si="288"/>
        <v>障がい福祉課</v>
      </c>
      <c r="E2744" s="27" t="str">
        <f t="shared" si="289"/>
        <v>就労継続支援(Ｂ型)</v>
      </c>
      <c r="F2744" s="98" t="s">
        <v>15406</v>
      </c>
      <c r="G2744" s="34" t="s">
        <v>15407</v>
      </c>
      <c r="H2744" s="98" t="s">
        <v>15408</v>
      </c>
      <c r="I2744" s="98" t="s">
        <v>9972</v>
      </c>
      <c r="J2744" s="98" t="s">
        <v>10115</v>
      </c>
      <c r="K2744" s="98" t="s">
        <v>15409</v>
      </c>
      <c r="L2744" s="98"/>
      <c r="M2744" s="97">
        <v>20</v>
      </c>
      <c r="N2744" s="244">
        <v>46113</v>
      </c>
      <c r="O2744" s="69" t="str">
        <f>IFERROR(VLOOKUP(IF($L2744="―",$K2744,$L2744),[4]法人一覧!$D$4:$E$326,2,FALSE),"―")</f>
        <v>―</v>
      </c>
    </row>
    <row r="2745" spans="1:15" ht="30" customHeight="1" x14ac:dyDescent="0.15">
      <c r="A2745" s="39">
        <f>IF($B$2517="","",COUNTA($B$2517:B2745))</f>
        <v>229</v>
      </c>
      <c r="B2745" s="21">
        <f t="shared" si="286"/>
        <v>2745</v>
      </c>
      <c r="C2745" s="21" t="str">
        <f t="shared" si="287"/>
        <v>（１５）　就労継続支援(Ｂ型)　（障害者総合支援法）</v>
      </c>
      <c r="D2745" s="131" t="str">
        <f t="shared" si="288"/>
        <v>障がい福祉課</v>
      </c>
      <c r="E2745" s="27" t="str">
        <f t="shared" si="289"/>
        <v>就労継続支援(Ｂ型)</v>
      </c>
      <c r="F2745" s="98" t="s">
        <v>15410</v>
      </c>
      <c r="G2745" s="34" t="s">
        <v>15411</v>
      </c>
      <c r="H2745" s="98" t="s">
        <v>15412</v>
      </c>
      <c r="I2745" s="98" t="s">
        <v>15413</v>
      </c>
      <c r="J2745" s="98" t="s">
        <v>10115</v>
      </c>
      <c r="K2745" s="98" t="s">
        <v>15414</v>
      </c>
      <c r="L2745" s="98"/>
      <c r="M2745" s="97">
        <v>20</v>
      </c>
      <c r="N2745" s="244">
        <v>46113</v>
      </c>
      <c r="O2745" s="69" t="str">
        <f>IFERROR(VLOOKUP(IF($L2745="―",$K2745,$L2745),[4]法人一覧!$D$4:$E$326,2,FALSE),"―")</f>
        <v>―</v>
      </c>
    </row>
    <row r="2746" spans="1:15" ht="30" customHeight="1" x14ac:dyDescent="0.15">
      <c r="A2746" s="39">
        <f>IF($B$2517="","",COUNTA($B$2517:B2746))</f>
        <v>230</v>
      </c>
      <c r="B2746" s="21">
        <f t="shared" si="286"/>
        <v>2746</v>
      </c>
      <c r="C2746" s="21" t="str">
        <f t="shared" si="287"/>
        <v>（１５）　就労継続支援(Ｂ型)　（障害者総合支援法）</v>
      </c>
      <c r="D2746" s="131" t="str">
        <f t="shared" si="288"/>
        <v>障がい福祉課</v>
      </c>
      <c r="E2746" s="27" t="str">
        <f t="shared" si="289"/>
        <v>就労継続支援(Ｂ型)</v>
      </c>
      <c r="F2746" s="386" t="s">
        <v>10465</v>
      </c>
      <c r="G2746" s="255" t="s">
        <v>9211</v>
      </c>
      <c r="H2746" s="167" t="s">
        <v>11809</v>
      </c>
      <c r="I2746" s="266" t="s">
        <v>11810</v>
      </c>
      <c r="J2746" s="255" t="s">
        <v>10527</v>
      </c>
      <c r="K2746" s="373" t="s">
        <v>14949</v>
      </c>
      <c r="L2746" s="25" t="s">
        <v>25</v>
      </c>
      <c r="M2746" s="261">
        <v>28</v>
      </c>
      <c r="N2746" s="267">
        <v>39539</v>
      </c>
      <c r="O2746" s="69" t="str">
        <f>IFERROR(VLOOKUP(IF($L2746="―",$K2746,$L2746),[4]法人一覧!$D$4:$E$326,2,FALSE),"―")</f>
        <v>3190005006649</v>
      </c>
    </row>
    <row r="2747" spans="1:15" ht="30" customHeight="1" x14ac:dyDescent="0.15">
      <c r="A2747" s="39">
        <f>IF($B$2517="","",COUNTA($B$2517:B2747))</f>
        <v>231</v>
      </c>
      <c r="B2747" s="21">
        <f t="shared" si="286"/>
        <v>2747</v>
      </c>
      <c r="C2747" s="21" t="str">
        <f t="shared" si="287"/>
        <v>（１５）　就労継続支援(Ｂ型)　（障害者総合支援法）</v>
      </c>
      <c r="D2747" s="131" t="str">
        <f t="shared" si="288"/>
        <v>障がい福祉課</v>
      </c>
      <c r="E2747" s="27" t="str">
        <f t="shared" si="289"/>
        <v>就労継続支援(Ｂ型)</v>
      </c>
      <c r="F2747" s="177" t="s">
        <v>11811</v>
      </c>
      <c r="G2747" s="167" t="s">
        <v>11812</v>
      </c>
      <c r="H2747" s="167" t="s">
        <v>11813</v>
      </c>
      <c r="I2747" s="263" t="s">
        <v>9176</v>
      </c>
      <c r="J2747" s="167" t="s">
        <v>9177</v>
      </c>
      <c r="K2747" s="177" t="s">
        <v>14947</v>
      </c>
      <c r="L2747" s="25" t="s">
        <v>25</v>
      </c>
      <c r="M2747" s="172">
        <v>10</v>
      </c>
      <c r="N2747" s="170">
        <v>40269</v>
      </c>
      <c r="O2747" s="69" t="str">
        <f>IFERROR(VLOOKUP(IF($L2747="―",$K2747,$L2747),[4]法人一覧!$D$4:$E$326,2,FALSE),"―")</f>
        <v>3190005001179</v>
      </c>
    </row>
    <row r="2748" spans="1:15" ht="30" customHeight="1" x14ac:dyDescent="0.15">
      <c r="A2748" s="39">
        <f>IF($B$2517="","",COUNTA($B$2517:B2748))</f>
        <v>232</v>
      </c>
      <c r="B2748" s="21">
        <f t="shared" si="286"/>
        <v>2748</v>
      </c>
      <c r="C2748" s="21" t="str">
        <f t="shared" si="287"/>
        <v>（１５）　就労継続支援(Ｂ型)　（障害者総合支援法）</v>
      </c>
      <c r="D2748" s="131" t="str">
        <f t="shared" si="288"/>
        <v>障がい福祉課</v>
      </c>
      <c r="E2748" s="27" t="str">
        <f t="shared" si="289"/>
        <v>就労継続支援(Ｂ型)</v>
      </c>
      <c r="F2748" s="177" t="s">
        <v>11814</v>
      </c>
      <c r="G2748" s="167" t="s">
        <v>9217</v>
      </c>
      <c r="H2748" s="167" t="s">
        <v>9218</v>
      </c>
      <c r="I2748" s="263" t="s">
        <v>9219</v>
      </c>
      <c r="J2748" s="167" t="s">
        <v>9220</v>
      </c>
      <c r="K2748" s="177" t="s">
        <v>14870</v>
      </c>
      <c r="L2748" s="25" t="s">
        <v>25</v>
      </c>
      <c r="M2748" s="172">
        <v>20</v>
      </c>
      <c r="N2748" s="170">
        <v>39904</v>
      </c>
      <c r="O2748" s="69" t="str">
        <f>IFERROR(VLOOKUP(IF($L2748="―",$K2748,$L2748),[4]法人一覧!$D$4:$E$326,2,FALSE),"―")</f>
        <v>7190005007486</v>
      </c>
    </row>
    <row r="2749" spans="1:15" ht="30" customHeight="1" x14ac:dyDescent="0.15">
      <c r="A2749" s="39">
        <f>IF($B$2517="","",COUNTA($B$2517:B2749))</f>
        <v>233</v>
      </c>
      <c r="B2749" s="21">
        <f t="shared" si="286"/>
        <v>2749</v>
      </c>
      <c r="C2749" s="21" t="str">
        <f t="shared" si="287"/>
        <v>（１５）　就労継続支援(Ｂ型)　（障害者総合支援法）</v>
      </c>
      <c r="D2749" s="131" t="str">
        <f t="shared" si="288"/>
        <v>障がい福祉課</v>
      </c>
      <c r="E2749" s="27" t="str">
        <f t="shared" si="289"/>
        <v>就労継続支援(Ｂ型)</v>
      </c>
      <c r="F2749" s="177" t="s">
        <v>11815</v>
      </c>
      <c r="G2749" s="167" t="s">
        <v>5032</v>
      </c>
      <c r="H2749" s="167" t="s">
        <v>11816</v>
      </c>
      <c r="I2749" s="263" t="s">
        <v>11817</v>
      </c>
      <c r="J2749" s="167" t="s">
        <v>11817</v>
      </c>
      <c r="K2749" s="177" t="s">
        <v>11818</v>
      </c>
      <c r="L2749" s="25" t="s">
        <v>25</v>
      </c>
      <c r="M2749" s="172">
        <v>20</v>
      </c>
      <c r="N2749" s="170">
        <v>39904</v>
      </c>
      <c r="O2749" s="69" t="str">
        <f>IFERROR(VLOOKUP(IF($L2749="―",$K2749,$L2749),[4]法人一覧!$D$4:$E$326,2,FALSE),"―")</f>
        <v>―</v>
      </c>
    </row>
    <row r="2750" spans="1:15" ht="30" customHeight="1" x14ac:dyDescent="0.15">
      <c r="A2750" s="39">
        <f>IF($B$2517="","",COUNTA($B$2517:B2750))</f>
        <v>234</v>
      </c>
      <c r="B2750" s="21">
        <f t="shared" si="286"/>
        <v>2750</v>
      </c>
      <c r="C2750" s="21" t="str">
        <f t="shared" si="287"/>
        <v>（１５）　就労継続支援(Ｂ型)　（障害者総合支援法）</v>
      </c>
      <c r="D2750" s="131" t="str">
        <f t="shared" si="288"/>
        <v>障がい福祉課</v>
      </c>
      <c r="E2750" s="27" t="str">
        <f t="shared" si="289"/>
        <v>就労継続支援(Ｂ型)</v>
      </c>
      <c r="F2750" s="177" t="s">
        <v>11819</v>
      </c>
      <c r="G2750" s="167" t="s">
        <v>9222</v>
      </c>
      <c r="H2750" s="167" t="s">
        <v>11820</v>
      </c>
      <c r="I2750" s="263" t="s">
        <v>11821</v>
      </c>
      <c r="J2750" s="167" t="s">
        <v>11821</v>
      </c>
      <c r="K2750" s="177" t="s">
        <v>14870</v>
      </c>
      <c r="L2750" s="25" t="s">
        <v>25</v>
      </c>
      <c r="M2750" s="172">
        <v>20</v>
      </c>
      <c r="N2750" s="170">
        <v>39904</v>
      </c>
      <c r="O2750" s="69" t="str">
        <f>IFERROR(VLOOKUP(IF($L2750="―",$K2750,$L2750),[4]法人一覧!$D$4:$E$326,2,FALSE),"―")</f>
        <v>7190005007486</v>
      </c>
    </row>
    <row r="2751" spans="1:15" ht="30" customHeight="1" x14ac:dyDescent="0.15">
      <c r="A2751" s="39">
        <f>IF($B$2517="","",COUNTA($B$2517:B2751))</f>
        <v>235</v>
      </c>
      <c r="B2751" s="21">
        <f t="shared" si="286"/>
        <v>2751</v>
      </c>
      <c r="C2751" s="21" t="str">
        <f t="shared" si="287"/>
        <v>（１５）　就労継続支援(Ｂ型)　（障害者総合支援法）</v>
      </c>
      <c r="D2751" s="131" t="str">
        <f t="shared" si="288"/>
        <v>障がい福祉課</v>
      </c>
      <c r="E2751" s="27" t="str">
        <f t="shared" si="289"/>
        <v>就労継続支援(Ｂ型)</v>
      </c>
      <c r="F2751" s="384" t="s">
        <v>11822</v>
      </c>
      <c r="G2751" s="167" t="s">
        <v>9165</v>
      </c>
      <c r="H2751" s="167" t="s">
        <v>11823</v>
      </c>
      <c r="I2751" s="263" t="s">
        <v>11824</v>
      </c>
      <c r="J2751" s="167" t="s">
        <v>11824</v>
      </c>
      <c r="K2751" s="177" t="s">
        <v>11825</v>
      </c>
      <c r="L2751" s="25" t="s">
        <v>25</v>
      </c>
      <c r="M2751" s="172">
        <v>20</v>
      </c>
      <c r="N2751" s="170">
        <v>39904</v>
      </c>
      <c r="O2751" s="69" t="str">
        <f>IFERROR(VLOOKUP(IF($L2751="―",$K2751,$L2751),[4]法人一覧!$D$4:$E$326,2,FALSE),"―")</f>
        <v>―</v>
      </c>
    </row>
    <row r="2752" spans="1:15" ht="30" customHeight="1" x14ac:dyDescent="0.15">
      <c r="A2752" s="39">
        <f>IF($B$2517="","",COUNTA($B$2517:B2752))</f>
        <v>236</v>
      </c>
      <c r="B2752" s="21">
        <f t="shared" si="286"/>
        <v>2752</v>
      </c>
      <c r="C2752" s="21" t="str">
        <f t="shared" si="287"/>
        <v>（１５）　就労継続支援(Ｂ型)　（障害者総合支援法）</v>
      </c>
      <c r="D2752" s="131" t="str">
        <f t="shared" si="288"/>
        <v>障がい福祉課</v>
      </c>
      <c r="E2752" s="27" t="str">
        <f t="shared" si="289"/>
        <v>就労継続支援(Ｂ型)</v>
      </c>
      <c r="F2752" s="177" t="s">
        <v>11826</v>
      </c>
      <c r="G2752" s="166" t="s">
        <v>11827</v>
      </c>
      <c r="H2752" s="167" t="s">
        <v>11828</v>
      </c>
      <c r="I2752" s="264" t="s">
        <v>11829</v>
      </c>
      <c r="J2752" s="166" t="s">
        <v>11830</v>
      </c>
      <c r="K2752" s="180" t="s">
        <v>14950</v>
      </c>
      <c r="L2752" s="25" t="s">
        <v>25</v>
      </c>
      <c r="M2752" s="172">
        <v>25</v>
      </c>
      <c r="N2752" s="170">
        <v>39904</v>
      </c>
      <c r="O2752" s="69" t="str">
        <f>IFERROR(VLOOKUP(IF($L2752="―",$K2752,$L2752),[4]法人一覧!$D$4:$E$326,2,FALSE),"―")</f>
        <v>6190005007504</v>
      </c>
    </row>
    <row r="2753" spans="1:15" ht="30" customHeight="1" x14ac:dyDescent="0.15">
      <c r="A2753" s="39">
        <f>IF($B$2517="","",COUNTA($B$2517:B2753))</f>
        <v>237</v>
      </c>
      <c r="B2753" s="21">
        <f t="shared" si="286"/>
        <v>2753</v>
      </c>
      <c r="C2753" s="21" t="str">
        <f t="shared" si="287"/>
        <v>（１５）　就労継続支援(Ｂ型)　（障害者総合支援法）</v>
      </c>
      <c r="D2753" s="131" t="str">
        <f t="shared" si="288"/>
        <v>障がい福祉課</v>
      </c>
      <c r="E2753" s="27" t="str">
        <f t="shared" si="289"/>
        <v>就労継続支援(Ｂ型)</v>
      </c>
      <c r="F2753" s="180" t="s">
        <v>11831</v>
      </c>
      <c r="G2753" s="167" t="s">
        <v>11832</v>
      </c>
      <c r="H2753" s="167" t="s">
        <v>11833</v>
      </c>
      <c r="I2753" s="263" t="s">
        <v>11834</v>
      </c>
      <c r="J2753" s="167" t="s">
        <v>11835</v>
      </c>
      <c r="K2753" s="180" t="s">
        <v>14870</v>
      </c>
      <c r="L2753" s="25" t="s">
        <v>25</v>
      </c>
      <c r="M2753" s="195">
        <v>20</v>
      </c>
      <c r="N2753" s="170">
        <v>40269</v>
      </c>
      <c r="O2753" s="69" t="str">
        <f>IFERROR(VLOOKUP(IF($L2753="―",$K2753,$L2753),[4]法人一覧!$D$4:$E$326,2,FALSE),"―")</f>
        <v>7190005007486</v>
      </c>
    </row>
    <row r="2754" spans="1:15" ht="30" customHeight="1" x14ac:dyDescent="0.15">
      <c r="A2754" s="39">
        <f>IF($B$2517="","",COUNTA($B$2517:B2754))</f>
        <v>238</v>
      </c>
      <c r="B2754" s="21">
        <f t="shared" si="286"/>
        <v>2754</v>
      </c>
      <c r="C2754" s="21" t="str">
        <f t="shared" si="287"/>
        <v>（１５）　就労継続支援(Ｂ型)　（障害者総合支援法）</v>
      </c>
      <c r="D2754" s="131" t="str">
        <f t="shared" si="288"/>
        <v>障がい福祉課</v>
      </c>
      <c r="E2754" s="27" t="str">
        <f t="shared" si="289"/>
        <v>就労継続支援(Ｂ型)</v>
      </c>
      <c r="F2754" s="180" t="s">
        <v>11836</v>
      </c>
      <c r="G2754" s="167" t="s">
        <v>11837</v>
      </c>
      <c r="H2754" s="167" t="s">
        <v>11838</v>
      </c>
      <c r="I2754" s="263" t="s">
        <v>11839</v>
      </c>
      <c r="J2754" s="167" t="s">
        <v>11839</v>
      </c>
      <c r="K2754" s="180" t="s">
        <v>11840</v>
      </c>
      <c r="L2754" s="25" t="s">
        <v>25</v>
      </c>
      <c r="M2754" s="195">
        <v>20</v>
      </c>
      <c r="N2754" s="238" t="s">
        <v>11841</v>
      </c>
      <c r="O2754" s="69" t="str">
        <f>IFERROR(VLOOKUP(IF($L2754="―",$K2754,$L2754),[4]法人一覧!$D$4:$E$326,2,FALSE),"―")</f>
        <v>―</v>
      </c>
    </row>
    <row r="2755" spans="1:15" ht="30" customHeight="1" x14ac:dyDescent="0.15">
      <c r="A2755" s="39">
        <f>IF($B$2517="","",COUNTA($B$2517:B2755))</f>
        <v>239</v>
      </c>
      <c r="B2755" s="21">
        <f t="shared" si="286"/>
        <v>2755</v>
      </c>
      <c r="C2755" s="21" t="str">
        <f t="shared" si="287"/>
        <v>（１５）　就労継続支援(Ｂ型)　（障害者総合支援法）</v>
      </c>
      <c r="D2755" s="131" t="str">
        <f t="shared" si="288"/>
        <v>障がい福祉課</v>
      </c>
      <c r="E2755" s="27" t="str">
        <f t="shared" si="289"/>
        <v>就労継続支援(Ｂ型)</v>
      </c>
      <c r="F2755" s="177" t="s">
        <v>10914</v>
      </c>
      <c r="G2755" s="167" t="s">
        <v>10915</v>
      </c>
      <c r="H2755" s="167" t="s">
        <v>10916</v>
      </c>
      <c r="I2755" s="263" t="s">
        <v>10917</v>
      </c>
      <c r="J2755" s="167" t="s">
        <v>11842</v>
      </c>
      <c r="K2755" s="177" t="s">
        <v>10919</v>
      </c>
      <c r="L2755" s="25" t="s">
        <v>25</v>
      </c>
      <c r="M2755" s="172">
        <v>7</v>
      </c>
      <c r="N2755" s="170">
        <v>41214</v>
      </c>
      <c r="O2755" s="69" t="str">
        <f>IFERROR(VLOOKUP(IF($L2755="―",$K2755,$L2755),[4]法人一覧!$D$4:$E$326,2,FALSE),"―")</f>
        <v>―</v>
      </c>
    </row>
    <row r="2756" spans="1:15" ht="30" customHeight="1" x14ac:dyDescent="0.15">
      <c r="A2756" s="39">
        <f>IF($B$2517="","",COUNTA($B$2517:B2756))</f>
        <v>240</v>
      </c>
      <c r="B2756" s="21">
        <f t="shared" si="286"/>
        <v>2756</v>
      </c>
      <c r="C2756" s="21" t="str">
        <f t="shared" si="287"/>
        <v>（１５）　就労継続支援(Ｂ型)　（障害者総合支援法）</v>
      </c>
      <c r="D2756" s="131" t="str">
        <f t="shared" si="288"/>
        <v>障がい福祉課</v>
      </c>
      <c r="E2756" s="27" t="str">
        <f t="shared" si="289"/>
        <v>就労継続支援(Ｂ型)</v>
      </c>
      <c r="F2756" s="177" t="s">
        <v>11843</v>
      </c>
      <c r="G2756" s="167" t="s">
        <v>11844</v>
      </c>
      <c r="H2756" s="167" t="s">
        <v>11845</v>
      </c>
      <c r="I2756" s="263" t="s">
        <v>11846</v>
      </c>
      <c r="J2756" s="167" t="s">
        <v>11846</v>
      </c>
      <c r="K2756" s="177" t="s">
        <v>11847</v>
      </c>
      <c r="L2756" s="25" t="s">
        <v>25</v>
      </c>
      <c r="M2756" s="172">
        <v>20</v>
      </c>
      <c r="N2756" s="170">
        <v>41395</v>
      </c>
      <c r="O2756" s="69" t="str">
        <f>IFERROR(VLOOKUP(IF($L2756="―",$K2756,$L2756),[4]法人一覧!$D$4:$E$326,2,FALSE),"―")</f>
        <v>―</v>
      </c>
    </row>
    <row r="2757" spans="1:15" ht="30" customHeight="1" x14ac:dyDescent="0.15">
      <c r="A2757" s="39">
        <f>IF($B$2517="","",COUNTA($B$2517:B2757))</f>
        <v>241</v>
      </c>
      <c r="B2757" s="21">
        <f t="shared" si="286"/>
        <v>2757</v>
      </c>
      <c r="C2757" s="21" t="str">
        <f t="shared" si="287"/>
        <v>（１５）　就労継続支援(Ｂ型)　（障害者総合支援法）</v>
      </c>
      <c r="D2757" s="131" t="str">
        <f t="shared" si="288"/>
        <v>障がい福祉課</v>
      </c>
      <c r="E2757" s="27" t="str">
        <f t="shared" si="289"/>
        <v>就労継続支援(Ｂ型)</v>
      </c>
      <c r="F2757" s="177" t="s">
        <v>11848</v>
      </c>
      <c r="G2757" s="167" t="s">
        <v>10926</v>
      </c>
      <c r="H2757" s="167" t="s">
        <v>11849</v>
      </c>
      <c r="I2757" s="263" t="s">
        <v>11850</v>
      </c>
      <c r="J2757" s="167" t="s">
        <v>11851</v>
      </c>
      <c r="K2757" s="177" t="s">
        <v>11852</v>
      </c>
      <c r="L2757" s="25" t="s">
        <v>25</v>
      </c>
      <c r="M2757" s="172">
        <v>20</v>
      </c>
      <c r="N2757" s="234">
        <v>41791</v>
      </c>
      <c r="O2757" s="69" t="str">
        <f>IFERROR(VLOOKUP(IF($L2757="―",$K2757,$L2757),[4]法人一覧!$D$4:$E$326,2,FALSE),"―")</f>
        <v>―</v>
      </c>
    </row>
    <row r="2758" spans="1:15" ht="30" customHeight="1" x14ac:dyDescent="0.15">
      <c r="A2758" s="39">
        <f>IF($B$2517="","",COUNTA($B$2517:B2758))</f>
        <v>242</v>
      </c>
      <c r="B2758" s="21">
        <f t="shared" si="286"/>
        <v>2758</v>
      </c>
      <c r="C2758" s="21" t="str">
        <f t="shared" si="287"/>
        <v>（１５）　就労継続支援(Ｂ型)　（障害者総合支援法）</v>
      </c>
      <c r="D2758" s="131" t="str">
        <f t="shared" si="288"/>
        <v>障がい福祉課</v>
      </c>
      <c r="E2758" s="27" t="str">
        <f t="shared" si="289"/>
        <v>就労継続支援(Ｂ型)</v>
      </c>
      <c r="F2758" s="367" t="s">
        <v>11853</v>
      </c>
      <c r="G2758" s="235" t="s">
        <v>1433</v>
      </c>
      <c r="H2758" s="167" t="s">
        <v>11854</v>
      </c>
      <c r="I2758" s="262" t="s">
        <v>11855</v>
      </c>
      <c r="J2758" s="235" t="s">
        <v>11855</v>
      </c>
      <c r="K2758" s="367" t="s">
        <v>11856</v>
      </c>
      <c r="L2758" s="25" t="s">
        <v>25</v>
      </c>
      <c r="M2758" s="236">
        <v>20</v>
      </c>
      <c r="N2758" s="268">
        <v>41821</v>
      </c>
      <c r="O2758" s="69" t="str">
        <f>IFERROR(VLOOKUP(IF($L2758="―",$K2758,$L2758),[4]法人一覧!$D$4:$E$326,2,FALSE),"―")</f>
        <v>―</v>
      </c>
    </row>
    <row r="2759" spans="1:15" ht="30" customHeight="1" x14ac:dyDescent="0.15">
      <c r="A2759" s="39">
        <f>IF($B$2517="","",COUNTA($B$2517:B2759))</f>
        <v>243</v>
      </c>
      <c r="B2759" s="21">
        <f t="shared" si="286"/>
        <v>2759</v>
      </c>
      <c r="C2759" s="21" t="str">
        <f t="shared" si="287"/>
        <v>（１５）　就労継続支援(Ｂ型)　（障害者総合支援法）</v>
      </c>
      <c r="D2759" s="131" t="str">
        <f t="shared" si="288"/>
        <v>障がい福祉課</v>
      </c>
      <c r="E2759" s="27" t="str">
        <f t="shared" si="289"/>
        <v>就労継続支援(Ｂ型)</v>
      </c>
      <c r="F2759" s="245" t="s">
        <v>11857</v>
      </c>
      <c r="G2759" s="20" t="s">
        <v>4890</v>
      </c>
      <c r="H2759" s="167" t="s">
        <v>11858</v>
      </c>
      <c r="I2759" s="256" t="s">
        <v>11859</v>
      </c>
      <c r="J2759" s="20" t="s">
        <v>11860</v>
      </c>
      <c r="K2759" s="245" t="s">
        <v>14951</v>
      </c>
      <c r="L2759" s="25" t="s">
        <v>25</v>
      </c>
      <c r="M2759" s="172">
        <v>10</v>
      </c>
      <c r="N2759" s="268">
        <v>42278</v>
      </c>
      <c r="O2759" s="69" t="str">
        <f>IFERROR(VLOOKUP(IF($L2759="―",$K2759,$L2759),[4]法人一覧!$D$4:$E$326,2,FALSE),"―")</f>
        <v>5190005006647</v>
      </c>
    </row>
    <row r="2760" spans="1:15" ht="30" customHeight="1" x14ac:dyDescent="0.15">
      <c r="A2760" s="39">
        <f>IF($B$2517="","",COUNTA($B$2517:B2760))</f>
        <v>244</v>
      </c>
      <c r="B2760" s="21">
        <f t="shared" si="286"/>
        <v>2760</v>
      </c>
      <c r="C2760" s="21" t="str">
        <f t="shared" si="287"/>
        <v>（１５）　就労継続支援(Ｂ型)　（障害者総合支援法）</v>
      </c>
      <c r="D2760" s="131" t="str">
        <f t="shared" si="288"/>
        <v>障がい福祉課</v>
      </c>
      <c r="E2760" s="27" t="str">
        <f t="shared" si="289"/>
        <v>就労継続支援(Ｂ型)</v>
      </c>
      <c r="F2760" s="245" t="s">
        <v>11861</v>
      </c>
      <c r="G2760" s="20" t="s">
        <v>15415</v>
      </c>
      <c r="H2760" s="167" t="s">
        <v>11862</v>
      </c>
      <c r="I2760" s="256" t="s">
        <v>11863</v>
      </c>
      <c r="J2760" s="20" t="s">
        <v>11863</v>
      </c>
      <c r="K2760" s="245" t="s">
        <v>11864</v>
      </c>
      <c r="L2760" s="25" t="s">
        <v>25</v>
      </c>
      <c r="M2760" s="172">
        <v>20</v>
      </c>
      <c r="N2760" s="268">
        <v>42309</v>
      </c>
      <c r="O2760" s="69" t="str">
        <f>IFERROR(VLOOKUP(IF($L2760="―",$K2760,$L2760),[4]法人一覧!$D$4:$E$326,2,FALSE),"―")</f>
        <v>―</v>
      </c>
    </row>
    <row r="2761" spans="1:15" ht="30" customHeight="1" x14ac:dyDescent="0.15">
      <c r="A2761" s="39">
        <f>IF($B$2517="","",COUNTA($B$2517:B2761))</f>
        <v>245</v>
      </c>
      <c r="B2761" s="21">
        <f t="shared" si="286"/>
        <v>2761</v>
      </c>
      <c r="C2761" s="21" t="str">
        <f t="shared" si="287"/>
        <v>（１５）　就労継続支援(Ｂ型)　（障害者総合支援法）</v>
      </c>
      <c r="D2761" s="131" t="str">
        <f t="shared" si="288"/>
        <v>障がい福祉課</v>
      </c>
      <c r="E2761" s="27" t="str">
        <f t="shared" si="289"/>
        <v>就労継続支援(Ｂ型)</v>
      </c>
      <c r="F2761" s="180" t="s">
        <v>11865</v>
      </c>
      <c r="G2761" s="166" t="s">
        <v>11866</v>
      </c>
      <c r="H2761" s="167" t="s">
        <v>11867</v>
      </c>
      <c r="I2761" s="264" t="s">
        <v>11868</v>
      </c>
      <c r="J2761" s="166" t="s">
        <v>11868</v>
      </c>
      <c r="K2761" s="276" t="s">
        <v>11869</v>
      </c>
      <c r="L2761" s="25" t="s">
        <v>25</v>
      </c>
      <c r="M2761" s="172">
        <v>20</v>
      </c>
      <c r="N2761" s="234">
        <v>43070</v>
      </c>
      <c r="O2761" s="69" t="str">
        <f>IFERROR(VLOOKUP(IF($L2761="―",$K2761,$L2761),[4]法人一覧!$D$4:$E$326,2,FALSE),"―")</f>
        <v>―</v>
      </c>
    </row>
    <row r="2762" spans="1:15" ht="30" customHeight="1" x14ac:dyDescent="0.15">
      <c r="A2762" s="39">
        <f>IF($B$2517="","",COUNTA($B$2517:B2762))</f>
        <v>246</v>
      </c>
      <c r="B2762" s="21">
        <f t="shared" si="286"/>
        <v>2762</v>
      </c>
      <c r="C2762" s="21" t="str">
        <f t="shared" si="287"/>
        <v>（１５）　就労継続支援(Ｂ型)　（障害者総合支援法）</v>
      </c>
      <c r="D2762" s="131" t="str">
        <f t="shared" si="288"/>
        <v>障がい福祉課</v>
      </c>
      <c r="E2762" s="27" t="str">
        <f t="shared" si="289"/>
        <v>就労継続支援(Ｂ型)</v>
      </c>
      <c r="F2762" s="368" t="s">
        <v>11870</v>
      </c>
      <c r="G2762" s="9" t="s">
        <v>6954</v>
      </c>
      <c r="H2762" s="167" t="s">
        <v>11871</v>
      </c>
      <c r="I2762" s="345" t="s">
        <v>10017</v>
      </c>
      <c r="J2762" s="9" t="s">
        <v>11872</v>
      </c>
      <c r="K2762" s="368" t="s">
        <v>14905</v>
      </c>
      <c r="L2762" s="25" t="s">
        <v>25</v>
      </c>
      <c r="M2762" s="172">
        <v>20</v>
      </c>
      <c r="N2762" s="170">
        <v>43313</v>
      </c>
      <c r="O2762" s="69" t="str">
        <f>IFERROR(VLOOKUP(IF($L2762="―",$K2762,$L2762),[4]法人一覧!$D$4:$E$326,2,FALSE),"―")</f>
        <v>2190005007185</v>
      </c>
    </row>
    <row r="2763" spans="1:15" ht="30" customHeight="1" x14ac:dyDescent="0.15">
      <c r="A2763" s="39">
        <f>IF($B$2517="","",COUNTA($B$2517:B2763))</f>
        <v>247</v>
      </c>
      <c r="B2763" s="21">
        <f t="shared" si="286"/>
        <v>2763</v>
      </c>
      <c r="C2763" s="21" t="str">
        <f t="shared" si="287"/>
        <v>（１５）　就労継続支援(Ｂ型)　（障害者総合支援法）</v>
      </c>
      <c r="D2763" s="131" t="str">
        <f t="shared" si="288"/>
        <v>障がい福祉課</v>
      </c>
      <c r="E2763" s="27" t="str">
        <f t="shared" si="289"/>
        <v>就労継続支援(Ｂ型)</v>
      </c>
      <c r="F2763" s="276" t="s">
        <v>11873</v>
      </c>
      <c r="G2763" s="166" t="s">
        <v>9211</v>
      </c>
      <c r="H2763" s="167" t="s">
        <v>11874</v>
      </c>
      <c r="I2763" s="264" t="s">
        <v>11875</v>
      </c>
      <c r="J2763" s="166" t="s">
        <v>11876</v>
      </c>
      <c r="K2763" s="276" t="s">
        <v>11877</v>
      </c>
      <c r="L2763" s="25" t="s">
        <v>25</v>
      </c>
      <c r="M2763" s="172">
        <v>20</v>
      </c>
      <c r="N2763" s="170">
        <v>43466</v>
      </c>
      <c r="O2763" s="69" t="str">
        <f>IFERROR(VLOOKUP(IF($L2763="―",$K2763,$L2763),[4]法人一覧!$D$4:$E$326,2,FALSE),"―")</f>
        <v>―</v>
      </c>
    </row>
    <row r="2764" spans="1:15" ht="30" customHeight="1" x14ac:dyDescent="0.15">
      <c r="A2764" s="39">
        <f>IF($B$2517="","",COUNTA($B$2517:B2764))</f>
        <v>248</v>
      </c>
      <c r="B2764" s="21">
        <f t="shared" si="286"/>
        <v>2764</v>
      </c>
      <c r="C2764" s="21" t="str">
        <f t="shared" si="287"/>
        <v>（１５）　就労継続支援(Ｂ型)　（障害者総合支援法）</v>
      </c>
      <c r="D2764" s="131" t="str">
        <f t="shared" si="288"/>
        <v>障がい福祉課</v>
      </c>
      <c r="E2764" s="27" t="str">
        <f t="shared" si="289"/>
        <v>就労継続支援(Ｂ型)</v>
      </c>
      <c r="F2764" s="276" t="s">
        <v>11878</v>
      </c>
      <c r="G2764" s="166" t="s">
        <v>11879</v>
      </c>
      <c r="H2764" s="167" t="s">
        <v>11880</v>
      </c>
      <c r="I2764" s="264" t="s">
        <v>11881</v>
      </c>
      <c r="J2764" s="166" t="s">
        <v>11881</v>
      </c>
      <c r="K2764" s="276" t="s">
        <v>11882</v>
      </c>
      <c r="L2764" s="25" t="s">
        <v>25</v>
      </c>
      <c r="M2764" s="172">
        <v>20</v>
      </c>
      <c r="N2764" s="170">
        <v>43525</v>
      </c>
      <c r="O2764" s="69" t="str">
        <f>IFERROR(VLOOKUP(IF($L2764="―",$K2764,$L2764),[4]法人一覧!$D$4:$E$326,2,FALSE),"―")</f>
        <v>―</v>
      </c>
    </row>
    <row r="2765" spans="1:15" ht="30" customHeight="1" x14ac:dyDescent="0.15">
      <c r="A2765" s="39">
        <f>IF($B$2517="","",COUNTA($B$2517:B2765))</f>
        <v>249</v>
      </c>
      <c r="B2765" s="21">
        <f t="shared" si="286"/>
        <v>2765</v>
      </c>
      <c r="C2765" s="21" t="str">
        <f t="shared" si="287"/>
        <v>（１５）　就労継続支援(Ｂ型)　（障害者総合支援法）</v>
      </c>
      <c r="D2765" s="131" t="str">
        <f t="shared" si="288"/>
        <v>障がい福祉課</v>
      </c>
      <c r="E2765" s="27" t="str">
        <f t="shared" si="289"/>
        <v>就労継続支援(Ｂ型)</v>
      </c>
      <c r="F2765" s="276" t="s">
        <v>11883</v>
      </c>
      <c r="G2765" s="166" t="s">
        <v>9211</v>
      </c>
      <c r="H2765" s="167" t="s">
        <v>11884</v>
      </c>
      <c r="I2765" s="264" t="s">
        <v>11885</v>
      </c>
      <c r="J2765" s="166" t="s">
        <v>11886</v>
      </c>
      <c r="K2765" s="276" t="s">
        <v>14868</v>
      </c>
      <c r="L2765" s="25" t="s">
        <v>25</v>
      </c>
      <c r="M2765" s="172">
        <v>30</v>
      </c>
      <c r="N2765" s="170">
        <v>43556</v>
      </c>
      <c r="O2765" s="69" t="str">
        <f>IFERROR(VLOOKUP(IF($L2765="―",$K2765,$L2765),[4]法人一覧!$D$4:$E$326,2,FALSE),"―")</f>
        <v>5190005006647</v>
      </c>
    </row>
    <row r="2766" spans="1:15" ht="30" customHeight="1" x14ac:dyDescent="0.15">
      <c r="A2766" s="39">
        <f>IF($B$2517="","",COUNTA($B$2517:B2766))</f>
        <v>250</v>
      </c>
      <c r="B2766" s="21">
        <f t="shared" si="286"/>
        <v>2766</v>
      </c>
      <c r="C2766" s="21" t="str">
        <f t="shared" si="287"/>
        <v>（１５）　就労継続支援(Ｂ型)　（障害者総合支援法）</v>
      </c>
      <c r="D2766" s="131" t="str">
        <f t="shared" si="288"/>
        <v>障がい福祉課</v>
      </c>
      <c r="E2766" s="27" t="str">
        <f t="shared" si="289"/>
        <v>就労継続支援(Ｂ型)</v>
      </c>
      <c r="F2766" s="180" t="s">
        <v>11887</v>
      </c>
      <c r="G2766" s="167" t="s">
        <v>3440</v>
      </c>
      <c r="H2766" s="167" t="s">
        <v>11888</v>
      </c>
      <c r="I2766" s="263" t="s">
        <v>11889</v>
      </c>
      <c r="J2766" s="167" t="s">
        <v>11890</v>
      </c>
      <c r="K2766" s="180" t="s">
        <v>14952</v>
      </c>
      <c r="L2766" s="25" t="s">
        <v>25</v>
      </c>
      <c r="M2766" s="172">
        <v>20</v>
      </c>
      <c r="N2766" s="170">
        <v>43647</v>
      </c>
      <c r="O2766" s="69" t="str">
        <f>IFERROR(VLOOKUP(IF($L2766="―",$K2766,$L2766),[4]法人一覧!$D$4:$E$326,2,FALSE),"―")</f>
        <v>7190005007486</v>
      </c>
    </row>
    <row r="2767" spans="1:15" ht="30" customHeight="1" x14ac:dyDescent="0.15">
      <c r="A2767" s="39">
        <f>IF($B$2517="","",COUNTA($B$2517:B2767))</f>
        <v>251</v>
      </c>
      <c r="B2767" s="21">
        <f t="shared" si="286"/>
        <v>2767</v>
      </c>
      <c r="C2767" s="21" t="str">
        <f t="shared" si="287"/>
        <v>（１５）　就労継続支援(Ｂ型)　（障害者総合支援法）</v>
      </c>
      <c r="D2767" s="131" t="str">
        <f t="shared" si="288"/>
        <v>障がい福祉課</v>
      </c>
      <c r="E2767" s="27" t="str">
        <f t="shared" si="289"/>
        <v>就労継続支援(Ｂ型)</v>
      </c>
      <c r="F2767" s="177" t="s">
        <v>11891</v>
      </c>
      <c r="G2767" s="167" t="s">
        <v>9165</v>
      </c>
      <c r="H2767" s="167" t="s">
        <v>11892</v>
      </c>
      <c r="I2767" s="263" t="s">
        <v>10938</v>
      </c>
      <c r="J2767" s="167" t="s">
        <v>11893</v>
      </c>
      <c r="K2767" s="180" t="s">
        <v>10932</v>
      </c>
      <c r="L2767" s="25" t="s">
        <v>25</v>
      </c>
      <c r="M2767" s="172">
        <v>10</v>
      </c>
      <c r="N2767" s="170">
        <v>43739</v>
      </c>
      <c r="O2767" s="69" t="str">
        <f>IFERROR(VLOOKUP(IF($L2767="―",$K2767,$L2767),[4]法人一覧!$D$4:$E$326,2,FALSE),"―")</f>
        <v>―</v>
      </c>
    </row>
    <row r="2768" spans="1:15" ht="30" customHeight="1" x14ac:dyDescent="0.15">
      <c r="A2768" s="39">
        <f>IF($B$2517="","",COUNTA($B$2517:B2768))</f>
        <v>252</v>
      </c>
      <c r="B2768" s="21">
        <f t="shared" si="286"/>
        <v>2768</v>
      </c>
      <c r="C2768" s="21" t="str">
        <f t="shared" si="287"/>
        <v>（１５）　就労継続支援(Ｂ型)　（障害者総合支援法）</v>
      </c>
      <c r="D2768" s="131" t="str">
        <f t="shared" si="288"/>
        <v>障がい福祉課</v>
      </c>
      <c r="E2768" s="27" t="str">
        <f t="shared" si="289"/>
        <v>就労継続支援(Ｂ型)</v>
      </c>
      <c r="F2768" s="177" t="s">
        <v>11894</v>
      </c>
      <c r="G2768" s="167" t="s">
        <v>6887</v>
      </c>
      <c r="H2768" s="167" t="s">
        <v>11895</v>
      </c>
      <c r="I2768" s="263" t="s">
        <v>11896</v>
      </c>
      <c r="J2768" s="167" t="s">
        <v>11897</v>
      </c>
      <c r="K2768" s="180" t="s">
        <v>11898</v>
      </c>
      <c r="L2768" s="25" t="s">
        <v>25</v>
      </c>
      <c r="M2768" s="172">
        <v>20</v>
      </c>
      <c r="N2768" s="170">
        <v>43770</v>
      </c>
      <c r="O2768" s="69" t="str">
        <f>IFERROR(VLOOKUP(IF($L2768="―",$K2768,$L2768),[4]法人一覧!$D$4:$E$326,2,FALSE),"―")</f>
        <v>―</v>
      </c>
    </row>
    <row r="2769" spans="1:15" ht="30" customHeight="1" x14ac:dyDescent="0.15">
      <c r="A2769" s="39">
        <f>IF($B$2517="","",COUNTA($B$2517:B2769))</f>
        <v>253</v>
      </c>
      <c r="B2769" s="21">
        <f t="shared" si="286"/>
        <v>2769</v>
      </c>
      <c r="C2769" s="21" t="str">
        <f t="shared" si="287"/>
        <v>（１５）　就労継続支援(Ｂ型)　（障害者総合支援法）</v>
      </c>
      <c r="D2769" s="131" t="str">
        <f t="shared" si="288"/>
        <v>障がい福祉課</v>
      </c>
      <c r="E2769" s="27" t="str">
        <f t="shared" si="289"/>
        <v>就労継続支援(Ｂ型)</v>
      </c>
      <c r="F2769" s="177" t="s">
        <v>11899</v>
      </c>
      <c r="G2769" s="167" t="s">
        <v>4872</v>
      </c>
      <c r="H2769" s="167" t="s">
        <v>11900</v>
      </c>
      <c r="I2769" s="263" t="s">
        <v>11901</v>
      </c>
      <c r="J2769" s="167" t="s">
        <v>11901</v>
      </c>
      <c r="K2769" s="180" t="s">
        <v>11902</v>
      </c>
      <c r="L2769" s="25" t="s">
        <v>25</v>
      </c>
      <c r="M2769" s="172">
        <v>20</v>
      </c>
      <c r="N2769" s="170">
        <v>44317</v>
      </c>
      <c r="O2769" s="69" t="str">
        <f>IFERROR(VLOOKUP(IF($L2769="―",$K2769,$L2769),[4]法人一覧!$D$4:$E$326,2,FALSE),"―")</f>
        <v>―</v>
      </c>
    </row>
    <row r="2770" spans="1:15" ht="30" customHeight="1" x14ac:dyDescent="0.15">
      <c r="A2770" s="39">
        <f>IF($B$2517="","",COUNTA($B$2517:B2770))</f>
        <v>254</v>
      </c>
      <c r="B2770" s="21">
        <f t="shared" si="286"/>
        <v>2770</v>
      </c>
      <c r="C2770" s="21" t="str">
        <f t="shared" si="287"/>
        <v>（１５）　就労継続支援(Ｂ型)　（障害者総合支援法）</v>
      </c>
      <c r="D2770" s="131" t="str">
        <f t="shared" si="288"/>
        <v>障がい福祉課</v>
      </c>
      <c r="E2770" s="27" t="str">
        <f t="shared" si="289"/>
        <v>就労継続支援(Ｂ型)</v>
      </c>
      <c r="F2770" s="177" t="s">
        <v>11903</v>
      </c>
      <c r="G2770" s="167" t="s">
        <v>10074</v>
      </c>
      <c r="H2770" s="167" t="s">
        <v>11904</v>
      </c>
      <c r="I2770" s="263" t="s">
        <v>11905</v>
      </c>
      <c r="J2770" s="167" t="s">
        <v>11906</v>
      </c>
      <c r="K2770" s="180" t="s">
        <v>11907</v>
      </c>
      <c r="L2770" s="25" t="s">
        <v>25</v>
      </c>
      <c r="M2770" s="172">
        <v>20</v>
      </c>
      <c r="N2770" s="170">
        <v>44348</v>
      </c>
      <c r="O2770" s="69" t="str">
        <f>IFERROR(VLOOKUP(IF($L2770="―",$K2770,$L2770),[4]法人一覧!$D$4:$E$326,2,FALSE),"―")</f>
        <v>―</v>
      </c>
    </row>
    <row r="2771" spans="1:15" ht="30" customHeight="1" x14ac:dyDescent="0.15">
      <c r="A2771" s="39">
        <f>IF($B$2517="","",COUNTA($B$2517:B2771))</f>
        <v>255</v>
      </c>
      <c r="B2771" s="21">
        <f t="shared" si="286"/>
        <v>2771</v>
      </c>
      <c r="C2771" s="21" t="str">
        <f t="shared" si="287"/>
        <v>（１５）　就労継続支援(Ｂ型)　（障害者総合支援法）</v>
      </c>
      <c r="D2771" s="131" t="str">
        <f t="shared" si="288"/>
        <v>障がい福祉課</v>
      </c>
      <c r="E2771" s="27" t="str">
        <f t="shared" si="289"/>
        <v>就労継続支援(Ｂ型)</v>
      </c>
      <c r="F2771" s="177" t="s">
        <v>10629</v>
      </c>
      <c r="G2771" s="167" t="s">
        <v>4872</v>
      </c>
      <c r="H2771" s="167" t="s">
        <v>10630</v>
      </c>
      <c r="I2771" s="263" t="s">
        <v>10631</v>
      </c>
      <c r="J2771" s="167" t="s">
        <v>10632</v>
      </c>
      <c r="K2771" s="180" t="s">
        <v>10633</v>
      </c>
      <c r="L2771" s="25" t="s">
        <v>25</v>
      </c>
      <c r="M2771" s="172">
        <v>10</v>
      </c>
      <c r="N2771" s="170">
        <v>44682</v>
      </c>
      <c r="O2771" s="69" t="str">
        <f>IFERROR(VLOOKUP(IF($L2771="―",$K2771,$L2771),[4]法人一覧!$D$4:$E$326,2,FALSE),"―")</f>
        <v>―</v>
      </c>
    </row>
    <row r="2772" spans="1:15" ht="30" customHeight="1" x14ac:dyDescent="0.15">
      <c r="A2772" s="39">
        <f>IF($B$2517="","",COUNTA($B$2517:B2772))</f>
        <v>256</v>
      </c>
      <c r="B2772" s="21">
        <f t="shared" si="286"/>
        <v>2772</v>
      </c>
      <c r="C2772" s="21" t="str">
        <f t="shared" si="287"/>
        <v>（１５）　就労継続支援(Ｂ型)　（障害者総合支援法）</v>
      </c>
      <c r="D2772" s="131" t="str">
        <f t="shared" si="288"/>
        <v>障がい福祉課</v>
      </c>
      <c r="E2772" s="27" t="str">
        <f t="shared" si="289"/>
        <v>就労継続支援(Ｂ型)</v>
      </c>
      <c r="F2772" s="177" t="s">
        <v>11908</v>
      </c>
      <c r="G2772" s="167" t="s">
        <v>10023</v>
      </c>
      <c r="H2772" s="167" t="s">
        <v>11909</v>
      </c>
      <c r="I2772" s="263" t="s">
        <v>11910</v>
      </c>
      <c r="J2772" s="167" t="s">
        <v>11910</v>
      </c>
      <c r="K2772" s="180" t="s">
        <v>11911</v>
      </c>
      <c r="L2772" s="25" t="s">
        <v>25</v>
      </c>
      <c r="M2772" s="172">
        <v>20</v>
      </c>
      <c r="N2772" s="170">
        <v>44835</v>
      </c>
      <c r="O2772" s="69" t="str">
        <f>IFERROR(VLOOKUP(IF($L2772="―",$K2772,$L2772),[4]法人一覧!$D$4:$E$326,2,FALSE),"―")</f>
        <v>―</v>
      </c>
    </row>
    <row r="2773" spans="1:15" ht="30" customHeight="1" x14ac:dyDescent="0.15">
      <c r="A2773" s="39">
        <f>IF($B$2517="","",COUNTA($B$2517:B2773))</f>
        <v>257</v>
      </c>
      <c r="B2773" s="21">
        <f t="shared" ref="B2773:B2836" si="290">IF(D2773="","",ROW())</f>
        <v>2773</v>
      </c>
      <c r="C2773" s="21" t="str">
        <f t="shared" ref="C2773:C2836" si="291">$F$2515</f>
        <v>（１５）　就労継続支援(Ｂ型)　（障害者総合支援法）</v>
      </c>
      <c r="D2773" s="131" t="str">
        <f t="shared" ref="D2773:D2836" si="292">$O$2515</f>
        <v>障がい福祉課</v>
      </c>
      <c r="E2773" s="27" t="str">
        <f t="shared" ref="E2773:E2836" si="293">MID(category5_15,SEARCH("）",category5_15,1)+2,SEARCH("（",category5_15,SEARCH("）",category5_15,1)+2)-SEARCH("）",category5_15,1)-3)</f>
        <v>就労継続支援(Ｂ型)</v>
      </c>
      <c r="F2773" s="25" t="s">
        <v>11912</v>
      </c>
      <c r="G2773" s="34" t="s">
        <v>9222</v>
      </c>
      <c r="H2773" s="27" t="s">
        <v>11913</v>
      </c>
      <c r="I2773" s="34" t="s">
        <v>11914</v>
      </c>
      <c r="J2773" s="34" t="s">
        <v>10115</v>
      </c>
      <c r="K2773" s="25" t="s">
        <v>11915</v>
      </c>
      <c r="L2773" s="25" t="s">
        <v>25</v>
      </c>
      <c r="M2773" s="172">
        <v>20</v>
      </c>
      <c r="N2773" s="197">
        <v>45200</v>
      </c>
      <c r="O2773" s="69" t="str">
        <f>IFERROR(VLOOKUP(IF($L2773="―",$K2773,$L2773),[4]法人一覧!$D$4:$E$326,2,FALSE),"―")</f>
        <v>―</v>
      </c>
    </row>
    <row r="2774" spans="1:15" ht="30" customHeight="1" x14ac:dyDescent="0.15">
      <c r="A2774" s="39">
        <f>IF($B$2517="","",COUNTA($B$2517:B2774))</f>
        <v>258</v>
      </c>
      <c r="B2774" s="21">
        <f t="shared" si="290"/>
        <v>2774</v>
      </c>
      <c r="C2774" s="21" t="str">
        <f t="shared" si="291"/>
        <v>（１５）　就労継続支援(Ｂ型)　（障害者総合支援法）</v>
      </c>
      <c r="D2774" s="131" t="str">
        <f t="shared" si="292"/>
        <v>障がい福祉課</v>
      </c>
      <c r="E2774" s="27" t="str">
        <f t="shared" si="293"/>
        <v>就労継続支援(Ｂ型)</v>
      </c>
      <c r="F2774" s="25" t="s">
        <v>11916</v>
      </c>
      <c r="G2774" s="34" t="s">
        <v>11917</v>
      </c>
      <c r="H2774" s="25" t="s">
        <v>11918</v>
      </c>
      <c r="I2774" s="34" t="s">
        <v>11919</v>
      </c>
      <c r="J2774" s="34" t="s">
        <v>11919</v>
      </c>
      <c r="K2774" s="25" t="s">
        <v>11920</v>
      </c>
      <c r="L2774" s="25" t="s">
        <v>25</v>
      </c>
      <c r="M2774" s="172">
        <v>40</v>
      </c>
      <c r="N2774" s="197">
        <v>45261</v>
      </c>
      <c r="O2774" s="69" t="str">
        <f>IFERROR(VLOOKUP(IF($L2774="―",$K2774,$L2774),[4]法人一覧!$D$4:$E$326,2,FALSE),"―")</f>
        <v>―</v>
      </c>
    </row>
    <row r="2775" spans="1:15" ht="30" customHeight="1" x14ac:dyDescent="0.15">
      <c r="A2775" s="39">
        <f>IF($B$2517="","",COUNTA($B$2517:B2775))</f>
        <v>259</v>
      </c>
      <c r="B2775" s="21">
        <f t="shared" si="290"/>
        <v>2775</v>
      </c>
      <c r="C2775" s="21" t="str">
        <f t="shared" si="291"/>
        <v>（１５）　就労継続支援(Ｂ型)　（障害者総合支援法）</v>
      </c>
      <c r="D2775" s="131" t="str">
        <f t="shared" si="292"/>
        <v>障がい福祉課</v>
      </c>
      <c r="E2775" s="27" t="str">
        <f t="shared" si="293"/>
        <v>就労継続支援(Ｂ型)</v>
      </c>
      <c r="F2775" s="25" t="s">
        <v>11921</v>
      </c>
      <c r="G2775" s="34" t="s">
        <v>1386</v>
      </c>
      <c r="H2775" s="27" t="s">
        <v>11922</v>
      </c>
      <c r="I2775" s="34" t="s">
        <v>11893</v>
      </c>
      <c r="J2775" s="34" t="s">
        <v>11893</v>
      </c>
      <c r="K2775" s="25" t="s">
        <v>11923</v>
      </c>
      <c r="L2775" s="25" t="s">
        <v>25</v>
      </c>
      <c r="M2775" s="172">
        <v>10</v>
      </c>
      <c r="N2775" s="197">
        <v>45261</v>
      </c>
      <c r="O2775" s="69" t="str">
        <f>IFERROR(VLOOKUP(IF($L2775="―",$K2775,$L2775),[4]法人一覧!$D$4:$E$326,2,FALSE),"―")</f>
        <v>―</v>
      </c>
    </row>
    <row r="2776" spans="1:15" ht="30" customHeight="1" x14ac:dyDescent="0.15">
      <c r="A2776" s="39">
        <f>IF($B$2517="","",COUNTA($B$2517:B2776))</f>
        <v>260</v>
      </c>
      <c r="B2776" s="21">
        <f t="shared" si="290"/>
        <v>2776</v>
      </c>
      <c r="C2776" s="21" t="str">
        <f t="shared" si="291"/>
        <v>（１５）　就労継続支援(Ｂ型)　（障害者総合支援法）</v>
      </c>
      <c r="D2776" s="131" t="str">
        <f t="shared" si="292"/>
        <v>障がい福祉課</v>
      </c>
      <c r="E2776" s="27" t="str">
        <f t="shared" si="293"/>
        <v>就労継続支援(Ｂ型)</v>
      </c>
      <c r="F2776" s="98" t="s">
        <v>11924</v>
      </c>
      <c r="G2776" s="34" t="s">
        <v>1353</v>
      </c>
      <c r="H2776" s="98" t="s">
        <v>11925</v>
      </c>
      <c r="I2776" s="98" t="s">
        <v>11901</v>
      </c>
      <c r="J2776" s="98" t="s">
        <v>11901</v>
      </c>
      <c r="K2776" s="98" t="s">
        <v>11926</v>
      </c>
      <c r="L2776" s="25" t="s">
        <v>25</v>
      </c>
      <c r="M2776" s="172">
        <v>20</v>
      </c>
      <c r="N2776" s="197">
        <v>45383</v>
      </c>
      <c r="O2776" s="69" t="str">
        <f>IFERROR(VLOOKUP(IF($L2776="―",$K2776,$L2776),[4]法人一覧!$D$4:$E$326,2,FALSE),"―")</f>
        <v>―</v>
      </c>
    </row>
    <row r="2777" spans="1:15" ht="30" customHeight="1" x14ac:dyDescent="0.15">
      <c r="A2777" s="39">
        <f>IF($B$2517="","",COUNTA($B$2517:B2777))</f>
        <v>261</v>
      </c>
      <c r="B2777" s="21">
        <f t="shared" si="290"/>
        <v>2777</v>
      </c>
      <c r="C2777" s="21" t="str">
        <f t="shared" si="291"/>
        <v>（１５）　就労継続支援(Ｂ型)　（障害者総合支援法）</v>
      </c>
      <c r="D2777" s="131" t="str">
        <f t="shared" si="292"/>
        <v>障がい福祉課</v>
      </c>
      <c r="E2777" s="27" t="str">
        <f t="shared" si="293"/>
        <v>就労継続支援(Ｂ型)</v>
      </c>
      <c r="F2777" s="209" t="s">
        <v>15266</v>
      </c>
      <c r="G2777" s="98" t="s">
        <v>1433</v>
      </c>
      <c r="H2777" s="209" t="s">
        <v>15416</v>
      </c>
      <c r="I2777" s="149" t="s">
        <v>15417</v>
      </c>
      <c r="J2777" s="356" t="s">
        <v>15417</v>
      </c>
      <c r="K2777" s="25" t="s">
        <v>15418</v>
      </c>
      <c r="L2777" s="25"/>
      <c r="M2777" s="97">
        <v>14</v>
      </c>
      <c r="N2777" s="93">
        <v>45809</v>
      </c>
      <c r="O2777" s="69" t="str">
        <f>IFERROR(VLOOKUP(IF($L2777="―",$K2777,$L2777),[4]法人一覧!$D$4:$E$326,2,FALSE),"―")</f>
        <v>―</v>
      </c>
    </row>
    <row r="2778" spans="1:15" ht="30" customHeight="1" x14ac:dyDescent="0.15">
      <c r="A2778" s="39">
        <f>IF($B$2517="","",COUNTA($B$2517:B2778))</f>
        <v>262</v>
      </c>
      <c r="B2778" s="21">
        <f t="shared" si="290"/>
        <v>2778</v>
      </c>
      <c r="C2778" s="21" t="str">
        <f t="shared" si="291"/>
        <v>（１５）　就労継続支援(Ｂ型)　（障害者総合支援法）</v>
      </c>
      <c r="D2778" s="131" t="str">
        <f t="shared" si="292"/>
        <v>障がい福祉課</v>
      </c>
      <c r="E2778" s="27" t="str">
        <f t="shared" si="293"/>
        <v>就労継続支援(Ｂ型)</v>
      </c>
      <c r="F2778" s="25" t="s">
        <v>15419</v>
      </c>
      <c r="G2778" s="34" t="s">
        <v>15420</v>
      </c>
      <c r="H2778" s="27" t="s">
        <v>15421</v>
      </c>
      <c r="I2778" s="34" t="s">
        <v>15422</v>
      </c>
      <c r="J2778" s="34" t="s">
        <v>15423</v>
      </c>
      <c r="K2778" s="25" t="s">
        <v>15331</v>
      </c>
      <c r="L2778" s="27"/>
      <c r="M2778" s="69">
        <v>20</v>
      </c>
      <c r="N2778" s="93">
        <v>45901</v>
      </c>
      <c r="O2778" s="69" t="str">
        <f>IFERROR(VLOOKUP(IF($L2778="―",$K2778,$L2778),[4]法人一覧!$D$4:$E$326,2,FALSE),"―")</f>
        <v>―</v>
      </c>
    </row>
    <row r="2779" spans="1:15" ht="30" customHeight="1" x14ac:dyDescent="0.15">
      <c r="A2779" s="39">
        <f>IF($B$2517="","",COUNTA($B$2517:B2779))</f>
        <v>263</v>
      </c>
      <c r="B2779" s="21">
        <f t="shared" si="290"/>
        <v>2779</v>
      </c>
      <c r="C2779" s="21" t="str">
        <f t="shared" si="291"/>
        <v>（１５）　就労継続支援(Ｂ型)　（障害者総合支援法）</v>
      </c>
      <c r="D2779" s="131" t="str">
        <f t="shared" si="292"/>
        <v>障がい福祉課</v>
      </c>
      <c r="E2779" s="27" t="str">
        <f t="shared" si="293"/>
        <v>就労継続支援(Ｂ型)</v>
      </c>
      <c r="F2779" s="25" t="s">
        <v>15424</v>
      </c>
      <c r="G2779" s="34" t="s">
        <v>6887</v>
      </c>
      <c r="H2779" s="27" t="s">
        <v>15425</v>
      </c>
      <c r="I2779" s="34" t="s">
        <v>11277</v>
      </c>
      <c r="J2779" s="34" t="s">
        <v>10115</v>
      </c>
      <c r="K2779" s="25" t="s">
        <v>15426</v>
      </c>
      <c r="L2779" s="27"/>
      <c r="M2779" s="69">
        <v>20</v>
      </c>
      <c r="N2779" s="93">
        <v>46082</v>
      </c>
      <c r="O2779" s="69" t="str">
        <f>IFERROR(VLOOKUP(IF($L2779="―",$K2779,$L2779),[4]法人一覧!$D$4:$E$326,2,FALSE),"―")</f>
        <v>―</v>
      </c>
    </row>
    <row r="2780" spans="1:15" ht="30" customHeight="1" x14ac:dyDescent="0.15">
      <c r="A2780" s="39">
        <f>IF($B$2517="","",COUNTA($B$2517:B2780))</f>
        <v>264</v>
      </c>
      <c r="B2780" s="21">
        <f t="shared" si="290"/>
        <v>2780</v>
      </c>
      <c r="C2780" s="21" t="str">
        <f t="shared" si="291"/>
        <v>（１５）　就労継続支援(Ｂ型)　（障害者総合支援法）</v>
      </c>
      <c r="D2780" s="131" t="str">
        <f t="shared" si="292"/>
        <v>障がい福祉課</v>
      </c>
      <c r="E2780" s="27" t="str">
        <f t="shared" si="293"/>
        <v>就労継続支援(Ｂ型)</v>
      </c>
      <c r="F2780" s="208" t="s">
        <v>15427</v>
      </c>
      <c r="G2780" s="34" t="s">
        <v>9165</v>
      </c>
      <c r="H2780" s="98" t="s">
        <v>15428</v>
      </c>
      <c r="I2780" s="98" t="s">
        <v>15429</v>
      </c>
      <c r="J2780" s="98" t="s">
        <v>10115</v>
      </c>
      <c r="K2780" s="208" t="s">
        <v>15430</v>
      </c>
      <c r="L2780" s="208"/>
      <c r="M2780" s="249">
        <v>20</v>
      </c>
      <c r="N2780" s="93">
        <v>46113</v>
      </c>
      <c r="O2780" s="69" t="str">
        <f>IFERROR(VLOOKUP(IF($L2780="―",$K2780,$L2780),[4]法人一覧!$D$4:$E$326,2,FALSE),"―")</f>
        <v>―</v>
      </c>
    </row>
    <row r="2781" spans="1:15" ht="30" customHeight="1" x14ac:dyDescent="0.15">
      <c r="A2781" s="39">
        <f>IF($B$2517="","",COUNTA($B$2517:B2781))</f>
        <v>265</v>
      </c>
      <c r="B2781" s="21">
        <f t="shared" si="290"/>
        <v>2781</v>
      </c>
      <c r="C2781" s="21" t="str">
        <f t="shared" si="291"/>
        <v>（１５）　就労継続支援(Ｂ型)　（障害者総合支援法）</v>
      </c>
      <c r="D2781" s="131" t="str">
        <f t="shared" si="292"/>
        <v>障がい福祉課</v>
      </c>
      <c r="E2781" s="27" t="str">
        <f t="shared" si="293"/>
        <v>就労継続支援(Ｂ型)</v>
      </c>
      <c r="F2781" s="180" t="s">
        <v>11927</v>
      </c>
      <c r="G2781" s="167" t="s">
        <v>11928</v>
      </c>
      <c r="H2781" s="167" t="s">
        <v>11929</v>
      </c>
      <c r="I2781" s="264" t="s">
        <v>11930</v>
      </c>
      <c r="J2781" s="166" t="s">
        <v>11931</v>
      </c>
      <c r="K2781" s="180" t="s">
        <v>14953</v>
      </c>
      <c r="L2781" s="25" t="s">
        <v>25</v>
      </c>
      <c r="M2781" s="195">
        <v>15</v>
      </c>
      <c r="N2781" s="238">
        <v>40634</v>
      </c>
      <c r="O2781" s="69" t="str">
        <f>IFERROR(VLOOKUP(IF($L2781="―",$K2781,$L2781),[4]法人一覧!$D$4:$E$326,2,FALSE),"―")</f>
        <v>2190005007508</v>
      </c>
    </row>
    <row r="2782" spans="1:15" ht="30" customHeight="1" x14ac:dyDescent="0.15">
      <c r="A2782" s="39">
        <f>IF($B$2517="","",COUNTA($B$2517:B2782))</f>
        <v>266</v>
      </c>
      <c r="B2782" s="21">
        <f t="shared" si="290"/>
        <v>2782</v>
      </c>
      <c r="C2782" s="21" t="str">
        <f t="shared" si="291"/>
        <v>（１５）　就労継続支援(Ｂ型)　（障害者総合支援法）</v>
      </c>
      <c r="D2782" s="131" t="str">
        <f t="shared" si="292"/>
        <v>障がい福祉課</v>
      </c>
      <c r="E2782" s="27" t="str">
        <f t="shared" si="293"/>
        <v>就労継続支援(Ｂ型)</v>
      </c>
      <c r="F2782" s="177" t="s">
        <v>11932</v>
      </c>
      <c r="G2782" s="167" t="s">
        <v>11933</v>
      </c>
      <c r="H2782" s="167" t="s">
        <v>11934</v>
      </c>
      <c r="I2782" s="263" t="s">
        <v>11935</v>
      </c>
      <c r="J2782" s="167" t="s">
        <v>11936</v>
      </c>
      <c r="K2782" s="177" t="s">
        <v>11937</v>
      </c>
      <c r="L2782" s="25" t="s">
        <v>25</v>
      </c>
      <c r="M2782" s="172">
        <v>20</v>
      </c>
      <c r="N2782" s="234">
        <v>41913</v>
      </c>
      <c r="O2782" s="69" t="str">
        <f>IFERROR(VLOOKUP(IF($L2782="―",$K2782,$L2782),[4]法人一覧!$D$4:$E$326,2,FALSE),"―")</f>
        <v>―</v>
      </c>
    </row>
    <row r="2783" spans="1:15" ht="30" customHeight="1" x14ac:dyDescent="0.15">
      <c r="A2783" s="39">
        <f>IF($B$2517="","",COUNTA($B$2517:B2783))</f>
        <v>267</v>
      </c>
      <c r="B2783" s="21">
        <f t="shared" si="290"/>
        <v>2783</v>
      </c>
      <c r="C2783" s="21" t="str">
        <f t="shared" si="291"/>
        <v>（１５）　就労継続支援(Ｂ型)　（障害者総合支援法）</v>
      </c>
      <c r="D2783" s="131" t="str">
        <f t="shared" si="292"/>
        <v>障がい福祉課</v>
      </c>
      <c r="E2783" s="27" t="str">
        <f t="shared" si="293"/>
        <v>就労継続支援(Ｂ型)</v>
      </c>
      <c r="F2783" s="177" t="s">
        <v>10933</v>
      </c>
      <c r="G2783" s="167" t="s">
        <v>1653</v>
      </c>
      <c r="H2783" s="167" t="s">
        <v>10934</v>
      </c>
      <c r="I2783" s="263" t="s">
        <v>5868</v>
      </c>
      <c r="J2783" s="167" t="s">
        <v>5869</v>
      </c>
      <c r="K2783" s="177" t="s">
        <v>14954</v>
      </c>
      <c r="L2783" s="25" t="s">
        <v>25</v>
      </c>
      <c r="M2783" s="172">
        <v>10</v>
      </c>
      <c r="N2783" s="234">
        <v>45413</v>
      </c>
      <c r="O2783" s="69" t="str">
        <f>IFERROR(VLOOKUP(IF($L2783="―",$K2783,$L2783),[4]法人一覧!$D$4:$E$326,2,FALSE),"―")</f>
        <v>8190005006652</v>
      </c>
    </row>
    <row r="2784" spans="1:15" ht="30" customHeight="1" x14ac:dyDescent="0.15">
      <c r="A2784" s="39">
        <f>IF($B$2517="","",COUNTA($B$2517:B2784))</f>
        <v>268</v>
      </c>
      <c r="B2784" s="21">
        <f t="shared" si="290"/>
        <v>2784</v>
      </c>
      <c r="C2784" s="21" t="str">
        <f t="shared" si="291"/>
        <v>（１５）　就労継続支援(Ｂ型)　（障害者総合支援法）</v>
      </c>
      <c r="D2784" s="131" t="str">
        <f t="shared" si="292"/>
        <v>障がい福祉課</v>
      </c>
      <c r="E2784" s="27" t="str">
        <f t="shared" si="293"/>
        <v>就労継続支援(Ｂ型)</v>
      </c>
      <c r="F2784" s="180" t="s">
        <v>9272</v>
      </c>
      <c r="G2784" s="166" t="s">
        <v>4173</v>
      </c>
      <c r="H2784" s="167" t="s">
        <v>9274</v>
      </c>
      <c r="I2784" s="263" t="s">
        <v>11938</v>
      </c>
      <c r="J2784" s="167" t="s">
        <v>11939</v>
      </c>
      <c r="K2784" s="180" t="s">
        <v>14872</v>
      </c>
      <c r="L2784" s="25" t="s">
        <v>25</v>
      </c>
      <c r="M2784" s="195">
        <v>25</v>
      </c>
      <c r="N2784" s="170">
        <v>40909</v>
      </c>
      <c r="O2784" s="69" t="str">
        <f>IFERROR(VLOOKUP(IF($L2784="―",$K2784,$L2784),[4]法人一覧!$D$4:$E$326,2,FALSE),"―")</f>
        <v>5190005006639</v>
      </c>
    </row>
    <row r="2785" spans="1:15" ht="30" customHeight="1" x14ac:dyDescent="0.15">
      <c r="A2785" s="39">
        <f>IF($B$2517="","",COUNTA($B$2517:B2785))</f>
        <v>269</v>
      </c>
      <c r="B2785" s="21">
        <f t="shared" si="290"/>
        <v>2785</v>
      </c>
      <c r="C2785" s="21" t="str">
        <f t="shared" si="291"/>
        <v>（１５）　就労継続支援(Ｂ型)　（障害者総合支援法）</v>
      </c>
      <c r="D2785" s="131" t="str">
        <f t="shared" si="292"/>
        <v>障がい福祉課</v>
      </c>
      <c r="E2785" s="27" t="str">
        <f t="shared" si="293"/>
        <v>就労継続支援(Ｂ型)</v>
      </c>
      <c r="F2785" s="177" t="s">
        <v>11940</v>
      </c>
      <c r="G2785" s="167" t="s">
        <v>11941</v>
      </c>
      <c r="H2785" s="167" t="s">
        <v>11942</v>
      </c>
      <c r="I2785" s="263" t="s">
        <v>11943</v>
      </c>
      <c r="J2785" s="167" t="s">
        <v>11944</v>
      </c>
      <c r="K2785" s="177" t="s">
        <v>13552</v>
      </c>
      <c r="L2785" s="25" t="s">
        <v>25</v>
      </c>
      <c r="M2785" s="172">
        <v>30</v>
      </c>
      <c r="N2785" s="170">
        <v>41548</v>
      </c>
      <c r="O2785" s="69" t="str">
        <f>IFERROR(VLOOKUP(IF($L2785="―",$K2785,$L2785),[4]法人一覧!$D$4:$E$326,2,FALSE),"―")</f>
        <v>2190005004075</v>
      </c>
    </row>
    <row r="2786" spans="1:15" ht="30" customHeight="1" x14ac:dyDescent="0.15">
      <c r="A2786" s="39">
        <f>IF($B$2517="","",COUNTA($B$2517:B2786))</f>
        <v>270</v>
      </c>
      <c r="B2786" s="21">
        <f t="shared" si="290"/>
        <v>2786</v>
      </c>
      <c r="C2786" s="21" t="str">
        <f t="shared" si="291"/>
        <v>（１５）　就労継続支援(Ｂ型)　（障害者総合支援法）</v>
      </c>
      <c r="D2786" s="131" t="str">
        <f t="shared" si="292"/>
        <v>障がい福祉課</v>
      </c>
      <c r="E2786" s="27" t="str">
        <f t="shared" si="293"/>
        <v>就労継続支援(Ｂ型)</v>
      </c>
      <c r="F2786" s="177" t="s">
        <v>11945</v>
      </c>
      <c r="G2786" s="167" t="s">
        <v>11946</v>
      </c>
      <c r="H2786" s="167" t="s">
        <v>11947</v>
      </c>
      <c r="I2786" s="263" t="s">
        <v>11948</v>
      </c>
      <c r="J2786" s="167" t="s">
        <v>11949</v>
      </c>
      <c r="K2786" s="177" t="s">
        <v>11950</v>
      </c>
      <c r="L2786" s="25" t="s">
        <v>25</v>
      </c>
      <c r="M2786" s="172">
        <v>20</v>
      </c>
      <c r="N2786" s="170">
        <v>42217</v>
      </c>
      <c r="O2786" s="69" t="str">
        <f>IFERROR(VLOOKUP(IF($L2786="―",$K2786,$L2786),[4]法人一覧!$D$4:$E$326,2,FALSE),"―")</f>
        <v>―</v>
      </c>
    </row>
    <row r="2787" spans="1:15" ht="30" customHeight="1" x14ac:dyDescent="0.15">
      <c r="A2787" s="39">
        <f>IF($B$2517="","",COUNTA($B$2517:B2787))</f>
        <v>271</v>
      </c>
      <c r="B2787" s="21">
        <f t="shared" si="290"/>
        <v>2787</v>
      </c>
      <c r="C2787" s="21" t="str">
        <f t="shared" si="291"/>
        <v>（１５）　就労継続支援(Ｂ型)　（障害者総合支援法）</v>
      </c>
      <c r="D2787" s="131" t="str">
        <f t="shared" si="292"/>
        <v>障がい福祉課</v>
      </c>
      <c r="E2787" s="27" t="str">
        <f t="shared" si="293"/>
        <v>就労継続支援(Ｂ型)</v>
      </c>
      <c r="F2787" s="180" t="s">
        <v>11951</v>
      </c>
      <c r="G2787" s="167" t="s">
        <v>11952</v>
      </c>
      <c r="H2787" s="167" t="s">
        <v>11953</v>
      </c>
      <c r="I2787" s="256" t="s">
        <v>11954</v>
      </c>
      <c r="J2787" s="20" t="s">
        <v>11955</v>
      </c>
      <c r="K2787" s="177" t="s">
        <v>11956</v>
      </c>
      <c r="L2787" s="25" t="s">
        <v>25</v>
      </c>
      <c r="M2787" s="172">
        <v>20</v>
      </c>
      <c r="N2787" s="170">
        <v>43132</v>
      </c>
      <c r="O2787" s="69" t="str">
        <f>IFERROR(VLOOKUP(IF($L2787="―",$K2787,$L2787),[4]法人一覧!$D$4:$E$326,2,FALSE),"―")</f>
        <v>―</v>
      </c>
    </row>
    <row r="2788" spans="1:15" ht="30" customHeight="1" x14ac:dyDescent="0.15">
      <c r="A2788" s="39">
        <f>IF($B$2517="","",COUNTA($B$2517:B2788))</f>
        <v>272</v>
      </c>
      <c r="B2788" s="21">
        <f t="shared" si="290"/>
        <v>2788</v>
      </c>
      <c r="C2788" s="21" t="str">
        <f t="shared" si="291"/>
        <v>（１５）　就労継続支援(Ｂ型)　（障害者総合支援法）</v>
      </c>
      <c r="D2788" s="131" t="str">
        <f t="shared" si="292"/>
        <v>障がい福祉課</v>
      </c>
      <c r="E2788" s="27" t="str">
        <f t="shared" si="293"/>
        <v>就労継続支援(Ｂ型)</v>
      </c>
      <c r="F2788" s="180" t="s">
        <v>11957</v>
      </c>
      <c r="G2788" s="166" t="s">
        <v>11958</v>
      </c>
      <c r="H2788" s="167" t="s">
        <v>11959</v>
      </c>
      <c r="I2788" s="344" t="s">
        <v>11960</v>
      </c>
      <c r="J2788" s="166" t="s">
        <v>11960</v>
      </c>
      <c r="K2788" s="180" t="s">
        <v>14955</v>
      </c>
      <c r="L2788" s="25" t="s">
        <v>25</v>
      </c>
      <c r="M2788" s="195">
        <v>18</v>
      </c>
      <c r="N2788" s="170">
        <v>41000</v>
      </c>
      <c r="O2788" s="69" t="str">
        <f>IFERROR(VLOOKUP(IF($L2788="―",$K2788,$L2788),[4]法人一覧!$D$4:$E$326,2,FALSE),"―")</f>
        <v>1190005007509</v>
      </c>
    </row>
    <row r="2789" spans="1:15" ht="30" customHeight="1" x14ac:dyDescent="0.15">
      <c r="A2789" s="39">
        <f>IF($B$2517="","",COUNTA($B$2517:B2789))</f>
        <v>273</v>
      </c>
      <c r="B2789" s="21">
        <f t="shared" si="290"/>
        <v>2789</v>
      </c>
      <c r="C2789" s="21" t="str">
        <f t="shared" si="291"/>
        <v>（１５）　就労継続支援(Ｂ型)　（障害者総合支援法）</v>
      </c>
      <c r="D2789" s="131" t="str">
        <f t="shared" si="292"/>
        <v>障がい福祉課</v>
      </c>
      <c r="E2789" s="27" t="str">
        <f t="shared" si="293"/>
        <v>就労継続支援(Ｂ型)</v>
      </c>
      <c r="F2789" s="180" t="s">
        <v>11961</v>
      </c>
      <c r="G2789" s="166" t="s">
        <v>11962</v>
      </c>
      <c r="H2789" s="167" t="s">
        <v>11963</v>
      </c>
      <c r="I2789" s="344" t="s">
        <v>11964</v>
      </c>
      <c r="J2789" s="166" t="s">
        <v>11965</v>
      </c>
      <c r="K2789" s="180" t="s">
        <v>11966</v>
      </c>
      <c r="L2789" s="25" t="s">
        <v>25</v>
      </c>
      <c r="M2789" s="195">
        <v>20</v>
      </c>
      <c r="N2789" s="170">
        <v>44682</v>
      </c>
      <c r="O2789" s="69" t="str">
        <f>IFERROR(VLOOKUP(IF($L2789="―",$K2789,$L2789),[4]法人一覧!$D$4:$E$326,2,FALSE),"―")</f>
        <v>―</v>
      </c>
    </row>
    <row r="2790" spans="1:15" ht="30" customHeight="1" x14ac:dyDescent="0.15">
      <c r="A2790" s="39">
        <f>IF($B$2517="","",COUNTA($B$2517:B2790))</f>
        <v>274</v>
      </c>
      <c r="B2790" s="21">
        <f t="shared" si="290"/>
        <v>2790</v>
      </c>
      <c r="C2790" s="21" t="str">
        <f t="shared" si="291"/>
        <v>（１５）　就労継続支援(Ｂ型)　（障害者総合支援法）</v>
      </c>
      <c r="D2790" s="131" t="str">
        <f t="shared" si="292"/>
        <v>障がい福祉課</v>
      </c>
      <c r="E2790" s="27" t="str">
        <f t="shared" si="293"/>
        <v>就労継続支援(Ｂ型)</v>
      </c>
      <c r="F2790" s="180" t="s">
        <v>11967</v>
      </c>
      <c r="G2790" s="167" t="s">
        <v>11968</v>
      </c>
      <c r="H2790" s="167" t="s">
        <v>11969</v>
      </c>
      <c r="I2790" s="256" t="s">
        <v>11970</v>
      </c>
      <c r="J2790" s="20" t="s">
        <v>11970</v>
      </c>
      <c r="K2790" s="245" t="s">
        <v>11971</v>
      </c>
      <c r="L2790" s="25" t="s">
        <v>25</v>
      </c>
      <c r="M2790" s="195">
        <v>20</v>
      </c>
      <c r="N2790" s="170">
        <v>42856</v>
      </c>
      <c r="O2790" s="69" t="str">
        <f>IFERROR(VLOOKUP(IF($L2790="―",$K2790,$L2790),[4]法人一覧!$D$4:$E$326,2,FALSE),"―")</f>
        <v>―</v>
      </c>
    </row>
    <row r="2791" spans="1:15" ht="30" customHeight="1" x14ac:dyDescent="0.15">
      <c r="A2791" s="39">
        <f>IF($B$2517="","",COUNTA($B$2517:B2791))</f>
        <v>275</v>
      </c>
      <c r="B2791" s="21">
        <f t="shared" si="290"/>
        <v>2791</v>
      </c>
      <c r="C2791" s="21" t="str">
        <f t="shared" si="291"/>
        <v>（１５）　就労継続支援(Ｂ型)　（障害者総合支援法）</v>
      </c>
      <c r="D2791" s="131" t="str">
        <f t="shared" si="292"/>
        <v>障がい福祉課</v>
      </c>
      <c r="E2791" s="27" t="str">
        <f t="shared" si="293"/>
        <v>就労継続支援(Ｂ型)</v>
      </c>
      <c r="F2791" s="180" t="s">
        <v>11972</v>
      </c>
      <c r="G2791" s="166" t="s">
        <v>11973</v>
      </c>
      <c r="H2791" s="167" t="s">
        <v>11974</v>
      </c>
      <c r="I2791" s="264" t="s">
        <v>11975</v>
      </c>
      <c r="J2791" s="166" t="s">
        <v>11975</v>
      </c>
      <c r="K2791" s="180" t="s">
        <v>8700</v>
      </c>
      <c r="L2791" s="25" t="s">
        <v>25</v>
      </c>
      <c r="M2791" s="172">
        <v>20</v>
      </c>
      <c r="N2791" s="197">
        <v>44287</v>
      </c>
      <c r="O2791" s="69" t="str">
        <f>IFERROR(VLOOKUP(IF($L2791="―",$K2791,$L2791),[4]法人一覧!$D$4:$E$326,2,FALSE),"―")</f>
        <v>3190005008851</v>
      </c>
    </row>
    <row r="2792" spans="1:15" ht="30" customHeight="1" x14ac:dyDescent="0.15">
      <c r="A2792" s="39">
        <f>IF($B$2517="","",COUNTA($B$2517:B2792))</f>
        <v>276</v>
      </c>
      <c r="B2792" s="21">
        <f t="shared" si="290"/>
        <v>2792</v>
      </c>
      <c r="C2792" s="21" t="str">
        <f t="shared" si="291"/>
        <v>（１５）　就労継続支援(Ｂ型)　（障害者総合支援法）</v>
      </c>
      <c r="D2792" s="131" t="str">
        <f t="shared" si="292"/>
        <v>障がい福祉課</v>
      </c>
      <c r="E2792" s="27" t="str">
        <f t="shared" si="293"/>
        <v>就労継続支援(Ｂ型)</v>
      </c>
      <c r="F2792" s="180" t="s">
        <v>11976</v>
      </c>
      <c r="G2792" s="166" t="s">
        <v>11977</v>
      </c>
      <c r="H2792" s="167" t="s">
        <v>11978</v>
      </c>
      <c r="I2792" s="264" t="s">
        <v>11979</v>
      </c>
      <c r="J2792" s="166" t="s">
        <v>11980</v>
      </c>
      <c r="K2792" s="180" t="s">
        <v>11981</v>
      </c>
      <c r="L2792" s="25" t="s">
        <v>25</v>
      </c>
      <c r="M2792" s="172">
        <v>20</v>
      </c>
      <c r="N2792" s="197">
        <v>44287</v>
      </c>
      <c r="O2792" s="69" t="str">
        <f>IFERROR(VLOOKUP(IF($L2792="―",$K2792,$L2792),[4]法人一覧!$D$4:$E$326,2,FALSE),"―")</f>
        <v>―</v>
      </c>
    </row>
    <row r="2793" spans="1:15" ht="30" customHeight="1" x14ac:dyDescent="0.15">
      <c r="A2793" s="39">
        <f>IF($B$2517="","",COUNTA($B$2517:B2793))</f>
        <v>277</v>
      </c>
      <c r="B2793" s="21">
        <f t="shared" si="290"/>
        <v>2793</v>
      </c>
      <c r="C2793" s="21" t="str">
        <f t="shared" si="291"/>
        <v>（１５）　就労継続支援(Ｂ型)　（障害者総合支援法）</v>
      </c>
      <c r="D2793" s="131" t="str">
        <f t="shared" si="292"/>
        <v>障がい福祉課</v>
      </c>
      <c r="E2793" s="27" t="str">
        <f t="shared" si="293"/>
        <v>就労継続支援(Ｂ型)</v>
      </c>
      <c r="F2793" s="25" t="s">
        <v>9279</v>
      </c>
      <c r="G2793" s="98" t="s">
        <v>5078</v>
      </c>
      <c r="H2793" s="25" t="s">
        <v>9280</v>
      </c>
      <c r="I2793" s="98" t="s">
        <v>16097</v>
      </c>
      <c r="J2793" s="98" t="s">
        <v>16125</v>
      </c>
      <c r="K2793" s="25" t="s">
        <v>9281</v>
      </c>
      <c r="L2793" s="25" t="s">
        <v>25</v>
      </c>
      <c r="M2793" s="172">
        <v>14</v>
      </c>
      <c r="N2793" s="170">
        <v>45078</v>
      </c>
      <c r="O2793" s="69" t="str">
        <f>IFERROR(VLOOKUP(IF($L2793="―",$K2793,$L2793),[4]法人一覧!$D$4:$E$326,2,FALSE),"―")</f>
        <v>―</v>
      </c>
    </row>
    <row r="2794" spans="1:15" ht="30" customHeight="1" x14ac:dyDescent="0.15">
      <c r="A2794" s="39">
        <f>IF($B$2517="","",COUNTA($B$2517:B2794))</f>
        <v>278</v>
      </c>
      <c r="B2794" s="21">
        <f t="shared" si="290"/>
        <v>2794</v>
      </c>
      <c r="C2794" s="21" t="str">
        <f t="shared" si="291"/>
        <v>（１５）　就労継続支援(Ｂ型)　（障害者総合支援法）</v>
      </c>
      <c r="D2794" s="131" t="str">
        <f t="shared" si="292"/>
        <v>障がい福祉課</v>
      </c>
      <c r="E2794" s="27" t="str">
        <f t="shared" si="293"/>
        <v>就労継続支援(Ｂ型)</v>
      </c>
      <c r="F2794" s="25" t="s">
        <v>11982</v>
      </c>
      <c r="G2794" s="98" t="s">
        <v>15283</v>
      </c>
      <c r="H2794" s="25" t="s">
        <v>11983</v>
      </c>
      <c r="I2794" s="312" t="s">
        <v>11984</v>
      </c>
      <c r="J2794" s="98" t="s">
        <v>11985</v>
      </c>
      <c r="K2794" s="25" t="s">
        <v>11986</v>
      </c>
      <c r="L2794" s="25" t="s">
        <v>25</v>
      </c>
      <c r="M2794" s="172">
        <v>20</v>
      </c>
      <c r="N2794" s="197">
        <v>45748</v>
      </c>
      <c r="O2794" s="69" t="str">
        <f>IFERROR(VLOOKUP(IF($L2794="―",$K2794,$L2794),[4]法人一覧!$D$4:$E$326,2,FALSE),"―")</f>
        <v>―</v>
      </c>
    </row>
    <row r="2795" spans="1:15" ht="30" customHeight="1" x14ac:dyDescent="0.15">
      <c r="A2795" s="39">
        <f>IF($B$2517="","",COUNTA($B$2517:B2795))</f>
        <v>279</v>
      </c>
      <c r="B2795" s="21">
        <f t="shared" si="290"/>
        <v>2795</v>
      </c>
      <c r="C2795" s="21" t="str">
        <f t="shared" si="291"/>
        <v>（１５）　就労継続支援(Ｂ型)　（障害者総合支援法）</v>
      </c>
      <c r="D2795" s="131" t="str">
        <f t="shared" si="292"/>
        <v>障がい福祉課</v>
      </c>
      <c r="E2795" s="27" t="str">
        <f t="shared" si="293"/>
        <v>就労継続支援(Ｂ型)</v>
      </c>
      <c r="F2795" s="180" t="s">
        <v>11987</v>
      </c>
      <c r="G2795" s="166" t="s">
        <v>11988</v>
      </c>
      <c r="H2795" s="167" t="s">
        <v>11989</v>
      </c>
      <c r="I2795" s="264" t="s">
        <v>11990</v>
      </c>
      <c r="J2795" s="166" t="s">
        <v>11991</v>
      </c>
      <c r="K2795" s="180" t="s">
        <v>14956</v>
      </c>
      <c r="L2795" s="25" t="s">
        <v>25</v>
      </c>
      <c r="M2795" s="172">
        <v>20</v>
      </c>
      <c r="N2795" s="197">
        <v>40878</v>
      </c>
      <c r="O2795" s="69" t="str">
        <f>IFERROR(VLOOKUP(IF($L2795="―",$K2795,$L2795),[4]法人一覧!$D$4:$E$326,2,FALSE),"―")</f>
        <v>1190005009843</v>
      </c>
    </row>
    <row r="2796" spans="1:15" ht="30" customHeight="1" x14ac:dyDescent="0.15">
      <c r="A2796" s="39">
        <f>IF($B$2517="","",COUNTA($B$2517:B2796))</f>
        <v>280</v>
      </c>
      <c r="B2796" s="21">
        <f t="shared" si="290"/>
        <v>2796</v>
      </c>
      <c r="C2796" s="21" t="str">
        <f t="shared" si="291"/>
        <v>（１５）　就労継続支援(Ｂ型)　（障害者総合支援法）</v>
      </c>
      <c r="D2796" s="131" t="str">
        <f t="shared" si="292"/>
        <v>障がい福祉課</v>
      </c>
      <c r="E2796" s="27" t="str">
        <f t="shared" si="293"/>
        <v>就労継続支援(Ｂ型)</v>
      </c>
      <c r="F2796" s="177" t="s">
        <v>11992</v>
      </c>
      <c r="G2796" s="167" t="s">
        <v>11993</v>
      </c>
      <c r="H2796" s="167" t="s">
        <v>11994</v>
      </c>
      <c r="I2796" s="263" t="s">
        <v>11995</v>
      </c>
      <c r="J2796" s="167" t="s">
        <v>11995</v>
      </c>
      <c r="K2796" s="177" t="s">
        <v>11996</v>
      </c>
      <c r="L2796" s="25" t="s">
        <v>25</v>
      </c>
      <c r="M2796" s="172">
        <v>20</v>
      </c>
      <c r="N2796" s="197">
        <v>39904</v>
      </c>
      <c r="O2796" s="69" t="str">
        <f>IFERROR(VLOOKUP(IF($L2796="―",$K2796,$L2796),[4]法人一覧!$D$4:$E$326,2,FALSE),"―")</f>
        <v>―</v>
      </c>
    </row>
    <row r="2797" spans="1:15" ht="30" customHeight="1" x14ac:dyDescent="0.15">
      <c r="A2797" s="39">
        <f>IF($B$2517="","",COUNTA($B$2517:B2797))</f>
        <v>281</v>
      </c>
      <c r="B2797" s="21">
        <f t="shared" si="290"/>
        <v>2797</v>
      </c>
      <c r="C2797" s="21" t="str">
        <f t="shared" si="291"/>
        <v>（１５）　就労継続支援(Ｂ型)　（障害者総合支援法）</v>
      </c>
      <c r="D2797" s="131" t="str">
        <f t="shared" si="292"/>
        <v>障がい福祉課</v>
      </c>
      <c r="E2797" s="27" t="str">
        <f t="shared" si="293"/>
        <v>就労継続支援(Ｂ型)</v>
      </c>
      <c r="F2797" s="253" t="s">
        <v>10635</v>
      </c>
      <c r="G2797" s="182" t="s">
        <v>10636</v>
      </c>
      <c r="H2797" s="177" t="s">
        <v>15431</v>
      </c>
      <c r="I2797" s="250" t="s">
        <v>10637</v>
      </c>
      <c r="J2797" s="182" t="s">
        <v>10638</v>
      </c>
      <c r="K2797" s="253" t="s">
        <v>14925</v>
      </c>
      <c r="L2797" s="25" t="s">
        <v>25</v>
      </c>
      <c r="M2797" s="189">
        <v>32</v>
      </c>
      <c r="N2797" s="270">
        <v>40634</v>
      </c>
      <c r="O2797" s="69" t="str">
        <f>IFERROR(VLOOKUP(IF($L2797="―",$K2797,$L2797),[4]法人一覧!$D$4:$E$326,2,FALSE),"―")</f>
        <v>3190005008851</v>
      </c>
    </row>
    <row r="2798" spans="1:15" ht="30" customHeight="1" x14ac:dyDescent="0.15">
      <c r="A2798" s="39">
        <f>IF($B$2517="","",COUNTA($B$2517:B2798))</f>
        <v>282</v>
      </c>
      <c r="B2798" s="21">
        <f t="shared" si="290"/>
        <v>2798</v>
      </c>
      <c r="C2798" s="21" t="str">
        <f t="shared" si="291"/>
        <v>（１５）　就労継続支援(Ｂ型)　（障害者総合支援法）</v>
      </c>
      <c r="D2798" s="131" t="str">
        <f t="shared" si="292"/>
        <v>障がい福祉課</v>
      </c>
      <c r="E2798" s="27" t="str">
        <f t="shared" si="293"/>
        <v>就労継続支援(Ｂ型)</v>
      </c>
      <c r="F2798" s="253" t="s">
        <v>11997</v>
      </c>
      <c r="G2798" s="167" t="s">
        <v>11993</v>
      </c>
      <c r="H2798" s="167" t="s">
        <v>9343</v>
      </c>
      <c r="I2798" s="263" t="s">
        <v>11998</v>
      </c>
      <c r="J2798" s="167" t="s">
        <v>11998</v>
      </c>
      <c r="K2798" s="253" t="s">
        <v>14957</v>
      </c>
      <c r="L2798" s="25" t="s">
        <v>25</v>
      </c>
      <c r="M2798" s="195">
        <v>14</v>
      </c>
      <c r="N2798" s="238">
        <v>40634</v>
      </c>
      <c r="O2798" s="69" t="str">
        <f>IFERROR(VLOOKUP(IF($L2798="―",$K2798,$L2798),[4]法人一覧!$D$4:$E$326,2,FALSE),"―")</f>
        <v>1190005005347</v>
      </c>
    </row>
    <row r="2799" spans="1:15" ht="30" customHeight="1" x14ac:dyDescent="0.15">
      <c r="A2799" s="39">
        <f>IF($B$2517="","",COUNTA($B$2517:B2799))</f>
        <v>283</v>
      </c>
      <c r="B2799" s="21">
        <f t="shared" si="290"/>
        <v>2799</v>
      </c>
      <c r="C2799" s="21" t="str">
        <f t="shared" si="291"/>
        <v>（１５）　就労継続支援(Ｂ型)　（障害者総合支援法）</v>
      </c>
      <c r="D2799" s="131" t="str">
        <f t="shared" si="292"/>
        <v>障がい福祉課</v>
      </c>
      <c r="E2799" s="27" t="str">
        <f t="shared" si="293"/>
        <v>就労継続支援(Ｂ型)</v>
      </c>
      <c r="F2799" s="177" t="s">
        <v>9300</v>
      </c>
      <c r="G2799" s="167" t="s">
        <v>5886</v>
      </c>
      <c r="H2799" s="167" t="s">
        <v>9302</v>
      </c>
      <c r="I2799" s="263" t="s">
        <v>11999</v>
      </c>
      <c r="J2799" s="167" t="s">
        <v>11999</v>
      </c>
      <c r="K2799" s="177" t="s">
        <v>14875</v>
      </c>
      <c r="L2799" s="25" t="s">
        <v>25</v>
      </c>
      <c r="M2799" s="172">
        <v>15</v>
      </c>
      <c r="N2799" s="197">
        <v>41000</v>
      </c>
      <c r="O2799" s="69" t="str">
        <f>IFERROR(VLOOKUP(IF($L2799="―",$K2799,$L2799),[4]法人一覧!$D$4:$E$326,2,FALSE),"―")</f>
        <v>6190005005111</v>
      </c>
    </row>
    <row r="2800" spans="1:15" ht="30" customHeight="1" x14ac:dyDescent="0.15">
      <c r="A2800" s="39">
        <f>IF($B$2517="","",COUNTA($B$2517:B2800))</f>
        <v>284</v>
      </c>
      <c r="B2800" s="21">
        <f t="shared" si="290"/>
        <v>2800</v>
      </c>
      <c r="C2800" s="21" t="str">
        <f t="shared" si="291"/>
        <v>（１５）　就労継続支援(Ｂ型)　（障害者総合支援法）</v>
      </c>
      <c r="D2800" s="131" t="str">
        <f t="shared" si="292"/>
        <v>障がい福祉課</v>
      </c>
      <c r="E2800" s="27" t="str">
        <f t="shared" si="293"/>
        <v>就労継続支援(Ｂ型)</v>
      </c>
      <c r="F2800" s="177" t="s">
        <v>9304</v>
      </c>
      <c r="G2800" s="167" t="s">
        <v>5886</v>
      </c>
      <c r="H2800" s="167" t="s">
        <v>12000</v>
      </c>
      <c r="I2800" s="263" t="s">
        <v>11999</v>
      </c>
      <c r="J2800" s="167" t="s">
        <v>11999</v>
      </c>
      <c r="K2800" s="271" t="s">
        <v>14875</v>
      </c>
      <c r="L2800" s="25" t="s">
        <v>25</v>
      </c>
      <c r="M2800" s="172">
        <v>15</v>
      </c>
      <c r="N2800" s="170">
        <v>41730</v>
      </c>
      <c r="O2800" s="69" t="str">
        <f>IFERROR(VLOOKUP(IF($L2800="―",$K2800,$L2800),[4]法人一覧!$D$4:$E$326,2,FALSE),"―")</f>
        <v>6190005005111</v>
      </c>
    </row>
    <row r="2801" spans="1:15" ht="30" customHeight="1" x14ac:dyDescent="0.15">
      <c r="A2801" s="39">
        <f>IF($B$2517="","",COUNTA($B$2517:B2801))</f>
        <v>285</v>
      </c>
      <c r="B2801" s="21">
        <f t="shared" si="290"/>
        <v>2801</v>
      </c>
      <c r="C2801" s="21" t="str">
        <f t="shared" si="291"/>
        <v>（１５）　就労継続支援(Ｂ型)　（障害者総合支援法）</v>
      </c>
      <c r="D2801" s="131" t="str">
        <f t="shared" si="292"/>
        <v>障がい福祉課</v>
      </c>
      <c r="E2801" s="27" t="str">
        <f t="shared" si="293"/>
        <v>就労継続支援(Ｂ型)</v>
      </c>
      <c r="F2801" s="180" t="s">
        <v>9305</v>
      </c>
      <c r="G2801" s="166" t="s">
        <v>12001</v>
      </c>
      <c r="H2801" s="167" t="s">
        <v>9307</v>
      </c>
      <c r="I2801" s="344" t="s">
        <v>12002</v>
      </c>
      <c r="J2801" s="166" t="s">
        <v>12003</v>
      </c>
      <c r="K2801" s="177" t="s">
        <v>14958</v>
      </c>
      <c r="L2801" s="25" t="s">
        <v>25</v>
      </c>
      <c r="M2801" s="195">
        <v>22</v>
      </c>
      <c r="N2801" s="197">
        <v>41000</v>
      </c>
      <c r="O2801" s="69" t="str">
        <f>IFERROR(VLOOKUP(IF($L2801="―",$K2801,$L2801),[4]法人一覧!$D$4:$E$326,2,FALSE),"―")</f>
        <v>6190005005111</v>
      </c>
    </row>
    <row r="2802" spans="1:15" ht="30" customHeight="1" x14ac:dyDescent="0.15">
      <c r="A2802" s="39">
        <f>IF($B$2517="","",COUNTA($B$2517:B2802))</f>
        <v>286</v>
      </c>
      <c r="B2802" s="21">
        <f t="shared" si="290"/>
        <v>2802</v>
      </c>
      <c r="C2802" s="21" t="str">
        <f t="shared" si="291"/>
        <v>（１５）　就労継続支援(Ｂ型)　（障害者総合支援法）</v>
      </c>
      <c r="D2802" s="131" t="str">
        <f t="shared" si="292"/>
        <v>障がい福祉課</v>
      </c>
      <c r="E2802" s="27" t="str">
        <f t="shared" si="293"/>
        <v>就労継続支援(Ｂ型)</v>
      </c>
      <c r="F2802" s="253" t="s">
        <v>12004</v>
      </c>
      <c r="G2802" s="182" t="s">
        <v>12005</v>
      </c>
      <c r="H2802" s="167" t="s">
        <v>12006</v>
      </c>
      <c r="I2802" s="263" t="s">
        <v>12007</v>
      </c>
      <c r="J2802" s="167" t="s">
        <v>12007</v>
      </c>
      <c r="K2802" s="253" t="s">
        <v>14957</v>
      </c>
      <c r="L2802" s="25" t="s">
        <v>25</v>
      </c>
      <c r="M2802" s="195">
        <v>20</v>
      </c>
      <c r="N2802" s="170">
        <v>41730</v>
      </c>
      <c r="O2802" s="69" t="str">
        <f>IFERROR(VLOOKUP(IF($L2802="―",$K2802,$L2802),[4]法人一覧!$D$4:$E$326,2,FALSE),"―")</f>
        <v>1190005005347</v>
      </c>
    </row>
    <row r="2803" spans="1:15" ht="30" customHeight="1" x14ac:dyDescent="0.15">
      <c r="A2803" s="39">
        <f>IF($B$2517="","",COUNTA($B$2517:B2803))</f>
        <v>287</v>
      </c>
      <c r="B2803" s="21">
        <f t="shared" si="290"/>
        <v>2803</v>
      </c>
      <c r="C2803" s="21" t="str">
        <f t="shared" si="291"/>
        <v>（１５）　就労継続支援(Ｂ型)　（障害者総合支援法）</v>
      </c>
      <c r="D2803" s="131" t="str">
        <f t="shared" si="292"/>
        <v>障がい福祉課</v>
      </c>
      <c r="E2803" s="27" t="str">
        <f t="shared" si="293"/>
        <v>就労継続支援(Ｂ型)</v>
      </c>
      <c r="F2803" s="180" t="s">
        <v>12008</v>
      </c>
      <c r="G2803" s="167" t="s">
        <v>12009</v>
      </c>
      <c r="H2803" s="167" t="s">
        <v>12010</v>
      </c>
      <c r="I2803" s="263" t="s">
        <v>12011</v>
      </c>
      <c r="J2803" s="167" t="s">
        <v>12011</v>
      </c>
      <c r="K2803" s="180" t="s">
        <v>14957</v>
      </c>
      <c r="L2803" s="25" t="s">
        <v>25</v>
      </c>
      <c r="M2803" s="195">
        <v>20</v>
      </c>
      <c r="N2803" s="170">
        <v>41730</v>
      </c>
      <c r="O2803" s="69" t="str">
        <f>IFERROR(VLOOKUP(IF($L2803="―",$K2803,$L2803),[4]法人一覧!$D$4:$E$326,2,FALSE),"―")</f>
        <v>1190005005347</v>
      </c>
    </row>
    <row r="2804" spans="1:15" ht="30" customHeight="1" x14ac:dyDescent="0.15">
      <c r="A2804" s="39">
        <f>IF($B$2517="","",COUNTA($B$2517:B2804))</f>
        <v>288</v>
      </c>
      <c r="B2804" s="21">
        <f t="shared" si="290"/>
        <v>2804</v>
      </c>
      <c r="C2804" s="21" t="str">
        <f t="shared" si="291"/>
        <v>（１５）　就労継続支援(Ｂ型)　（障害者総合支援法）</v>
      </c>
      <c r="D2804" s="131" t="str">
        <f t="shared" si="292"/>
        <v>障がい福祉課</v>
      </c>
      <c r="E2804" s="27" t="str">
        <f t="shared" si="293"/>
        <v>就労継続支援(Ｂ型)</v>
      </c>
      <c r="F2804" s="180" t="s">
        <v>12012</v>
      </c>
      <c r="G2804" s="167" t="s">
        <v>12013</v>
      </c>
      <c r="H2804" s="167" t="s">
        <v>12014</v>
      </c>
      <c r="I2804" s="263" t="s">
        <v>12015</v>
      </c>
      <c r="J2804" s="167" t="s">
        <v>12015</v>
      </c>
      <c r="K2804" s="180" t="s">
        <v>14957</v>
      </c>
      <c r="L2804" s="25" t="s">
        <v>25</v>
      </c>
      <c r="M2804" s="195">
        <v>20</v>
      </c>
      <c r="N2804" s="170">
        <v>42826</v>
      </c>
      <c r="O2804" s="69" t="str">
        <f>IFERROR(VLOOKUP(IF($L2804="―",$K2804,$L2804),[4]法人一覧!$D$4:$E$326,2,FALSE),"―")</f>
        <v>1190005005347</v>
      </c>
    </row>
    <row r="2805" spans="1:15" ht="30" customHeight="1" x14ac:dyDescent="0.15">
      <c r="A2805" s="39">
        <f>IF($B$2517="","",COUNTA($B$2517:B2805))</f>
        <v>289</v>
      </c>
      <c r="B2805" s="21">
        <f t="shared" si="290"/>
        <v>2805</v>
      </c>
      <c r="C2805" s="21" t="str">
        <f t="shared" si="291"/>
        <v>（１５）　就労継続支援(Ｂ型)　（障害者総合支援法）</v>
      </c>
      <c r="D2805" s="131" t="str">
        <f t="shared" si="292"/>
        <v>障がい福祉課</v>
      </c>
      <c r="E2805" s="27" t="str">
        <f t="shared" si="293"/>
        <v>就労継続支援(Ｂ型)</v>
      </c>
      <c r="F2805" s="177" t="s">
        <v>12016</v>
      </c>
      <c r="G2805" s="167" t="s">
        <v>12017</v>
      </c>
      <c r="H2805" s="167" t="s">
        <v>12018</v>
      </c>
      <c r="I2805" s="263" t="s">
        <v>12019</v>
      </c>
      <c r="J2805" s="167" t="s">
        <v>12020</v>
      </c>
      <c r="K2805" s="177" t="s">
        <v>12021</v>
      </c>
      <c r="L2805" s="25" t="s">
        <v>25</v>
      </c>
      <c r="M2805" s="172">
        <v>20</v>
      </c>
      <c r="N2805" s="268">
        <v>43952</v>
      </c>
      <c r="O2805" s="69" t="str">
        <f>IFERROR(VLOOKUP(IF($L2805="―",$K2805,$L2805),[4]法人一覧!$D$4:$E$326,2,FALSE),"―")</f>
        <v>―</v>
      </c>
    </row>
    <row r="2806" spans="1:15" ht="30" customHeight="1" x14ac:dyDescent="0.15">
      <c r="A2806" s="39">
        <f>IF($B$2517="","",COUNTA($B$2517:B2806))</f>
        <v>290</v>
      </c>
      <c r="B2806" s="21">
        <f t="shared" si="290"/>
        <v>2806</v>
      </c>
      <c r="C2806" s="21" t="str">
        <f t="shared" si="291"/>
        <v>（１５）　就労継続支援(Ｂ型)　（障害者総合支援法）</v>
      </c>
      <c r="D2806" s="131" t="str">
        <f t="shared" si="292"/>
        <v>障がい福祉課</v>
      </c>
      <c r="E2806" s="27" t="str">
        <f t="shared" si="293"/>
        <v>就労継続支援(Ｂ型)</v>
      </c>
      <c r="F2806" s="177" t="s">
        <v>12022</v>
      </c>
      <c r="G2806" s="167" t="s">
        <v>12023</v>
      </c>
      <c r="H2806" s="167" t="s">
        <v>12024</v>
      </c>
      <c r="I2806" s="263" t="s">
        <v>12025</v>
      </c>
      <c r="J2806" s="167" t="s">
        <v>12026</v>
      </c>
      <c r="K2806" s="177" t="s">
        <v>12027</v>
      </c>
      <c r="L2806" s="25" t="s">
        <v>25</v>
      </c>
      <c r="M2806" s="172">
        <v>20</v>
      </c>
      <c r="N2806" s="234">
        <v>41791</v>
      </c>
      <c r="O2806" s="69" t="str">
        <f>IFERROR(VLOOKUP(IF($L2806="―",$K2806,$L2806),[4]法人一覧!$D$4:$E$326,2,FALSE),"―")</f>
        <v>―</v>
      </c>
    </row>
    <row r="2807" spans="1:15" ht="30" customHeight="1" x14ac:dyDescent="0.15">
      <c r="A2807" s="39">
        <f>IF($B$2517="","",COUNTA($B$2517:B2807))</f>
        <v>291</v>
      </c>
      <c r="B2807" s="21">
        <f t="shared" si="290"/>
        <v>2807</v>
      </c>
      <c r="C2807" s="21" t="str">
        <f t="shared" si="291"/>
        <v>（１５）　就労継続支援(Ｂ型)　（障害者総合支援法）</v>
      </c>
      <c r="D2807" s="131" t="str">
        <f t="shared" si="292"/>
        <v>障がい福祉課</v>
      </c>
      <c r="E2807" s="27" t="str">
        <f t="shared" si="293"/>
        <v>就労継続支援(Ｂ型)</v>
      </c>
      <c r="F2807" s="177" t="s">
        <v>12028</v>
      </c>
      <c r="G2807" s="167" t="s">
        <v>7458</v>
      </c>
      <c r="H2807" s="167" t="s">
        <v>12029</v>
      </c>
      <c r="I2807" s="350" t="s">
        <v>12030</v>
      </c>
      <c r="J2807" s="175" t="s">
        <v>12031</v>
      </c>
      <c r="K2807" s="177" t="s">
        <v>12032</v>
      </c>
      <c r="L2807" s="25" t="s">
        <v>25</v>
      </c>
      <c r="M2807" s="172">
        <v>20</v>
      </c>
      <c r="N2807" s="170">
        <v>44044</v>
      </c>
      <c r="O2807" s="69" t="str">
        <f>IFERROR(VLOOKUP(IF($L2807="―",$K2807,$L2807),[4]法人一覧!$D$4:$E$326,2,FALSE),"―")</f>
        <v>―</v>
      </c>
    </row>
    <row r="2808" spans="1:15" ht="30" customHeight="1" x14ac:dyDescent="0.15">
      <c r="A2808" s="39">
        <f>IF($B$2517="","",COUNTA($B$2517:B2808))</f>
        <v>292</v>
      </c>
      <c r="B2808" s="21">
        <f t="shared" si="290"/>
        <v>2808</v>
      </c>
      <c r="C2808" s="21" t="str">
        <f t="shared" si="291"/>
        <v>（１５）　就労継続支援(Ｂ型)　（障害者総合支援法）</v>
      </c>
      <c r="D2808" s="131" t="str">
        <f t="shared" si="292"/>
        <v>障がい福祉課</v>
      </c>
      <c r="E2808" s="27" t="str">
        <f t="shared" si="293"/>
        <v>就労継続支援(Ｂ型)</v>
      </c>
      <c r="F2808" s="177" t="s">
        <v>12033</v>
      </c>
      <c r="G2808" s="167" t="s">
        <v>1493</v>
      </c>
      <c r="H2808" s="167" t="s">
        <v>12034</v>
      </c>
      <c r="I2808" s="350" t="s">
        <v>9329</v>
      </c>
      <c r="J2808" s="175" t="s">
        <v>9330</v>
      </c>
      <c r="K2808" s="177" t="s">
        <v>10152</v>
      </c>
      <c r="L2808" s="25" t="s">
        <v>25</v>
      </c>
      <c r="M2808" s="172">
        <v>14</v>
      </c>
      <c r="N2808" s="170">
        <v>44409</v>
      </c>
      <c r="O2808" s="69" t="str">
        <f>IFERROR(VLOOKUP(IF($L2808="―",$K2808,$L2808),[4]法人一覧!$D$4:$E$326,2,FALSE),"―")</f>
        <v>―</v>
      </c>
    </row>
    <row r="2809" spans="1:15" ht="30" customHeight="1" x14ac:dyDescent="0.15">
      <c r="A2809" s="39">
        <f>IF($B$2517="","",COUNTA($B$2517:B2809))</f>
        <v>293</v>
      </c>
      <c r="B2809" s="21">
        <f t="shared" si="290"/>
        <v>2809</v>
      </c>
      <c r="C2809" s="21" t="str">
        <f t="shared" si="291"/>
        <v>（１５）　就労継続支援(Ｂ型)　（障害者総合支援法）</v>
      </c>
      <c r="D2809" s="131" t="str">
        <f t="shared" si="292"/>
        <v>障がい福祉課</v>
      </c>
      <c r="E2809" s="27" t="str">
        <f t="shared" si="293"/>
        <v>就労継続支援(Ｂ型)</v>
      </c>
      <c r="F2809" s="177" t="s">
        <v>12035</v>
      </c>
      <c r="G2809" s="167" t="s">
        <v>1486</v>
      </c>
      <c r="H2809" s="167" t="s">
        <v>15432</v>
      </c>
      <c r="I2809" s="263" t="s">
        <v>12037</v>
      </c>
      <c r="J2809" s="175" t="s">
        <v>12038</v>
      </c>
      <c r="K2809" s="177" t="s">
        <v>12039</v>
      </c>
      <c r="L2809" s="25" t="s">
        <v>25</v>
      </c>
      <c r="M2809" s="172">
        <v>20</v>
      </c>
      <c r="N2809" s="170">
        <v>44713</v>
      </c>
      <c r="O2809" s="69" t="str">
        <f>IFERROR(VLOOKUP(IF($L2809="―",$K2809,$L2809),[4]法人一覧!$D$4:$E$326,2,FALSE),"―")</f>
        <v>―</v>
      </c>
    </row>
    <row r="2810" spans="1:15" ht="30" customHeight="1" x14ac:dyDescent="0.15">
      <c r="A2810" s="39">
        <f>IF($B$2517="","",COUNTA($B$2517:B2810))</f>
        <v>294</v>
      </c>
      <c r="B2810" s="21">
        <f t="shared" si="290"/>
        <v>2810</v>
      </c>
      <c r="C2810" s="21" t="str">
        <f t="shared" si="291"/>
        <v>（１５）　就労継続支援(Ｂ型)　（障害者総合支援法）</v>
      </c>
      <c r="D2810" s="131" t="str">
        <f t="shared" si="292"/>
        <v>障がい福祉課</v>
      </c>
      <c r="E2810" s="27" t="str">
        <f t="shared" si="293"/>
        <v>就労継続支援(Ｂ型)</v>
      </c>
      <c r="F2810" s="89" t="s">
        <v>9337</v>
      </c>
      <c r="G2810" s="210" t="s">
        <v>9338</v>
      </c>
      <c r="H2810" s="210" t="s">
        <v>12040</v>
      </c>
      <c r="I2810" s="210" t="s">
        <v>9340</v>
      </c>
      <c r="J2810" s="357" t="s">
        <v>9340</v>
      </c>
      <c r="K2810" s="89" t="s">
        <v>9341</v>
      </c>
      <c r="L2810" s="25" t="s">
        <v>25</v>
      </c>
      <c r="M2810" s="225">
        <v>14</v>
      </c>
      <c r="N2810" s="93">
        <v>45017</v>
      </c>
      <c r="O2810" s="69" t="str">
        <f>IFERROR(VLOOKUP(IF($L2810="―",$K2810,$L2810),[4]法人一覧!$D$4:$E$326,2,FALSE),"―")</f>
        <v>―</v>
      </c>
    </row>
    <row r="2811" spans="1:15" ht="30" customHeight="1" x14ac:dyDescent="0.15">
      <c r="A2811" s="39">
        <f>IF($B$2517="","",COUNTA($B$2517:B2811))</f>
        <v>295</v>
      </c>
      <c r="B2811" s="21">
        <f t="shared" si="290"/>
        <v>2811</v>
      </c>
      <c r="C2811" s="21" t="str">
        <f t="shared" si="291"/>
        <v>（１５）　就労継続支援(Ｂ型)　（障害者総合支援法）</v>
      </c>
      <c r="D2811" s="131" t="str">
        <f t="shared" si="292"/>
        <v>障がい福祉課</v>
      </c>
      <c r="E2811" s="27" t="str">
        <f t="shared" si="293"/>
        <v>就労継続支援(Ｂ型)</v>
      </c>
      <c r="F2811" s="148" t="s">
        <v>12042</v>
      </c>
      <c r="G2811" s="211" t="s">
        <v>2587</v>
      </c>
      <c r="H2811" s="148" t="s">
        <v>12043</v>
      </c>
      <c r="I2811" s="351" t="s">
        <v>10211</v>
      </c>
      <c r="J2811" s="148" t="s">
        <v>10212</v>
      </c>
      <c r="K2811" s="148" t="s">
        <v>12044</v>
      </c>
      <c r="L2811" s="25" t="s">
        <v>25</v>
      </c>
      <c r="M2811" s="225">
        <v>0</v>
      </c>
      <c r="N2811" s="93">
        <v>45413</v>
      </c>
      <c r="O2811" s="69" t="str">
        <f>IFERROR(VLOOKUP(IF($L2811="―",$K2811,$L2811),[4]法人一覧!$D$4:$E$326,2,FALSE),"―")</f>
        <v>―</v>
      </c>
    </row>
    <row r="2812" spans="1:15" ht="30" customHeight="1" x14ac:dyDescent="0.15">
      <c r="A2812" s="39">
        <f>IF($B$2517="","",COUNTA($B$2517:B2812))</f>
        <v>296</v>
      </c>
      <c r="B2812" s="21">
        <f t="shared" si="290"/>
        <v>2812</v>
      </c>
      <c r="C2812" s="21" t="str">
        <f t="shared" si="291"/>
        <v>（１５）　就労継続支援(Ｂ型)　（障害者総合支援法）</v>
      </c>
      <c r="D2812" s="131" t="str">
        <f t="shared" si="292"/>
        <v>障がい福祉課</v>
      </c>
      <c r="E2812" s="27" t="str">
        <f t="shared" si="293"/>
        <v>就労継続支援(Ｂ型)</v>
      </c>
      <c r="F2812" s="148" t="s">
        <v>12045</v>
      </c>
      <c r="G2812" s="211" t="s">
        <v>2552</v>
      </c>
      <c r="H2812" s="148" t="s">
        <v>12046</v>
      </c>
      <c r="I2812" s="351" t="s">
        <v>12047</v>
      </c>
      <c r="J2812" s="148" t="s">
        <v>12048</v>
      </c>
      <c r="K2812" s="148" t="s">
        <v>12049</v>
      </c>
      <c r="L2812" s="25" t="s">
        <v>25</v>
      </c>
      <c r="M2812" s="225">
        <v>20</v>
      </c>
      <c r="N2812" s="93">
        <v>45444</v>
      </c>
      <c r="O2812" s="69" t="str">
        <f>IFERROR(VLOOKUP(IF($L2812="―",$K2812,$L2812),[4]法人一覧!$D$4:$E$326,2,FALSE),"―")</f>
        <v>―</v>
      </c>
    </row>
    <row r="2813" spans="1:15" ht="30" customHeight="1" x14ac:dyDescent="0.15">
      <c r="A2813" s="39">
        <f>IF($B$2517="","",COUNTA($B$2517:B2813))</f>
        <v>297</v>
      </c>
      <c r="B2813" s="21">
        <f t="shared" si="290"/>
        <v>2813</v>
      </c>
      <c r="C2813" s="21" t="str">
        <f t="shared" si="291"/>
        <v>（１５）　就労継続支援(Ｂ型)　（障害者総合支援法）</v>
      </c>
      <c r="D2813" s="131" t="str">
        <f t="shared" si="292"/>
        <v>障がい福祉課</v>
      </c>
      <c r="E2813" s="27" t="str">
        <f t="shared" si="293"/>
        <v>就労継続支援(Ｂ型)</v>
      </c>
      <c r="F2813" s="148" t="s">
        <v>12050</v>
      </c>
      <c r="G2813" s="211" t="s">
        <v>5135</v>
      </c>
      <c r="H2813" s="148" t="s">
        <v>12051</v>
      </c>
      <c r="I2813" s="351" t="s">
        <v>12052</v>
      </c>
      <c r="J2813" s="148" t="s">
        <v>12053</v>
      </c>
      <c r="K2813" s="148" t="s">
        <v>12054</v>
      </c>
      <c r="L2813" s="25" t="s">
        <v>25</v>
      </c>
      <c r="M2813" s="225">
        <v>20</v>
      </c>
      <c r="N2813" s="93">
        <v>45444</v>
      </c>
      <c r="O2813" s="69" t="str">
        <f>IFERROR(VLOOKUP(IF($L2813="―",$K2813,$L2813),[4]法人一覧!$D$4:$E$326,2,FALSE),"―")</f>
        <v>―</v>
      </c>
    </row>
    <row r="2814" spans="1:15" ht="30" customHeight="1" x14ac:dyDescent="0.15">
      <c r="A2814" s="39">
        <f>IF($B$2517="","",COUNTA($B$2517:B2814))</f>
        <v>298</v>
      </c>
      <c r="B2814" s="21">
        <f t="shared" si="290"/>
        <v>2814</v>
      </c>
      <c r="C2814" s="21" t="str">
        <f t="shared" si="291"/>
        <v>（１５）　就労継続支援(Ｂ型)　（障害者総合支援法）</v>
      </c>
      <c r="D2814" s="131" t="str">
        <f t="shared" si="292"/>
        <v>障がい福祉課</v>
      </c>
      <c r="E2814" s="27" t="str">
        <f t="shared" si="293"/>
        <v>就労継続支援(Ｂ型)</v>
      </c>
      <c r="F2814" s="148" t="s">
        <v>12055</v>
      </c>
      <c r="G2814" s="211" t="s">
        <v>12056</v>
      </c>
      <c r="H2814" s="148" t="s">
        <v>12057</v>
      </c>
      <c r="I2814" s="351" t="s">
        <v>12058</v>
      </c>
      <c r="J2814" s="148" t="s">
        <v>12059</v>
      </c>
      <c r="K2814" s="148" t="s">
        <v>12060</v>
      </c>
      <c r="L2814" s="25" t="s">
        <v>25</v>
      </c>
      <c r="M2814" s="225">
        <v>20</v>
      </c>
      <c r="N2814" s="93">
        <v>45627</v>
      </c>
      <c r="O2814" s="69" t="str">
        <f>IFERROR(VLOOKUP(IF($L2814="―",$K2814,$L2814),[4]法人一覧!$D$4:$E$326,2,FALSE),"―")</f>
        <v>―</v>
      </c>
    </row>
    <row r="2815" spans="1:15" ht="30" customHeight="1" x14ac:dyDescent="0.15">
      <c r="A2815" s="39">
        <f>IF($B$2517="","",COUNTA($B$2517:B2815))</f>
        <v>299</v>
      </c>
      <c r="B2815" s="21">
        <f t="shared" si="290"/>
        <v>2815</v>
      </c>
      <c r="C2815" s="21" t="str">
        <f t="shared" si="291"/>
        <v>（１５）　就労継続支援(Ｂ型)　（障害者総合支援法）</v>
      </c>
      <c r="D2815" s="131" t="str">
        <f t="shared" si="292"/>
        <v>障がい福祉課</v>
      </c>
      <c r="E2815" s="27" t="str">
        <f t="shared" si="293"/>
        <v>就労継続支援(Ｂ型)</v>
      </c>
      <c r="F2815" s="148" t="s">
        <v>12061</v>
      </c>
      <c r="G2815" s="211" t="s">
        <v>7128</v>
      </c>
      <c r="H2815" s="148" t="s">
        <v>12062</v>
      </c>
      <c r="I2815" s="352" t="s">
        <v>12063</v>
      </c>
      <c r="J2815" s="148" t="s">
        <v>12064</v>
      </c>
      <c r="K2815" s="148" t="s">
        <v>12065</v>
      </c>
      <c r="L2815" s="25" t="s">
        <v>25</v>
      </c>
      <c r="M2815" s="225">
        <v>20</v>
      </c>
      <c r="N2815" s="93">
        <v>45717</v>
      </c>
      <c r="O2815" s="69" t="str">
        <f>IFERROR(VLOOKUP(IF($L2815="―",$K2815,$L2815),[4]法人一覧!$D$4:$E$326,2,FALSE),"―")</f>
        <v>―</v>
      </c>
    </row>
    <row r="2816" spans="1:15" ht="30" customHeight="1" x14ac:dyDescent="0.15">
      <c r="A2816" s="39">
        <f>IF($B$2517="","",COUNTA($B$2517:B2816))</f>
        <v>300</v>
      </c>
      <c r="B2816" s="21">
        <f t="shared" si="290"/>
        <v>2816</v>
      </c>
      <c r="C2816" s="21" t="str">
        <f t="shared" si="291"/>
        <v>（１５）　就労継続支援(Ｂ型)　（障害者総合支援法）</v>
      </c>
      <c r="D2816" s="131" t="str">
        <f t="shared" si="292"/>
        <v>障がい福祉課</v>
      </c>
      <c r="E2816" s="27" t="str">
        <f t="shared" si="293"/>
        <v>就労継続支援(Ｂ型)</v>
      </c>
      <c r="F2816" s="148" t="s">
        <v>12066</v>
      </c>
      <c r="G2816" s="211">
        <v>5160067</v>
      </c>
      <c r="H2816" s="148" t="s">
        <v>12067</v>
      </c>
      <c r="I2816" s="352" t="s">
        <v>12068</v>
      </c>
      <c r="J2816" s="148" t="s">
        <v>10166</v>
      </c>
      <c r="K2816" s="148" t="s">
        <v>11986</v>
      </c>
      <c r="L2816" s="25" t="s">
        <v>25</v>
      </c>
      <c r="M2816" s="225">
        <v>20</v>
      </c>
      <c r="N2816" s="93">
        <v>45748</v>
      </c>
      <c r="O2816" s="69" t="str">
        <f>IFERROR(VLOOKUP(IF($L2816="―",$K2816,$L2816),[4]法人一覧!$D$4:$E$326,2,FALSE),"―")</f>
        <v>―</v>
      </c>
    </row>
    <row r="2817" spans="1:15" ht="30" customHeight="1" x14ac:dyDescent="0.15">
      <c r="A2817" s="39">
        <f>IF($B$2517="","",COUNTA($B$2517:B2817))</f>
        <v>301</v>
      </c>
      <c r="B2817" s="21">
        <f t="shared" si="290"/>
        <v>2817</v>
      </c>
      <c r="C2817" s="21" t="str">
        <f t="shared" si="291"/>
        <v>（１５）　就労継続支援(Ｂ型)　（障害者総合支援法）</v>
      </c>
      <c r="D2817" s="131" t="str">
        <f t="shared" si="292"/>
        <v>障がい福祉課</v>
      </c>
      <c r="E2817" s="27" t="str">
        <f t="shared" si="293"/>
        <v>就労継続支援(Ｂ型)</v>
      </c>
      <c r="F2817" s="25" t="s">
        <v>15433</v>
      </c>
      <c r="G2817" s="34" t="s">
        <v>13209</v>
      </c>
      <c r="H2817" s="25" t="s">
        <v>15434</v>
      </c>
      <c r="I2817" s="34" t="s">
        <v>11905</v>
      </c>
      <c r="J2817" s="34"/>
      <c r="K2817" s="25" t="s">
        <v>15435</v>
      </c>
      <c r="L2817" s="25"/>
      <c r="M2817" s="97">
        <v>20</v>
      </c>
      <c r="N2817" s="135">
        <v>45931</v>
      </c>
      <c r="O2817" s="69" t="str">
        <f>IFERROR(VLOOKUP(IF($L2817="―",$K2817,$L2817),[4]法人一覧!$D$4:$E$326,2,FALSE),"―")</f>
        <v>―</v>
      </c>
    </row>
    <row r="2818" spans="1:15" ht="30" customHeight="1" x14ac:dyDescent="0.15">
      <c r="A2818" s="39">
        <f>IF($B$2517="","",COUNTA($B$2517:B2818))</f>
        <v>302</v>
      </c>
      <c r="B2818" s="21">
        <f t="shared" si="290"/>
        <v>2818</v>
      </c>
      <c r="C2818" s="21" t="str">
        <f t="shared" si="291"/>
        <v>（１５）　就労継続支援(Ｂ型)　（障害者総合支援法）</v>
      </c>
      <c r="D2818" s="131" t="str">
        <f t="shared" si="292"/>
        <v>障がい福祉課</v>
      </c>
      <c r="E2818" s="27" t="str">
        <f t="shared" si="293"/>
        <v>就労継続支援(Ｂ型)</v>
      </c>
      <c r="F2818" s="25" t="s">
        <v>15436</v>
      </c>
      <c r="G2818" s="34" t="s">
        <v>10945</v>
      </c>
      <c r="H2818" s="25" t="s">
        <v>15437</v>
      </c>
      <c r="I2818" s="34" t="s">
        <v>10955</v>
      </c>
      <c r="J2818" s="34" t="s">
        <v>10115</v>
      </c>
      <c r="K2818" s="25" t="s">
        <v>15438</v>
      </c>
      <c r="L2818" s="25"/>
      <c r="M2818" s="97">
        <v>10</v>
      </c>
      <c r="N2818" s="135">
        <v>45931</v>
      </c>
      <c r="O2818" s="69" t="str">
        <f>IFERROR(VLOOKUP(IF($L2818="―",$K2818,$L2818),[4]法人一覧!$D$4:$E$326,2,FALSE),"―")</f>
        <v>―</v>
      </c>
    </row>
    <row r="2819" spans="1:15" ht="30" customHeight="1" x14ac:dyDescent="0.15">
      <c r="A2819" s="39">
        <f>IF($B$2517="","",COUNTA($B$2517:B2819))</f>
        <v>303</v>
      </c>
      <c r="B2819" s="21">
        <f t="shared" si="290"/>
        <v>2819</v>
      </c>
      <c r="C2819" s="21" t="str">
        <f t="shared" si="291"/>
        <v>（１５）　就労継続支援(Ｂ型)　（障害者総合支援法）</v>
      </c>
      <c r="D2819" s="131" t="str">
        <f t="shared" si="292"/>
        <v>障がい福祉課</v>
      </c>
      <c r="E2819" s="27" t="str">
        <f t="shared" si="293"/>
        <v>就労継続支援(Ｂ型)</v>
      </c>
      <c r="F2819" s="177" t="s">
        <v>12069</v>
      </c>
      <c r="G2819" s="167" t="s">
        <v>9346</v>
      </c>
      <c r="H2819" s="167" t="s">
        <v>12070</v>
      </c>
      <c r="I2819" s="263" t="s">
        <v>12071</v>
      </c>
      <c r="J2819" s="167" t="s">
        <v>12072</v>
      </c>
      <c r="K2819" s="180" t="s">
        <v>12073</v>
      </c>
      <c r="L2819" s="25" t="s">
        <v>25</v>
      </c>
      <c r="M2819" s="195">
        <v>20</v>
      </c>
      <c r="N2819" s="170">
        <v>40909</v>
      </c>
      <c r="O2819" s="69" t="str">
        <f>IFERROR(VLOOKUP(IF($L2819="―",$K2819,$L2819),[4]法人一覧!$D$4:$E$326,2,FALSE),"―")</f>
        <v>―</v>
      </c>
    </row>
    <row r="2820" spans="1:15" ht="30" customHeight="1" x14ac:dyDescent="0.15">
      <c r="A2820" s="39">
        <f>IF($B$2517="","",COUNTA($B$2517:B2820))</f>
        <v>304</v>
      </c>
      <c r="B2820" s="21">
        <f t="shared" si="290"/>
        <v>2820</v>
      </c>
      <c r="C2820" s="21" t="str">
        <f t="shared" si="291"/>
        <v>（１５）　就労継続支援(Ｂ型)　（障害者総合支援法）</v>
      </c>
      <c r="D2820" s="131" t="str">
        <f t="shared" si="292"/>
        <v>障がい福祉課</v>
      </c>
      <c r="E2820" s="27" t="str">
        <f t="shared" si="293"/>
        <v>就労継続支援(Ｂ型)</v>
      </c>
      <c r="F2820" s="177" t="s">
        <v>12074</v>
      </c>
      <c r="G2820" s="166" t="s">
        <v>5213</v>
      </c>
      <c r="H2820" s="167" t="s">
        <v>12075</v>
      </c>
      <c r="I2820" s="264" t="s">
        <v>10170</v>
      </c>
      <c r="J2820" s="166" t="s">
        <v>10170</v>
      </c>
      <c r="K2820" s="177" t="s">
        <v>14909</v>
      </c>
      <c r="L2820" s="25" t="s">
        <v>25</v>
      </c>
      <c r="M2820" s="172">
        <v>25</v>
      </c>
      <c r="N2820" s="170">
        <v>39173</v>
      </c>
      <c r="O2820" s="69" t="str">
        <f>IFERROR(VLOOKUP(IF($L2820="―",$K2820,$L2820),[4]法人一覧!$D$4:$E$326,2,FALSE),"―")</f>
        <v>8190005005274</v>
      </c>
    </row>
    <row r="2821" spans="1:15" ht="30" customHeight="1" x14ac:dyDescent="0.15">
      <c r="A2821" s="39">
        <f>IF($B$2517="","",COUNTA($B$2517:B2821))</f>
        <v>305</v>
      </c>
      <c r="B2821" s="21">
        <f t="shared" si="290"/>
        <v>2821</v>
      </c>
      <c r="C2821" s="21" t="str">
        <f t="shared" si="291"/>
        <v>（１５）　就労継続支援(Ｂ型)　（障害者総合支援法）</v>
      </c>
      <c r="D2821" s="131" t="str">
        <f t="shared" si="292"/>
        <v>障がい福祉課</v>
      </c>
      <c r="E2821" s="27" t="str">
        <f t="shared" si="293"/>
        <v>就労継続支援(Ｂ型)</v>
      </c>
      <c r="F2821" s="180" t="s">
        <v>12076</v>
      </c>
      <c r="G2821" s="166" t="s">
        <v>5208</v>
      </c>
      <c r="H2821" s="167" t="s">
        <v>12077</v>
      </c>
      <c r="I2821" s="263" t="s">
        <v>5210</v>
      </c>
      <c r="J2821" s="167" t="s">
        <v>5211</v>
      </c>
      <c r="K2821" s="180" t="s">
        <v>14959</v>
      </c>
      <c r="L2821" s="25" t="s">
        <v>25</v>
      </c>
      <c r="M2821" s="195">
        <v>40</v>
      </c>
      <c r="N2821" s="170">
        <v>42370</v>
      </c>
      <c r="O2821" s="69" t="str">
        <f>IFERROR(VLOOKUP(IF($L2821="―",$K2821,$L2821),[4]法人一覧!$D$4:$E$326,2,FALSE),"―")</f>
        <v>6190005010862</v>
      </c>
    </row>
    <row r="2822" spans="1:15" ht="30" customHeight="1" x14ac:dyDescent="0.15">
      <c r="A2822" s="39">
        <f>IF($B$2517="","",COUNTA($B$2517:B2822))</f>
        <v>306</v>
      </c>
      <c r="B2822" s="21">
        <f t="shared" si="290"/>
        <v>2822</v>
      </c>
      <c r="C2822" s="21" t="str">
        <f t="shared" si="291"/>
        <v>（１５）　就労継続支援(Ｂ型)　（障害者総合支援法）</v>
      </c>
      <c r="D2822" s="131" t="str">
        <f t="shared" si="292"/>
        <v>障がい福祉課</v>
      </c>
      <c r="E2822" s="27" t="str">
        <f t="shared" si="293"/>
        <v>就労継続支援(Ｂ型)</v>
      </c>
      <c r="F2822" s="245" t="s">
        <v>12078</v>
      </c>
      <c r="G2822" s="167" t="s">
        <v>12079</v>
      </c>
      <c r="H2822" s="167" t="s">
        <v>12080</v>
      </c>
      <c r="I2822" s="263" t="s">
        <v>12081</v>
      </c>
      <c r="J2822" s="167" t="s">
        <v>12082</v>
      </c>
      <c r="K2822" s="245" t="s">
        <v>10176</v>
      </c>
      <c r="L2822" s="25" t="s">
        <v>25</v>
      </c>
      <c r="M2822" s="172">
        <v>20</v>
      </c>
      <c r="N2822" s="170">
        <v>42491</v>
      </c>
      <c r="O2822" s="69" t="str">
        <f>IFERROR(VLOOKUP(IF($L2822="―",$K2822,$L2822),[4]法人一覧!$D$4:$E$326,2,FALSE),"―")</f>
        <v>―</v>
      </c>
    </row>
    <row r="2823" spans="1:15" ht="30" customHeight="1" x14ac:dyDescent="0.15">
      <c r="A2823" s="39">
        <f>IF($B$2517="","",COUNTA($B$2517:B2823))</f>
        <v>307</v>
      </c>
      <c r="B2823" s="21">
        <f t="shared" si="290"/>
        <v>2823</v>
      </c>
      <c r="C2823" s="21" t="str">
        <f t="shared" si="291"/>
        <v>（１５）　就労継続支援(Ｂ型)　（障害者総合支援法）</v>
      </c>
      <c r="D2823" s="131" t="str">
        <f t="shared" si="292"/>
        <v>障がい福祉課</v>
      </c>
      <c r="E2823" s="27" t="str">
        <f t="shared" si="293"/>
        <v>就労継続支援(Ｂ型)</v>
      </c>
      <c r="F2823" s="245" t="s">
        <v>12083</v>
      </c>
      <c r="G2823" s="167" t="s">
        <v>5213</v>
      </c>
      <c r="H2823" s="167" t="s">
        <v>10645</v>
      </c>
      <c r="I2823" s="263" t="s">
        <v>12084</v>
      </c>
      <c r="J2823" s="167" t="s">
        <v>12085</v>
      </c>
      <c r="K2823" s="245" t="s">
        <v>10648</v>
      </c>
      <c r="L2823" s="25" t="s">
        <v>25</v>
      </c>
      <c r="M2823" s="172">
        <v>14</v>
      </c>
      <c r="N2823" s="170">
        <v>44470</v>
      </c>
      <c r="O2823" s="69" t="str">
        <f>IFERROR(VLOOKUP(IF($L2823="―",$K2823,$L2823),[4]法人一覧!$D$4:$E$326,2,FALSE),"―")</f>
        <v>―</v>
      </c>
    </row>
    <row r="2824" spans="1:15" ht="30" customHeight="1" x14ac:dyDescent="0.15">
      <c r="A2824" s="39">
        <f>IF($B$2517="","",COUNTA($B$2517:B2824))</f>
        <v>308</v>
      </c>
      <c r="B2824" s="21">
        <f t="shared" si="290"/>
        <v>2824</v>
      </c>
      <c r="C2824" s="21" t="str">
        <f t="shared" si="291"/>
        <v>（１５）　就労継続支援(Ｂ型)　（障害者総合支援法）</v>
      </c>
      <c r="D2824" s="131" t="str">
        <f t="shared" si="292"/>
        <v>障がい福祉課</v>
      </c>
      <c r="E2824" s="27" t="str">
        <f t="shared" si="293"/>
        <v>就労継続支援(Ｂ型)</v>
      </c>
      <c r="F2824" s="245" t="s">
        <v>9345</v>
      </c>
      <c r="G2824" s="167" t="s">
        <v>10644</v>
      </c>
      <c r="H2824" s="167" t="s">
        <v>12086</v>
      </c>
      <c r="I2824" s="263" t="s">
        <v>9348</v>
      </c>
      <c r="J2824" s="167" t="s">
        <v>9349</v>
      </c>
      <c r="K2824" s="245" t="s">
        <v>12087</v>
      </c>
      <c r="L2824" s="25" t="s">
        <v>25</v>
      </c>
      <c r="M2824" s="172">
        <v>10</v>
      </c>
      <c r="N2824" s="170">
        <v>43922</v>
      </c>
      <c r="O2824" s="69" t="str">
        <f>IFERROR(VLOOKUP(IF($L2824="―",$K2824,$L2824),[4]法人一覧!$D$4:$E$326,2,FALSE),"―")</f>
        <v>―</v>
      </c>
    </row>
    <row r="2825" spans="1:15" ht="30" customHeight="1" x14ac:dyDescent="0.15">
      <c r="A2825" s="39">
        <f>IF($B$2517="","",COUNTA($B$2517:B2825))</f>
        <v>309</v>
      </c>
      <c r="B2825" s="21">
        <f t="shared" si="290"/>
        <v>2825</v>
      </c>
      <c r="C2825" s="21" t="str">
        <f t="shared" si="291"/>
        <v>（１５）　就労継続支援(Ｂ型)　（障害者総合支援法）</v>
      </c>
      <c r="D2825" s="131" t="str">
        <f t="shared" si="292"/>
        <v>障がい福祉課</v>
      </c>
      <c r="E2825" s="27" t="str">
        <f t="shared" si="293"/>
        <v>就労継続支援(Ｂ型)</v>
      </c>
      <c r="F2825" s="180" t="s">
        <v>12088</v>
      </c>
      <c r="G2825" s="166" t="s">
        <v>2614</v>
      </c>
      <c r="H2825" s="167" t="s">
        <v>12089</v>
      </c>
      <c r="I2825" s="264" t="s">
        <v>9375</v>
      </c>
      <c r="J2825" s="166" t="s">
        <v>9376</v>
      </c>
      <c r="K2825" s="180" t="s">
        <v>14960</v>
      </c>
      <c r="L2825" s="25" t="s">
        <v>25</v>
      </c>
      <c r="M2825" s="195">
        <v>14</v>
      </c>
      <c r="N2825" s="170">
        <v>40026</v>
      </c>
      <c r="O2825" s="69" t="str">
        <f>IFERROR(VLOOKUP(IF($L2825="―",$K2825,$L2825),[4]法人一覧!$D$4:$E$326,2,FALSE),"―")</f>
        <v>5190005005574</v>
      </c>
    </row>
    <row r="2826" spans="1:15" ht="30" customHeight="1" x14ac:dyDescent="0.15">
      <c r="A2826" s="39">
        <f>IF($B$2517="","",COUNTA($B$2517:B2826))</f>
        <v>310</v>
      </c>
      <c r="B2826" s="21">
        <f t="shared" si="290"/>
        <v>2826</v>
      </c>
      <c r="C2826" s="21" t="str">
        <f t="shared" si="291"/>
        <v>（１５）　就労継続支援(Ｂ型)　（障害者総合支援法）</v>
      </c>
      <c r="D2826" s="131" t="str">
        <f t="shared" si="292"/>
        <v>障がい福祉課</v>
      </c>
      <c r="E2826" s="27" t="str">
        <f t="shared" si="293"/>
        <v>就労継続支援(Ｂ型)</v>
      </c>
      <c r="F2826" s="180" t="s">
        <v>12090</v>
      </c>
      <c r="G2826" s="166" t="s">
        <v>2604</v>
      </c>
      <c r="H2826" s="167" t="s">
        <v>12091</v>
      </c>
      <c r="I2826" s="264" t="s">
        <v>12092</v>
      </c>
      <c r="J2826" s="166" t="s">
        <v>12093</v>
      </c>
      <c r="K2826" s="180" t="s">
        <v>14960</v>
      </c>
      <c r="L2826" s="25" t="s">
        <v>25</v>
      </c>
      <c r="M2826" s="195">
        <v>10</v>
      </c>
      <c r="N2826" s="170">
        <v>40026</v>
      </c>
      <c r="O2826" s="69" t="str">
        <f>IFERROR(VLOOKUP(IF($L2826="―",$K2826,$L2826),[4]法人一覧!$D$4:$E$326,2,FALSE),"―")</f>
        <v>5190005005574</v>
      </c>
    </row>
    <row r="2827" spans="1:15" ht="30" customHeight="1" x14ac:dyDescent="0.15">
      <c r="A2827" s="39">
        <f>IF($B$2517="","",COUNTA($B$2517:B2827))</f>
        <v>311</v>
      </c>
      <c r="B2827" s="21">
        <f t="shared" si="290"/>
        <v>2827</v>
      </c>
      <c r="C2827" s="21" t="str">
        <f t="shared" si="291"/>
        <v>（１５）　就労継続支援(Ｂ型)　（障害者総合支援法）</v>
      </c>
      <c r="D2827" s="131" t="str">
        <f t="shared" si="292"/>
        <v>障がい福祉課</v>
      </c>
      <c r="E2827" s="27" t="str">
        <f t="shared" si="293"/>
        <v>就労継続支援(Ｂ型)</v>
      </c>
      <c r="F2827" s="180" t="s">
        <v>12094</v>
      </c>
      <c r="G2827" s="166" t="s">
        <v>2593</v>
      </c>
      <c r="H2827" s="167" t="s">
        <v>12095</v>
      </c>
      <c r="I2827" s="264" t="s">
        <v>12096</v>
      </c>
      <c r="J2827" s="166" t="s">
        <v>12096</v>
      </c>
      <c r="K2827" s="180" t="s">
        <v>14960</v>
      </c>
      <c r="L2827" s="25" t="s">
        <v>25</v>
      </c>
      <c r="M2827" s="195">
        <v>10</v>
      </c>
      <c r="N2827" s="257"/>
      <c r="O2827" s="69" t="str">
        <f>IFERROR(VLOOKUP(IF($L2827="―",$K2827,$L2827),[4]法人一覧!$D$4:$E$326,2,FALSE),"―")</f>
        <v>5190005005574</v>
      </c>
    </row>
    <row r="2828" spans="1:15" ht="30" customHeight="1" x14ac:dyDescent="0.15">
      <c r="A2828" s="39">
        <f>IF($B$2517="","",COUNTA($B$2517:B2828))</f>
        <v>312</v>
      </c>
      <c r="B2828" s="21">
        <f t="shared" si="290"/>
        <v>2828</v>
      </c>
      <c r="C2828" s="21" t="str">
        <f t="shared" si="291"/>
        <v>（１５）　就労継続支援(Ｂ型)　（障害者総合支援法）</v>
      </c>
      <c r="D2828" s="131" t="str">
        <f t="shared" si="292"/>
        <v>障がい福祉課</v>
      </c>
      <c r="E2828" s="27" t="str">
        <f t="shared" si="293"/>
        <v>就労継続支援(Ｂ型)</v>
      </c>
      <c r="F2828" s="180" t="s">
        <v>12097</v>
      </c>
      <c r="G2828" s="167" t="s">
        <v>1613</v>
      </c>
      <c r="H2828" s="167" t="s">
        <v>12098</v>
      </c>
      <c r="I2828" s="263" t="s">
        <v>12099</v>
      </c>
      <c r="J2828" s="167" t="s">
        <v>12099</v>
      </c>
      <c r="K2828" s="180" t="s">
        <v>12100</v>
      </c>
      <c r="L2828" s="25" t="s">
        <v>25</v>
      </c>
      <c r="M2828" s="195">
        <v>40</v>
      </c>
      <c r="N2828" s="170">
        <v>40269</v>
      </c>
      <c r="O2828" s="69" t="str">
        <f>IFERROR(VLOOKUP(IF($L2828="―",$K2828,$L2828),[4]法人一覧!$D$4:$E$326,2,FALSE),"―")</f>
        <v>―</v>
      </c>
    </row>
    <row r="2829" spans="1:15" ht="30" customHeight="1" x14ac:dyDescent="0.15">
      <c r="A2829" s="39">
        <f>IF($B$2517="","",COUNTA($B$2517:B2829))</f>
        <v>313</v>
      </c>
      <c r="B2829" s="21">
        <f t="shared" si="290"/>
        <v>2829</v>
      </c>
      <c r="C2829" s="21" t="str">
        <f t="shared" si="291"/>
        <v>（１５）　就労継続支援(Ｂ型)　（障害者総合支援法）</v>
      </c>
      <c r="D2829" s="131" t="str">
        <f t="shared" si="292"/>
        <v>障がい福祉課</v>
      </c>
      <c r="E2829" s="27" t="str">
        <f t="shared" si="293"/>
        <v>就労継続支援(Ｂ型)</v>
      </c>
      <c r="F2829" s="180" t="s">
        <v>9355</v>
      </c>
      <c r="G2829" s="166" t="s">
        <v>2593</v>
      </c>
      <c r="H2829" s="167" t="s">
        <v>9356</v>
      </c>
      <c r="I2829" s="264" t="s">
        <v>9357</v>
      </c>
      <c r="J2829" s="166" t="s">
        <v>9357</v>
      </c>
      <c r="K2829" s="180" t="s">
        <v>9358</v>
      </c>
      <c r="L2829" s="25" t="s">
        <v>25</v>
      </c>
      <c r="M2829" s="195">
        <v>10</v>
      </c>
      <c r="N2829" s="197">
        <v>41365</v>
      </c>
      <c r="O2829" s="69" t="str">
        <f>IFERROR(VLOOKUP(IF($L2829="―",$K2829,$L2829),[4]法人一覧!$D$4:$E$326,2,FALSE),"―")</f>
        <v>―</v>
      </c>
    </row>
    <row r="2830" spans="1:15" ht="30" customHeight="1" x14ac:dyDescent="0.15">
      <c r="A2830" s="39">
        <f>IF($B$2517="","",COUNTA($B$2517:B2830))</f>
        <v>314</v>
      </c>
      <c r="B2830" s="21">
        <f t="shared" si="290"/>
        <v>2830</v>
      </c>
      <c r="C2830" s="21" t="str">
        <f t="shared" si="291"/>
        <v>（１５）　就労継続支援(Ｂ型)　（障害者総合支援法）</v>
      </c>
      <c r="D2830" s="131" t="str">
        <f t="shared" si="292"/>
        <v>障がい福祉課</v>
      </c>
      <c r="E2830" s="27" t="str">
        <f t="shared" si="293"/>
        <v>就労継続支援(Ｂ型)</v>
      </c>
      <c r="F2830" s="177" t="s">
        <v>9359</v>
      </c>
      <c r="G2830" s="167" t="s">
        <v>1613</v>
      </c>
      <c r="H2830" s="167" t="s">
        <v>12101</v>
      </c>
      <c r="I2830" s="263" t="s">
        <v>9361</v>
      </c>
      <c r="J2830" s="167" t="s">
        <v>9362</v>
      </c>
      <c r="K2830" s="177" t="s">
        <v>8700</v>
      </c>
      <c r="L2830" s="25" t="s">
        <v>25</v>
      </c>
      <c r="M2830" s="172">
        <v>34</v>
      </c>
      <c r="N2830" s="234">
        <v>41730</v>
      </c>
      <c r="O2830" s="69" t="str">
        <f>IFERROR(VLOOKUP(IF($L2830="―",$K2830,$L2830),[4]法人一覧!$D$4:$E$326,2,FALSE),"―")</f>
        <v>3190005008851</v>
      </c>
    </row>
    <row r="2831" spans="1:15" ht="30" customHeight="1" x14ac:dyDescent="0.15">
      <c r="A2831" s="39">
        <f>IF($B$2517="","",COUNTA($B$2517:B2831))</f>
        <v>315</v>
      </c>
      <c r="B2831" s="21">
        <f t="shared" si="290"/>
        <v>2831</v>
      </c>
      <c r="C2831" s="21" t="str">
        <f t="shared" si="291"/>
        <v>（１５）　就労継続支援(Ｂ型)　（障害者総合支援法）</v>
      </c>
      <c r="D2831" s="131" t="str">
        <f t="shared" si="292"/>
        <v>障がい福祉課</v>
      </c>
      <c r="E2831" s="27" t="str">
        <f t="shared" si="293"/>
        <v>就労継続支援(Ｂ型)</v>
      </c>
      <c r="F2831" s="180" t="s">
        <v>12102</v>
      </c>
      <c r="G2831" s="166" t="s">
        <v>2593</v>
      </c>
      <c r="H2831" s="167" t="s">
        <v>12103</v>
      </c>
      <c r="I2831" s="264" t="s">
        <v>12104</v>
      </c>
      <c r="J2831" s="166" t="s">
        <v>12105</v>
      </c>
      <c r="K2831" s="180" t="s">
        <v>14960</v>
      </c>
      <c r="L2831" s="25" t="s">
        <v>25</v>
      </c>
      <c r="M2831" s="195">
        <v>20</v>
      </c>
      <c r="N2831" s="170">
        <v>40026</v>
      </c>
      <c r="O2831" s="69" t="str">
        <f>IFERROR(VLOOKUP(IF($L2831="―",$K2831,$L2831),[4]法人一覧!$D$4:$E$326,2,FALSE),"―")</f>
        <v>5190005005574</v>
      </c>
    </row>
    <row r="2832" spans="1:15" ht="30" customHeight="1" x14ac:dyDescent="0.15">
      <c r="A2832" s="39">
        <f>IF($B$2517="","",COUNTA($B$2517:B2832))</f>
        <v>316</v>
      </c>
      <c r="B2832" s="21">
        <f t="shared" si="290"/>
        <v>2832</v>
      </c>
      <c r="C2832" s="21" t="str">
        <f t="shared" si="291"/>
        <v>（１５）　就労継続支援(Ｂ型)　（障害者総合支援法）</v>
      </c>
      <c r="D2832" s="131" t="str">
        <f t="shared" si="292"/>
        <v>障がい福祉課</v>
      </c>
      <c r="E2832" s="27" t="str">
        <f t="shared" si="293"/>
        <v>就労継続支援(Ｂ型)</v>
      </c>
      <c r="F2832" s="180" t="s">
        <v>12106</v>
      </c>
      <c r="G2832" s="166" t="s">
        <v>2878</v>
      </c>
      <c r="H2832" s="167" t="s">
        <v>12107</v>
      </c>
      <c r="I2832" s="264" t="s">
        <v>12108</v>
      </c>
      <c r="J2832" s="166" t="s">
        <v>12108</v>
      </c>
      <c r="K2832" s="180" t="s">
        <v>12109</v>
      </c>
      <c r="L2832" s="25" t="s">
        <v>25</v>
      </c>
      <c r="M2832" s="195">
        <v>20</v>
      </c>
      <c r="N2832" s="170">
        <v>42248</v>
      </c>
      <c r="O2832" s="69" t="str">
        <f>IFERROR(VLOOKUP(IF($L2832="―",$K2832,$L2832),[4]法人一覧!$D$4:$E$326,2,FALSE),"―")</f>
        <v>―</v>
      </c>
    </row>
    <row r="2833" spans="1:15" ht="30" customHeight="1" x14ac:dyDescent="0.15">
      <c r="A2833" s="39">
        <f>IF($B$2517="","",COUNTA($B$2517:B2833))</f>
        <v>317</v>
      </c>
      <c r="B2833" s="21">
        <f t="shared" si="290"/>
        <v>2833</v>
      </c>
      <c r="C2833" s="21" t="str">
        <f t="shared" si="291"/>
        <v>（１５）　就労継続支援(Ｂ型)　（障害者総合支援法）</v>
      </c>
      <c r="D2833" s="131" t="str">
        <f t="shared" si="292"/>
        <v>障がい福祉課</v>
      </c>
      <c r="E2833" s="27" t="str">
        <f t="shared" si="293"/>
        <v>就労継続支援(Ｂ型)</v>
      </c>
      <c r="F2833" s="180" t="s">
        <v>12110</v>
      </c>
      <c r="G2833" s="166" t="s">
        <v>1613</v>
      </c>
      <c r="H2833" s="167" t="s">
        <v>12111</v>
      </c>
      <c r="I2833" s="264" t="s">
        <v>12112</v>
      </c>
      <c r="J2833" s="166" t="s">
        <v>12113</v>
      </c>
      <c r="K2833" s="180" t="s">
        <v>12114</v>
      </c>
      <c r="L2833" s="25" t="s">
        <v>25</v>
      </c>
      <c r="M2833" s="195">
        <v>20</v>
      </c>
      <c r="N2833" s="170">
        <v>43132</v>
      </c>
      <c r="O2833" s="69" t="str">
        <f>IFERROR(VLOOKUP(IF($L2833="―",$K2833,$L2833),[4]法人一覧!$D$4:$E$326,2,FALSE),"―")</f>
        <v>―</v>
      </c>
    </row>
    <row r="2834" spans="1:15" ht="30" customHeight="1" x14ac:dyDescent="0.15">
      <c r="A2834" s="39">
        <f>IF($B$2517="","",COUNTA($B$2517:B2834))</f>
        <v>318</v>
      </c>
      <c r="B2834" s="21">
        <f t="shared" si="290"/>
        <v>2834</v>
      </c>
      <c r="C2834" s="21" t="str">
        <f t="shared" si="291"/>
        <v>（１５）　就労継続支援(Ｂ型)　（障害者総合支援法）</v>
      </c>
      <c r="D2834" s="131" t="str">
        <f t="shared" si="292"/>
        <v>障がい福祉課</v>
      </c>
      <c r="E2834" s="27" t="str">
        <f t="shared" si="293"/>
        <v>就労継続支援(Ｂ型)</v>
      </c>
      <c r="F2834" s="180" t="s">
        <v>12115</v>
      </c>
      <c r="G2834" s="166" t="s">
        <v>5917</v>
      </c>
      <c r="H2834" s="167" t="s">
        <v>9365</v>
      </c>
      <c r="I2834" s="264" t="s">
        <v>12116</v>
      </c>
      <c r="J2834" s="166" t="s">
        <v>12117</v>
      </c>
      <c r="K2834" s="180" t="s">
        <v>12118</v>
      </c>
      <c r="L2834" s="25" t="s">
        <v>25</v>
      </c>
      <c r="M2834" s="195">
        <v>10</v>
      </c>
      <c r="N2834" s="170">
        <v>42278</v>
      </c>
      <c r="O2834" s="69" t="str">
        <f>IFERROR(VLOOKUP(IF($L2834="―",$K2834,$L2834),[4]法人一覧!$D$4:$E$326,2,FALSE),"―")</f>
        <v>―</v>
      </c>
    </row>
    <row r="2835" spans="1:15" ht="30" customHeight="1" x14ac:dyDescent="0.15">
      <c r="A2835" s="39">
        <f>IF($B$2517="","",COUNTA($B$2517:B2835))</f>
        <v>319</v>
      </c>
      <c r="B2835" s="21">
        <f t="shared" si="290"/>
        <v>2835</v>
      </c>
      <c r="C2835" s="21" t="str">
        <f t="shared" si="291"/>
        <v>（１５）　就労継続支援(Ｂ型)　（障害者総合支援法）</v>
      </c>
      <c r="D2835" s="131" t="str">
        <f t="shared" si="292"/>
        <v>障がい福祉課</v>
      </c>
      <c r="E2835" s="27" t="str">
        <f t="shared" si="293"/>
        <v>就労継続支援(Ｂ型)</v>
      </c>
      <c r="F2835" s="245" t="s">
        <v>12119</v>
      </c>
      <c r="G2835" s="167" t="s">
        <v>1613</v>
      </c>
      <c r="H2835" s="167" t="s">
        <v>12120</v>
      </c>
      <c r="I2835" s="263" t="s">
        <v>12121</v>
      </c>
      <c r="J2835" s="167" t="s">
        <v>12121</v>
      </c>
      <c r="K2835" s="245" t="s">
        <v>12122</v>
      </c>
      <c r="L2835" s="25" t="s">
        <v>25</v>
      </c>
      <c r="M2835" s="172">
        <v>20</v>
      </c>
      <c r="N2835" s="170">
        <v>43344</v>
      </c>
      <c r="O2835" s="69" t="str">
        <f>IFERROR(VLOOKUP(IF($L2835="―",$K2835,$L2835),[4]法人一覧!$D$4:$E$326,2,FALSE),"―")</f>
        <v>―</v>
      </c>
    </row>
    <row r="2836" spans="1:15" ht="30" customHeight="1" x14ac:dyDescent="0.15">
      <c r="A2836" s="39">
        <f>IF($B$2517="","",COUNTA($B$2517:B2836))</f>
        <v>320</v>
      </c>
      <c r="B2836" s="21">
        <f t="shared" si="290"/>
        <v>2836</v>
      </c>
      <c r="C2836" s="21" t="str">
        <f t="shared" si="291"/>
        <v>（１５）　就労継続支援(Ｂ型)　（障害者総合支援法）</v>
      </c>
      <c r="D2836" s="131" t="str">
        <f t="shared" si="292"/>
        <v>障がい福祉課</v>
      </c>
      <c r="E2836" s="27" t="str">
        <f t="shared" si="293"/>
        <v>就労継続支援(Ｂ型)</v>
      </c>
      <c r="F2836" s="245" t="s">
        <v>12123</v>
      </c>
      <c r="G2836" s="167" t="s">
        <v>1620</v>
      </c>
      <c r="H2836" s="167" t="s">
        <v>12124</v>
      </c>
      <c r="I2836" s="263" t="s">
        <v>10649</v>
      </c>
      <c r="J2836" s="167" t="s">
        <v>10649</v>
      </c>
      <c r="K2836" s="245" t="s">
        <v>12125</v>
      </c>
      <c r="L2836" s="25" t="s">
        <v>25</v>
      </c>
      <c r="M2836" s="172">
        <v>20</v>
      </c>
      <c r="N2836" s="170">
        <v>44835</v>
      </c>
      <c r="O2836" s="69" t="str">
        <f>IFERROR(VLOOKUP(IF($L2836="―",$K2836,$L2836),[4]法人一覧!$D$4:$E$326,2,FALSE),"―")</f>
        <v>―</v>
      </c>
    </row>
    <row r="2837" spans="1:15" ht="30" customHeight="1" x14ac:dyDescent="0.15">
      <c r="A2837" s="39">
        <f>IF($B$2517="","",COUNTA($B$2517:B2837))</f>
        <v>321</v>
      </c>
      <c r="B2837" s="21">
        <f t="shared" ref="B2837:B2893" si="294">IF(D2837="","",ROW())</f>
        <v>2837</v>
      </c>
      <c r="C2837" s="21" t="str">
        <f t="shared" ref="C2837:C2893" si="295">$F$2515</f>
        <v>（１５）　就労継続支援(Ｂ型)　（障害者総合支援法）</v>
      </c>
      <c r="D2837" s="131" t="str">
        <f t="shared" ref="D2837:D2893" si="296">$O$2515</f>
        <v>障がい福祉課</v>
      </c>
      <c r="E2837" s="27" t="str">
        <f t="shared" ref="E2837:E2893" si="297">MID(category5_15,SEARCH("）",category5_15,1)+2,SEARCH("（",category5_15,SEARCH("）",category5_15,1)+2)-SEARCH("）",category5_15,1)-3)</f>
        <v>就労継続支援(Ｂ型)</v>
      </c>
      <c r="F2837" s="177" t="s">
        <v>12126</v>
      </c>
      <c r="G2837" s="167" t="s">
        <v>9401</v>
      </c>
      <c r="H2837" s="167" t="s">
        <v>10634</v>
      </c>
      <c r="I2837" s="263" t="s">
        <v>9403</v>
      </c>
      <c r="J2837" s="167" t="s">
        <v>12127</v>
      </c>
      <c r="K2837" s="177" t="s">
        <v>13552</v>
      </c>
      <c r="L2837" s="25" t="s">
        <v>25</v>
      </c>
      <c r="M2837" s="172">
        <v>30</v>
      </c>
      <c r="N2837" s="170">
        <v>39630</v>
      </c>
      <c r="O2837" s="69" t="str">
        <f>IFERROR(VLOOKUP(IF($L2837="―",$K2837,$L2837),[4]法人一覧!$D$4:$E$326,2,FALSE),"―")</f>
        <v>2190005004075</v>
      </c>
    </row>
    <row r="2838" spans="1:15" ht="30" customHeight="1" x14ac:dyDescent="0.15">
      <c r="A2838" s="39">
        <f>IF($B$2517="","",COUNTA($B$2517:B2838))</f>
        <v>322</v>
      </c>
      <c r="B2838" s="21">
        <f t="shared" si="294"/>
        <v>2838</v>
      </c>
      <c r="C2838" s="21" t="str">
        <f t="shared" si="295"/>
        <v>（１５）　就労継続支援(Ｂ型)　（障害者総合支援法）</v>
      </c>
      <c r="D2838" s="131" t="str">
        <f t="shared" si="296"/>
        <v>障がい福祉課</v>
      </c>
      <c r="E2838" s="27" t="str">
        <f t="shared" si="297"/>
        <v>就労継続支援(Ｂ型)</v>
      </c>
      <c r="F2838" s="177" t="s">
        <v>12128</v>
      </c>
      <c r="G2838" s="167" t="s">
        <v>12129</v>
      </c>
      <c r="H2838" s="167" t="s">
        <v>12130</v>
      </c>
      <c r="I2838" s="263" t="s">
        <v>12131</v>
      </c>
      <c r="J2838" s="167" t="s">
        <v>12132</v>
      </c>
      <c r="K2838" s="177" t="s">
        <v>13552</v>
      </c>
      <c r="L2838" s="25" t="s">
        <v>25</v>
      </c>
      <c r="M2838" s="172">
        <v>10</v>
      </c>
      <c r="N2838" s="257"/>
      <c r="O2838" s="69" t="str">
        <f>IFERROR(VLOOKUP(IF($L2838="―",$K2838,$L2838),[4]法人一覧!$D$4:$E$326,2,FALSE),"―")</f>
        <v>2190005004075</v>
      </c>
    </row>
    <row r="2839" spans="1:15" ht="30" customHeight="1" x14ac:dyDescent="0.15">
      <c r="A2839" s="39">
        <f>IF($B$2517="","",COUNTA($B$2517:B2839))</f>
        <v>323</v>
      </c>
      <c r="B2839" s="21">
        <f t="shared" si="294"/>
        <v>2839</v>
      </c>
      <c r="C2839" s="21" t="str">
        <f t="shared" si="295"/>
        <v>（１５）　就労継続支援(Ｂ型)　（障害者総合支援法）</v>
      </c>
      <c r="D2839" s="131" t="str">
        <f t="shared" si="296"/>
        <v>障がい福祉課</v>
      </c>
      <c r="E2839" s="27" t="str">
        <f t="shared" si="297"/>
        <v>就労継続支援(Ｂ型)</v>
      </c>
      <c r="F2839" s="177" t="s">
        <v>12133</v>
      </c>
      <c r="G2839" s="167" t="s">
        <v>12134</v>
      </c>
      <c r="H2839" s="167" t="s">
        <v>12135</v>
      </c>
      <c r="I2839" s="263" t="s">
        <v>12136</v>
      </c>
      <c r="J2839" s="167" t="s">
        <v>12136</v>
      </c>
      <c r="K2839" s="177" t="s">
        <v>12137</v>
      </c>
      <c r="L2839" s="25" t="s">
        <v>25</v>
      </c>
      <c r="M2839" s="172">
        <v>20</v>
      </c>
      <c r="N2839" s="170">
        <v>39904</v>
      </c>
      <c r="O2839" s="69" t="str">
        <f>IFERROR(VLOOKUP(IF($L2839="―",$K2839,$L2839),[4]法人一覧!$D$4:$E$326,2,FALSE),"―")</f>
        <v>―</v>
      </c>
    </row>
    <row r="2840" spans="1:15" ht="30" customHeight="1" x14ac:dyDescent="0.15">
      <c r="A2840" s="39">
        <f>IF($B$2517="","",COUNTA($B$2517:B2840))</f>
        <v>324</v>
      </c>
      <c r="B2840" s="21">
        <f t="shared" si="294"/>
        <v>2840</v>
      </c>
      <c r="C2840" s="21" t="str">
        <f t="shared" si="295"/>
        <v>（１５）　就労継続支援(Ｂ型)　（障害者総合支援法）</v>
      </c>
      <c r="D2840" s="131" t="str">
        <f t="shared" si="296"/>
        <v>障がい福祉課</v>
      </c>
      <c r="E2840" s="27" t="str">
        <f t="shared" si="297"/>
        <v>就労継続支援(Ｂ型)</v>
      </c>
      <c r="F2840" s="177" t="s">
        <v>12138</v>
      </c>
      <c r="G2840" s="167" t="s">
        <v>12139</v>
      </c>
      <c r="H2840" s="167" t="s">
        <v>12140</v>
      </c>
      <c r="I2840" s="263" t="s">
        <v>12141</v>
      </c>
      <c r="J2840" s="167" t="s">
        <v>12141</v>
      </c>
      <c r="K2840" s="177" t="s">
        <v>12142</v>
      </c>
      <c r="L2840" s="25" t="s">
        <v>25</v>
      </c>
      <c r="M2840" s="172">
        <v>20</v>
      </c>
      <c r="N2840" s="197">
        <v>41579</v>
      </c>
      <c r="O2840" s="69" t="str">
        <f>IFERROR(VLOOKUP(IF($L2840="―",$K2840,$L2840),[4]法人一覧!$D$4:$E$326,2,FALSE),"―")</f>
        <v>―</v>
      </c>
    </row>
    <row r="2841" spans="1:15" ht="30" customHeight="1" x14ac:dyDescent="0.15">
      <c r="A2841" s="39">
        <f>IF($B$2517="","",COUNTA($B$2517:B2841))</f>
        <v>325</v>
      </c>
      <c r="B2841" s="21">
        <f t="shared" si="294"/>
        <v>2841</v>
      </c>
      <c r="C2841" s="21" t="str">
        <f t="shared" si="295"/>
        <v>（１５）　就労継続支援(Ｂ型)　（障害者総合支援法）</v>
      </c>
      <c r="D2841" s="131" t="str">
        <f t="shared" si="296"/>
        <v>障がい福祉課</v>
      </c>
      <c r="E2841" s="27" t="str">
        <f t="shared" si="297"/>
        <v>就労継続支援(Ｂ型)</v>
      </c>
      <c r="F2841" s="177" t="s">
        <v>12143</v>
      </c>
      <c r="G2841" s="167" t="s">
        <v>12144</v>
      </c>
      <c r="H2841" s="167" t="s">
        <v>12145</v>
      </c>
      <c r="I2841" s="263" t="s">
        <v>12146</v>
      </c>
      <c r="J2841" s="167" t="s">
        <v>12147</v>
      </c>
      <c r="K2841" s="177" t="s">
        <v>12148</v>
      </c>
      <c r="L2841" s="25" t="s">
        <v>25</v>
      </c>
      <c r="M2841" s="172">
        <v>20</v>
      </c>
      <c r="N2841" s="197">
        <v>42917</v>
      </c>
      <c r="O2841" s="69" t="str">
        <f>IFERROR(VLOOKUP(IF($L2841="―",$K2841,$L2841),[4]法人一覧!$D$4:$E$326,2,FALSE),"―")</f>
        <v>―</v>
      </c>
    </row>
    <row r="2842" spans="1:15" ht="30" customHeight="1" x14ac:dyDescent="0.15">
      <c r="A2842" s="39">
        <f>IF($B$2517="","",COUNTA($B$2517:B2842))</f>
        <v>326</v>
      </c>
      <c r="B2842" s="21">
        <f t="shared" si="294"/>
        <v>2842</v>
      </c>
      <c r="C2842" s="21" t="str">
        <f t="shared" si="295"/>
        <v>（１５）　就労継続支援(Ｂ型)　（障害者総合支援法）</v>
      </c>
      <c r="D2842" s="131" t="str">
        <f t="shared" si="296"/>
        <v>障がい福祉課</v>
      </c>
      <c r="E2842" s="27" t="str">
        <f t="shared" si="297"/>
        <v>就労継続支援(Ｂ型)</v>
      </c>
      <c r="F2842" s="177" t="s">
        <v>12149</v>
      </c>
      <c r="G2842" s="167" t="s">
        <v>12150</v>
      </c>
      <c r="H2842" s="167" t="s">
        <v>12151</v>
      </c>
      <c r="I2842" s="263" t="s">
        <v>12152</v>
      </c>
      <c r="J2842" s="167" t="s">
        <v>12153</v>
      </c>
      <c r="K2842" s="177" t="s">
        <v>12154</v>
      </c>
      <c r="L2842" s="25" t="s">
        <v>25</v>
      </c>
      <c r="M2842" s="172">
        <v>20</v>
      </c>
      <c r="N2842" s="170">
        <v>39904</v>
      </c>
      <c r="O2842" s="69" t="str">
        <f>IFERROR(VLOOKUP(IF($L2842="―",$K2842,$L2842),[4]法人一覧!$D$4:$E$326,2,FALSE),"―")</f>
        <v>―</v>
      </c>
    </row>
    <row r="2843" spans="1:15" ht="30" customHeight="1" x14ac:dyDescent="0.15">
      <c r="A2843" s="39">
        <f>IF($B$2517="","",COUNTA($B$2517:B2843))</f>
        <v>327</v>
      </c>
      <c r="B2843" s="21">
        <f t="shared" si="294"/>
        <v>2843</v>
      </c>
      <c r="C2843" s="21" t="str">
        <f t="shared" si="295"/>
        <v>（１５）　就労継続支援(Ｂ型)　（障害者総合支援法）</v>
      </c>
      <c r="D2843" s="131" t="str">
        <f t="shared" si="296"/>
        <v>障がい福祉課</v>
      </c>
      <c r="E2843" s="27" t="str">
        <f t="shared" si="297"/>
        <v>就労継続支援(Ｂ型)</v>
      </c>
      <c r="F2843" s="180" t="s">
        <v>12155</v>
      </c>
      <c r="G2843" s="167" t="s">
        <v>12156</v>
      </c>
      <c r="H2843" s="167" t="s">
        <v>12157</v>
      </c>
      <c r="I2843" s="263" t="s">
        <v>12158</v>
      </c>
      <c r="J2843" s="167" t="s">
        <v>12159</v>
      </c>
      <c r="K2843" s="180" t="s">
        <v>14961</v>
      </c>
      <c r="L2843" s="25" t="s">
        <v>25</v>
      </c>
      <c r="M2843" s="195">
        <v>10</v>
      </c>
      <c r="N2843" s="238">
        <v>40634</v>
      </c>
      <c r="O2843" s="69" t="str">
        <f>IFERROR(VLOOKUP(IF($L2843="―",$K2843,$L2843),[4]法人一覧!$D$4:$E$326,2,FALSE),"―")</f>
        <v>4190005007489</v>
      </c>
    </row>
    <row r="2844" spans="1:15" ht="30" customHeight="1" x14ac:dyDescent="0.15">
      <c r="A2844" s="39">
        <f>IF($B$2517="","",COUNTA($B$2517:B2844))</f>
        <v>328</v>
      </c>
      <c r="B2844" s="21">
        <f t="shared" si="294"/>
        <v>2844</v>
      </c>
      <c r="C2844" s="21" t="str">
        <f t="shared" si="295"/>
        <v>（１５）　就労継続支援(Ｂ型)　（障害者総合支援法）</v>
      </c>
      <c r="D2844" s="131" t="str">
        <f t="shared" si="296"/>
        <v>障がい福祉課</v>
      </c>
      <c r="E2844" s="27" t="str">
        <f t="shared" si="297"/>
        <v>就労継続支援(Ｂ型)</v>
      </c>
      <c r="F2844" s="177" t="s">
        <v>9405</v>
      </c>
      <c r="G2844" s="166" t="s">
        <v>9406</v>
      </c>
      <c r="H2844" s="167" t="s">
        <v>12160</v>
      </c>
      <c r="I2844" s="264" t="s">
        <v>9408</v>
      </c>
      <c r="J2844" s="166" t="s">
        <v>9409</v>
      </c>
      <c r="K2844" s="177" t="s">
        <v>10199</v>
      </c>
      <c r="L2844" s="25" t="s">
        <v>25</v>
      </c>
      <c r="M2844" s="172">
        <v>13</v>
      </c>
      <c r="N2844" s="170">
        <v>39173</v>
      </c>
      <c r="O2844" s="69" t="str">
        <f>IFERROR(VLOOKUP(IF($L2844="―",$K2844,$L2844),[4]法人一覧!$D$4:$E$326,2,FALSE),"―")</f>
        <v>―</v>
      </c>
    </row>
    <row r="2845" spans="1:15" ht="30" customHeight="1" x14ac:dyDescent="0.15">
      <c r="A2845" s="39">
        <f>IF($B$2517="","",COUNTA($B$2517:B2845))</f>
        <v>329</v>
      </c>
      <c r="B2845" s="21">
        <f t="shared" si="294"/>
        <v>2845</v>
      </c>
      <c r="C2845" s="21" t="str">
        <f t="shared" si="295"/>
        <v>（１５）　就労継続支援(Ｂ型)　（障害者総合支援法）</v>
      </c>
      <c r="D2845" s="131" t="str">
        <f t="shared" si="296"/>
        <v>障がい福祉課</v>
      </c>
      <c r="E2845" s="27" t="str">
        <f t="shared" si="297"/>
        <v>就労継続支援(Ｂ型)</v>
      </c>
      <c r="F2845" s="180" t="s">
        <v>12161</v>
      </c>
      <c r="G2845" s="166" t="s">
        <v>12162</v>
      </c>
      <c r="H2845" s="167" t="s">
        <v>12163</v>
      </c>
      <c r="I2845" s="263" t="s">
        <v>12164</v>
      </c>
      <c r="J2845" s="167" t="s">
        <v>12164</v>
      </c>
      <c r="K2845" s="180" t="s">
        <v>14962</v>
      </c>
      <c r="L2845" s="25" t="s">
        <v>25</v>
      </c>
      <c r="M2845" s="195">
        <v>20</v>
      </c>
      <c r="N2845" s="238">
        <v>40452</v>
      </c>
      <c r="O2845" s="69" t="str">
        <f>IFERROR(VLOOKUP(IF($L2845="―",$K2845,$L2845),[4]法人一覧!$D$4:$E$326,2,FALSE),"―")</f>
        <v>7190005005135</v>
      </c>
    </row>
    <row r="2846" spans="1:15" ht="30" customHeight="1" x14ac:dyDescent="0.15">
      <c r="A2846" s="39">
        <f>IF($B$2517="","",COUNTA($B$2517:B2846))</f>
        <v>330</v>
      </c>
      <c r="B2846" s="21">
        <f t="shared" si="294"/>
        <v>2846</v>
      </c>
      <c r="C2846" s="21" t="str">
        <f t="shared" si="295"/>
        <v>（１５）　就労継続支援(Ｂ型)　（障害者総合支援法）</v>
      </c>
      <c r="D2846" s="131" t="str">
        <f t="shared" si="296"/>
        <v>障がい福祉課</v>
      </c>
      <c r="E2846" s="27" t="str">
        <f t="shared" si="297"/>
        <v>就労継続支援(Ｂ型)</v>
      </c>
      <c r="F2846" s="177" t="s">
        <v>12165</v>
      </c>
      <c r="G2846" s="167" t="s">
        <v>7229</v>
      </c>
      <c r="H2846" s="167" t="s">
        <v>12166</v>
      </c>
      <c r="I2846" s="263" t="s">
        <v>12167</v>
      </c>
      <c r="J2846" s="167" t="s">
        <v>12167</v>
      </c>
      <c r="K2846" s="177" t="s">
        <v>12168</v>
      </c>
      <c r="L2846" s="25" t="s">
        <v>25</v>
      </c>
      <c r="M2846" s="172">
        <v>20</v>
      </c>
      <c r="N2846" s="170">
        <v>43739</v>
      </c>
      <c r="O2846" s="69" t="str">
        <f>IFERROR(VLOOKUP(IF($L2846="―",$K2846,$L2846),[4]法人一覧!$D$4:$E$326,2,FALSE),"―")</f>
        <v>―</v>
      </c>
    </row>
    <row r="2847" spans="1:15" ht="30" customHeight="1" x14ac:dyDescent="0.15">
      <c r="A2847" s="39">
        <f>IF($B$2517="","",COUNTA($B$2517:B2847))</f>
        <v>331</v>
      </c>
      <c r="B2847" s="21">
        <f t="shared" si="294"/>
        <v>2847</v>
      </c>
      <c r="C2847" s="21" t="str">
        <f t="shared" si="295"/>
        <v>（１５）　就労継続支援(Ｂ型)　（障害者総合支援法）</v>
      </c>
      <c r="D2847" s="131" t="str">
        <f t="shared" si="296"/>
        <v>障がい福祉課</v>
      </c>
      <c r="E2847" s="27" t="str">
        <f t="shared" si="297"/>
        <v>就労継続支援(Ｂ型)</v>
      </c>
      <c r="F2847" s="177" t="s">
        <v>12169</v>
      </c>
      <c r="G2847" s="167" t="s">
        <v>12170</v>
      </c>
      <c r="H2847" s="167" t="s">
        <v>12171</v>
      </c>
      <c r="I2847" s="263" t="s">
        <v>12172</v>
      </c>
      <c r="J2847" s="167" t="s">
        <v>12173</v>
      </c>
      <c r="K2847" s="177" t="s">
        <v>12174</v>
      </c>
      <c r="L2847" s="25" t="s">
        <v>25</v>
      </c>
      <c r="M2847" s="172">
        <v>20</v>
      </c>
      <c r="N2847" s="170">
        <v>43983</v>
      </c>
      <c r="O2847" s="69" t="str">
        <f>IFERROR(VLOOKUP(IF($L2847="―",$K2847,$L2847),[4]法人一覧!$D$4:$E$326,2,FALSE),"―")</f>
        <v>―</v>
      </c>
    </row>
    <row r="2848" spans="1:15" ht="30" customHeight="1" x14ac:dyDescent="0.15">
      <c r="A2848" s="39">
        <f>IF($B$2517="","",COUNTA($B$2517:B2848))</f>
        <v>332</v>
      </c>
      <c r="B2848" s="21">
        <f t="shared" si="294"/>
        <v>2848</v>
      </c>
      <c r="C2848" s="21" t="str">
        <f t="shared" si="295"/>
        <v>（１５）　就労継続支援(Ｂ型)　（障害者総合支援法）</v>
      </c>
      <c r="D2848" s="131" t="str">
        <f t="shared" si="296"/>
        <v>障がい福祉課</v>
      </c>
      <c r="E2848" s="27" t="str">
        <f t="shared" si="297"/>
        <v>就労継続支援(Ｂ型)</v>
      </c>
      <c r="F2848" s="98" t="s">
        <v>15439</v>
      </c>
      <c r="G2848" s="34" t="s">
        <v>15440</v>
      </c>
      <c r="H2848" s="98" t="s">
        <v>15441</v>
      </c>
      <c r="I2848" s="98" t="s">
        <v>12041</v>
      </c>
      <c r="J2848" s="98" t="s">
        <v>10115</v>
      </c>
      <c r="K2848" s="98" t="s">
        <v>15442</v>
      </c>
      <c r="L2848" s="98"/>
      <c r="M2848" s="97">
        <v>20</v>
      </c>
      <c r="N2848" s="93">
        <v>46113</v>
      </c>
      <c r="O2848" s="69" t="str">
        <f>IFERROR(VLOOKUP(IF($L2848="―",$K2848,$L2848),[4]法人一覧!$D$4:$E$326,2,FALSE),"―")</f>
        <v>―</v>
      </c>
    </row>
    <row r="2849" spans="1:15" ht="30" customHeight="1" x14ac:dyDescent="0.15">
      <c r="A2849" s="39">
        <f>IF($B$2517="","",COUNTA($B$2517:B2849))</f>
        <v>333</v>
      </c>
      <c r="B2849" s="21">
        <f t="shared" si="294"/>
        <v>2849</v>
      </c>
      <c r="C2849" s="21" t="str">
        <f t="shared" si="295"/>
        <v>（１５）　就労継続支援(Ｂ型)　（障害者総合支援法）</v>
      </c>
      <c r="D2849" s="131" t="str">
        <f t="shared" si="296"/>
        <v>障がい福祉課</v>
      </c>
      <c r="E2849" s="27" t="str">
        <f t="shared" si="297"/>
        <v>就労継続支援(Ｂ型)</v>
      </c>
      <c r="F2849" s="180" t="s">
        <v>9425</v>
      </c>
      <c r="G2849" s="166" t="s">
        <v>10238</v>
      </c>
      <c r="H2849" s="167" t="s">
        <v>12175</v>
      </c>
      <c r="I2849" s="264" t="s">
        <v>12176</v>
      </c>
      <c r="J2849" s="166" t="s">
        <v>12177</v>
      </c>
      <c r="K2849" s="180" t="s">
        <v>14963</v>
      </c>
      <c r="L2849" s="25" t="s">
        <v>25</v>
      </c>
      <c r="M2849" s="172">
        <v>14</v>
      </c>
      <c r="N2849" s="170">
        <v>39539</v>
      </c>
      <c r="O2849" s="69" t="str">
        <f>IFERROR(VLOOKUP(IF($L2849="―",$K2849,$L2849),[4]法人一覧!$D$4:$E$326,2,FALSE),"―")</f>
        <v>6190005000129</v>
      </c>
    </row>
    <row r="2850" spans="1:15" ht="30" customHeight="1" x14ac:dyDescent="0.15">
      <c r="A2850" s="39">
        <f>IF($B$2517="","",COUNTA($B$2517:B2850))</f>
        <v>334</v>
      </c>
      <c r="B2850" s="21">
        <f t="shared" si="294"/>
        <v>2850</v>
      </c>
      <c r="C2850" s="21" t="str">
        <f t="shared" si="295"/>
        <v>（１５）　就労継続支援(Ｂ型)　（障害者総合支援法）</v>
      </c>
      <c r="D2850" s="131" t="str">
        <f t="shared" si="296"/>
        <v>障がい福祉課</v>
      </c>
      <c r="E2850" s="27" t="str">
        <f t="shared" si="297"/>
        <v>就労継続支援(Ｂ型)</v>
      </c>
      <c r="F2850" s="177" t="s">
        <v>10650</v>
      </c>
      <c r="G2850" s="167" t="s">
        <v>12178</v>
      </c>
      <c r="H2850" s="167" t="s">
        <v>12179</v>
      </c>
      <c r="I2850" s="263" t="s">
        <v>9414</v>
      </c>
      <c r="J2850" s="167" t="s">
        <v>9415</v>
      </c>
      <c r="K2850" s="177" t="s">
        <v>14880</v>
      </c>
      <c r="L2850" s="25" t="s">
        <v>25</v>
      </c>
      <c r="M2850" s="172">
        <v>20</v>
      </c>
      <c r="N2850" s="170">
        <v>39904</v>
      </c>
      <c r="O2850" s="69" t="str">
        <f>IFERROR(VLOOKUP(IF($L2850="―",$K2850,$L2850),[4]法人一覧!$D$4:$E$326,2,FALSE),"―")</f>
        <v>5190005005640</v>
      </c>
    </row>
    <row r="2851" spans="1:15" ht="30" customHeight="1" x14ac:dyDescent="0.15">
      <c r="A2851" s="39">
        <f>IF($B$2517="","",COUNTA($B$2517:B2851))</f>
        <v>335</v>
      </c>
      <c r="B2851" s="21">
        <f t="shared" si="294"/>
        <v>2851</v>
      </c>
      <c r="C2851" s="21" t="str">
        <f t="shared" si="295"/>
        <v>（１５）　就労継続支援(Ｂ型)　（障害者総合支援法）</v>
      </c>
      <c r="D2851" s="131" t="str">
        <f t="shared" si="296"/>
        <v>障がい福祉課</v>
      </c>
      <c r="E2851" s="27" t="str">
        <f t="shared" si="297"/>
        <v>就労継続支援(Ｂ型)</v>
      </c>
      <c r="F2851" s="180" t="s">
        <v>12180</v>
      </c>
      <c r="G2851" s="166" t="s">
        <v>12181</v>
      </c>
      <c r="H2851" s="167" t="s">
        <v>12182</v>
      </c>
      <c r="I2851" s="264" t="s">
        <v>12183</v>
      </c>
      <c r="J2851" s="166" t="s">
        <v>12184</v>
      </c>
      <c r="K2851" s="180" t="s">
        <v>12185</v>
      </c>
      <c r="L2851" s="25" t="s">
        <v>25</v>
      </c>
      <c r="M2851" s="195">
        <v>20</v>
      </c>
      <c r="N2851" s="170">
        <v>44470</v>
      </c>
      <c r="O2851" s="69" t="str">
        <f>IFERROR(VLOOKUP(IF($L2851="―",$K2851,$L2851),[4]法人一覧!$D$4:$E$326,2,FALSE),"―")</f>
        <v>―</v>
      </c>
    </row>
    <row r="2852" spans="1:15" ht="30" customHeight="1" x14ac:dyDescent="0.15">
      <c r="A2852" s="39">
        <f>IF($B$2517="","",COUNTA($B$2517:B2852))</f>
        <v>336</v>
      </c>
      <c r="B2852" s="21">
        <f t="shared" si="294"/>
        <v>2852</v>
      </c>
      <c r="C2852" s="21" t="str">
        <f t="shared" si="295"/>
        <v>（１５）　就労継続支援(Ｂ型)　（障害者総合支援法）</v>
      </c>
      <c r="D2852" s="131" t="str">
        <f t="shared" si="296"/>
        <v>障がい福祉課</v>
      </c>
      <c r="E2852" s="27" t="str">
        <f t="shared" si="297"/>
        <v>就労継続支援(Ｂ型)</v>
      </c>
      <c r="F2852" s="177" t="s">
        <v>12186</v>
      </c>
      <c r="G2852" s="167" t="s">
        <v>12187</v>
      </c>
      <c r="H2852" s="167" t="s">
        <v>12188</v>
      </c>
      <c r="I2852" s="263" t="s">
        <v>12189</v>
      </c>
      <c r="J2852" s="167" t="s">
        <v>12189</v>
      </c>
      <c r="K2852" s="177" t="s">
        <v>14880</v>
      </c>
      <c r="L2852" s="25" t="s">
        <v>25</v>
      </c>
      <c r="M2852" s="195">
        <v>20</v>
      </c>
      <c r="N2852" s="170">
        <v>40118</v>
      </c>
      <c r="O2852" s="69" t="str">
        <f>IFERROR(VLOOKUP(IF($L2852="―",$K2852,$L2852),[4]法人一覧!$D$4:$E$326,2,FALSE),"―")</f>
        <v>5190005005640</v>
      </c>
    </row>
    <row r="2853" spans="1:15" ht="30" customHeight="1" x14ac:dyDescent="0.15">
      <c r="A2853" s="39">
        <f>IF($B$2517="","",COUNTA($B$2517:B2853))</f>
        <v>337</v>
      </c>
      <c r="B2853" s="21">
        <f t="shared" si="294"/>
        <v>2853</v>
      </c>
      <c r="C2853" s="21" t="str">
        <f t="shared" si="295"/>
        <v>（１５）　就労継続支援(Ｂ型)　（障害者総合支援法）</v>
      </c>
      <c r="D2853" s="131" t="str">
        <f t="shared" si="296"/>
        <v>障がい福祉課</v>
      </c>
      <c r="E2853" s="27" t="str">
        <f t="shared" si="297"/>
        <v>就労継続支援(Ｂ型)</v>
      </c>
      <c r="F2853" s="180" t="s">
        <v>12190</v>
      </c>
      <c r="G2853" s="167" t="s">
        <v>9444</v>
      </c>
      <c r="H2853" s="167" t="s">
        <v>12191</v>
      </c>
      <c r="I2853" s="263" t="s">
        <v>9446</v>
      </c>
      <c r="J2853" s="167" t="s">
        <v>9447</v>
      </c>
      <c r="K2853" s="180" t="s">
        <v>14913</v>
      </c>
      <c r="L2853" s="25" t="s">
        <v>25</v>
      </c>
      <c r="M2853" s="195">
        <v>26</v>
      </c>
      <c r="N2853" s="170">
        <v>40269</v>
      </c>
      <c r="O2853" s="69" t="str">
        <f>IFERROR(VLOOKUP(IF($L2853="―",$K2853,$L2853),[4]法人一覧!$D$4:$E$326,2,FALSE),"―")</f>
        <v>2190005005940</v>
      </c>
    </row>
    <row r="2854" spans="1:15" ht="30" customHeight="1" x14ac:dyDescent="0.15">
      <c r="A2854" s="39">
        <f>IF($B$2517="","",COUNTA($B$2517:B2854))</f>
        <v>338</v>
      </c>
      <c r="B2854" s="21">
        <f t="shared" si="294"/>
        <v>2854</v>
      </c>
      <c r="C2854" s="21" t="str">
        <f t="shared" si="295"/>
        <v>（１５）　就労継続支援(Ｂ型)　（障害者総合支援法）</v>
      </c>
      <c r="D2854" s="131" t="str">
        <f t="shared" si="296"/>
        <v>障がい福祉課</v>
      </c>
      <c r="E2854" s="27" t="str">
        <f t="shared" si="297"/>
        <v>就労継続支援(Ｂ型)</v>
      </c>
      <c r="F2854" s="180" t="s">
        <v>12192</v>
      </c>
      <c r="G2854" s="167" t="s">
        <v>10981</v>
      </c>
      <c r="H2854" s="167" t="s">
        <v>12193</v>
      </c>
      <c r="I2854" s="263" t="s">
        <v>11850</v>
      </c>
      <c r="J2854" s="167" t="s">
        <v>11851</v>
      </c>
      <c r="K2854" s="180" t="s">
        <v>12194</v>
      </c>
      <c r="L2854" s="25" t="s">
        <v>25</v>
      </c>
      <c r="M2854" s="172">
        <v>20</v>
      </c>
      <c r="N2854" s="170">
        <v>40817</v>
      </c>
      <c r="O2854" s="69" t="str">
        <f>IFERROR(VLOOKUP(IF($L2854="―",$K2854,$L2854),[4]法人一覧!$D$4:$E$326,2,FALSE),"―")</f>
        <v>―</v>
      </c>
    </row>
    <row r="2855" spans="1:15" ht="30" customHeight="1" x14ac:dyDescent="0.15">
      <c r="A2855" s="39">
        <f>IF($B$2517="","",COUNTA($B$2517:B2855))</f>
        <v>339</v>
      </c>
      <c r="B2855" s="21">
        <f t="shared" si="294"/>
        <v>2855</v>
      </c>
      <c r="C2855" s="21" t="str">
        <f t="shared" si="295"/>
        <v>（１５）　就労継続支援(Ｂ型)　（障害者総合支援法）</v>
      </c>
      <c r="D2855" s="131" t="str">
        <f t="shared" si="296"/>
        <v>障がい福祉課</v>
      </c>
      <c r="E2855" s="27" t="str">
        <f t="shared" si="297"/>
        <v>就労継続支援(Ｂ型)</v>
      </c>
      <c r="F2855" s="177" t="s">
        <v>9430</v>
      </c>
      <c r="G2855" s="167" t="s">
        <v>9431</v>
      </c>
      <c r="H2855" s="167" t="s">
        <v>9432</v>
      </c>
      <c r="I2855" s="263" t="s">
        <v>12195</v>
      </c>
      <c r="J2855" s="167" t="s">
        <v>12196</v>
      </c>
      <c r="K2855" s="177" t="s">
        <v>14880</v>
      </c>
      <c r="L2855" s="25" t="s">
        <v>25</v>
      </c>
      <c r="M2855" s="172">
        <v>10</v>
      </c>
      <c r="N2855" s="170">
        <v>40817</v>
      </c>
      <c r="O2855" s="69" t="str">
        <f>IFERROR(VLOOKUP(IF($L2855="―",$K2855,$L2855),[4]法人一覧!$D$4:$E$326,2,FALSE),"―")</f>
        <v>5190005005640</v>
      </c>
    </row>
    <row r="2856" spans="1:15" ht="30" customHeight="1" x14ac:dyDescent="0.15">
      <c r="A2856" s="39">
        <f>IF($B$2517="","",COUNTA($B$2517:B2856))</f>
        <v>340</v>
      </c>
      <c r="B2856" s="21">
        <f t="shared" si="294"/>
        <v>2856</v>
      </c>
      <c r="C2856" s="21" t="str">
        <f t="shared" si="295"/>
        <v>（１５）　就労継続支援(Ｂ型)　（障害者総合支援法）</v>
      </c>
      <c r="D2856" s="131" t="str">
        <f t="shared" si="296"/>
        <v>障がい福祉課</v>
      </c>
      <c r="E2856" s="27" t="str">
        <f t="shared" si="297"/>
        <v>就労継続支援(Ｂ型)</v>
      </c>
      <c r="F2856" s="180" t="s">
        <v>9435</v>
      </c>
      <c r="G2856" s="166" t="s">
        <v>12197</v>
      </c>
      <c r="H2856" s="167" t="s">
        <v>9437</v>
      </c>
      <c r="I2856" s="344" t="s">
        <v>12198</v>
      </c>
      <c r="J2856" s="166" t="s">
        <v>12199</v>
      </c>
      <c r="K2856" s="177" t="s">
        <v>14883</v>
      </c>
      <c r="L2856" s="25" t="s">
        <v>25</v>
      </c>
      <c r="M2856" s="195">
        <v>10</v>
      </c>
      <c r="N2856" s="197">
        <v>41000</v>
      </c>
      <c r="O2856" s="69" t="str">
        <f>IFERROR(VLOOKUP(IF($L2856="―",$K2856,$L2856),[4]法人一覧!$D$4:$E$326,2,FALSE),"―")</f>
        <v>6190005000129</v>
      </c>
    </row>
    <row r="2857" spans="1:15" ht="30" customHeight="1" x14ac:dyDescent="0.15">
      <c r="A2857" s="39">
        <f>IF($B$2517="","",COUNTA($B$2517:B2857))</f>
        <v>341</v>
      </c>
      <c r="B2857" s="21">
        <f t="shared" si="294"/>
        <v>2857</v>
      </c>
      <c r="C2857" s="21" t="str">
        <f t="shared" si="295"/>
        <v>（１５）　就労継続支援(Ｂ型)　（障害者総合支援法）</v>
      </c>
      <c r="D2857" s="131" t="str">
        <f t="shared" si="296"/>
        <v>障がい福祉課</v>
      </c>
      <c r="E2857" s="27" t="str">
        <f t="shared" si="297"/>
        <v>就労継続支援(Ｂ型)</v>
      </c>
      <c r="F2857" s="271" t="s">
        <v>12200</v>
      </c>
      <c r="G2857" s="181" t="s">
        <v>16135</v>
      </c>
      <c r="H2857" s="167" t="s">
        <v>12201</v>
      </c>
      <c r="I2857" s="344" t="s">
        <v>12202</v>
      </c>
      <c r="J2857" s="166" t="s">
        <v>12202</v>
      </c>
      <c r="K2857" s="271" t="s">
        <v>12200</v>
      </c>
      <c r="L2857" s="25" t="s">
        <v>25</v>
      </c>
      <c r="M2857" s="195">
        <v>30</v>
      </c>
      <c r="N2857" s="170">
        <v>41000</v>
      </c>
      <c r="O2857" s="69" t="str">
        <f>IFERROR(VLOOKUP(IF($L2857="―",$K2857,$L2857),[4]法人一覧!$D$4:$E$326,2,FALSE),"―")</f>
        <v>―</v>
      </c>
    </row>
    <row r="2858" spans="1:15" ht="30" customHeight="1" x14ac:dyDescent="0.15">
      <c r="A2858" s="39">
        <f>IF($B$2517="","",COUNTA($B$2517:B2858))</f>
        <v>342</v>
      </c>
      <c r="B2858" s="21">
        <f t="shared" si="294"/>
        <v>2858</v>
      </c>
      <c r="C2858" s="21" t="str">
        <f t="shared" si="295"/>
        <v>（１５）　就労継続支援(Ｂ型)　（障害者総合支援法）</v>
      </c>
      <c r="D2858" s="131" t="str">
        <f t="shared" si="296"/>
        <v>障がい福祉課</v>
      </c>
      <c r="E2858" s="27" t="str">
        <f t="shared" si="297"/>
        <v>就労継続支援(Ｂ型)</v>
      </c>
      <c r="F2858" s="271" t="s">
        <v>12203</v>
      </c>
      <c r="G2858" s="182" t="s">
        <v>12204</v>
      </c>
      <c r="H2858" s="167" t="s">
        <v>12205</v>
      </c>
      <c r="I2858" s="263" t="s">
        <v>12206</v>
      </c>
      <c r="J2858" s="167" t="s">
        <v>12207</v>
      </c>
      <c r="K2858" s="271" t="s">
        <v>12208</v>
      </c>
      <c r="L2858" s="25" t="s">
        <v>25</v>
      </c>
      <c r="M2858" s="172">
        <v>30</v>
      </c>
      <c r="N2858" s="170">
        <v>41183</v>
      </c>
      <c r="O2858" s="69" t="str">
        <f>IFERROR(VLOOKUP(IF($L2858="―",$K2858,$L2858),[4]法人一覧!$D$4:$E$326,2,FALSE),"―")</f>
        <v>―</v>
      </c>
    </row>
    <row r="2859" spans="1:15" ht="30" customHeight="1" x14ac:dyDescent="0.15">
      <c r="A2859" s="39">
        <f>IF($B$2517="","",COUNTA($B$2517:B2859))</f>
        <v>343</v>
      </c>
      <c r="B2859" s="21">
        <f t="shared" si="294"/>
        <v>2859</v>
      </c>
      <c r="C2859" s="21" t="str">
        <f t="shared" si="295"/>
        <v>（１５）　就労継続支援(Ｂ型)　（障害者総合支援法）</v>
      </c>
      <c r="D2859" s="131" t="str">
        <f t="shared" si="296"/>
        <v>障がい福祉課</v>
      </c>
      <c r="E2859" s="27" t="str">
        <f t="shared" si="297"/>
        <v>就労継続支援(Ｂ型)</v>
      </c>
      <c r="F2859" s="177" t="s">
        <v>12209</v>
      </c>
      <c r="G2859" s="167" t="s">
        <v>12210</v>
      </c>
      <c r="H2859" s="167" t="s">
        <v>12211</v>
      </c>
      <c r="I2859" s="263" t="s">
        <v>12212</v>
      </c>
      <c r="J2859" s="167" t="s">
        <v>12213</v>
      </c>
      <c r="K2859" s="177" t="s">
        <v>12208</v>
      </c>
      <c r="L2859" s="25" t="s">
        <v>25</v>
      </c>
      <c r="M2859" s="172">
        <v>10</v>
      </c>
      <c r="N2859" s="170"/>
      <c r="O2859" s="69" t="str">
        <f>IFERROR(VLOOKUP(IF($L2859="―",$K2859,$L2859),[4]法人一覧!$D$4:$E$326,2,FALSE),"―")</f>
        <v>―</v>
      </c>
    </row>
    <row r="2860" spans="1:15" ht="30" customHeight="1" x14ac:dyDescent="0.15">
      <c r="A2860" s="39">
        <f>IF($B$2517="","",COUNTA($B$2517:B2860))</f>
        <v>344</v>
      </c>
      <c r="B2860" s="21">
        <f t="shared" si="294"/>
        <v>2860</v>
      </c>
      <c r="C2860" s="21" t="str">
        <f t="shared" si="295"/>
        <v>（１５）　就労継続支援(Ｂ型)　（障害者総合支援法）</v>
      </c>
      <c r="D2860" s="131" t="str">
        <f t="shared" si="296"/>
        <v>障がい福祉課</v>
      </c>
      <c r="E2860" s="27" t="str">
        <f t="shared" si="297"/>
        <v>就労継続支援(Ｂ型)</v>
      </c>
      <c r="F2860" s="180" t="s">
        <v>12214</v>
      </c>
      <c r="G2860" s="167" t="s">
        <v>2885</v>
      </c>
      <c r="H2860" s="167" t="s">
        <v>12215</v>
      </c>
      <c r="I2860" s="264" t="s">
        <v>12216</v>
      </c>
      <c r="J2860" s="166" t="s">
        <v>12216</v>
      </c>
      <c r="K2860" s="180" t="s">
        <v>14884</v>
      </c>
      <c r="L2860" s="25" t="s">
        <v>25</v>
      </c>
      <c r="M2860" s="172">
        <v>33</v>
      </c>
      <c r="N2860" s="170">
        <v>41365</v>
      </c>
      <c r="O2860" s="69" t="str">
        <f>IFERROR(VLOOKUP(IF($L2860="―",$K2860,$L2860),[4]法人一覧!$D$4:$E$326,2,FALSE),"―")</f>
        <v>2190005005940</v>
      </c>
    </row>
    <row r="2861" spans="1:15" ht="30" customHeight="1" x14ac:dyDescent="0.15">
      <c r="A2861" s="39">
        <f>IF($B$2517="","",COUNTA($B$2517:B2861))</f>
        <v>345</v>
      </c>
      <c r="B2861" s="21">
        <f t="shared" si="294"/>
        <v>2861</v>
      </c>
      <c r="C2861" s="21" t="str">
        <f t="shared" si="295"/>
        <v>（１５）　就労継続支援(Ｂ型)　（障害者総合支援法）</v>
      </c>
      <c r="D2861" s="131" t="str">
        <f t="shared" si="296"/>
        <v>障がい福祉課</v>
      </c>
      <c r="E2861" s="27" t="str">
        <f t="shared" si="297"/>
        <v>就労継続支援(Ｂ型)</v>
      </c>
      <c r="F2861" s="180" t="s">
        <v>10985</v>
      </c>
      <c r="G2861" s="167" t="s">
        <v>9412</v>
      </c>
      <c r="H2861" s="167" t="s">
        <v>10987</v>
      </c>
      <c r="I2861" s="264" t="s">
        <v>10988</v>
      </c>
      <c r="J2861" s="166" t="s">
        <v>10989</v>
      </c>
      <c r="K2861" s="180" t="s">
        <v>14926</v>
      </c>
      <c r="L2861" s="25" t="s">
        <v>25</v>
      </c>
      <c r="M2861" s="172">
        <v>10</v>
      </c>
      <c r="N2861" s="197">
        <v>41365</v>
      </c>
      <c r="O2861" s="69" t="str">
        <f>IFERROR(VLOOKUP(IF($L2861="―",$K2861,$L2861),[4]法人一覧!$D$4:$E$326,2,FALSE),"―")</f>
        <v>5190005005640</v>
      </c>
    </row>
    <row r="2862" spans="1:15" ht="30" customHeight="1" x14ac:dyDescent="0.15">
      <c r="A2862" s="39">
        <f>IF($B$2517="","",COUNTA($B$2517:B2862))</f>
        <v>346</v>
      </c>
      <c r="B2862" s="21">
        <f t="shared" si="294"/>
        <v>2862</v>
      </c>
      <c r="C2862" s="21" t="str">
        <f t="shared" si="295"/>
        <v>（１５）　就労継続支援(Ｂ型)　（障害者総合支援法）</v>
      </c>
      <c r="D2862" s="131" t="str">
        <f t="shared" si="296"/>
        <v>障がい福祉課</v>
      </c>
      <c r="E2862" s="27" t="str">
        <f t="shared" si="297"/>
        <v>就労継続支援(Ｂ型)</v>
      </c>
      <c r="F2862" s="177" t="s">
        <v>12217</v>
      </c>
      <c r="G2862" s="167" t="s">
        <v>12218</v>
      </c>
      <c r="H2862" s="167" t="s">
        <v>12219</v>
      </c>
      <c r="I2862" s="263" t="s">
        <v>12220</v>
      </c>
      <c r="J2862" s="167" t="s">
        <v>12221</v>
      </c>
      <c r="K2862" s="177" t="s">
        <v>12222</v>
      </c>
      <c r="L2862" s="25" t="s">
        <v>25</v>
      </c>
      <c r="M2862" s="172">
        <v>20</v>
      </c>
      <c r="N2862" s="234">
        <v>41913</v>
      </c>
      <c r="O2862" s="69" t="str">
        <f>IFERROR(VLOOKUP(IF($L2862="―",$K2862,$L2862),[4]法人一覧!$D$4:$E$326,2,FALSE),"―")</f>
        <v>―</v>
      </c>
    </row>
    <row r="2863" spans="1:15" ht="30" customHeight="1" x14ac:dyDescent="0.15">
      <c r="A2863" s="39">
        <f>IF($B$2517="","",COUNTA($B$2517:B2863))</f>
        <v>347</v>
      </c>
      <c r="B2863" s="21">
        <f t="shared" si="294"/>
        <v>2863</v>
      </c>
      <c r="C2863" s="21" t="str">
        <f t="shared" si="295"/>
        <v>（１５）　就労継続支援(Ｂ型)　（障害者総合支援法）</v>
      </c>
      <c r="D2863" s="131" t="str">
        <f t="shared" si="296"/>
        <v>障がい福祉課</v>
      </c>
      <c r="E2863" s="27" t="str">
        <f t="shared" si="297"/>
        <v>就労継続支援(Ｂ型)</v>
      </c>
      <c r="F2863" s="271" t="s">
        <v>12223</v>
      </c>
      <c r="G2863" s="182" t="s">
        <v>12224</v>
      </c>
      <c r="H2863" s="167" t="s">
        <v>12225</v>
      </c>
      <c r="I2863" s="250" t="s">
        <v>12226</v>
      </c>
      <c r="J2863" s="182" t="s">
        <v>12227</v>
      </c>
      <c r="K2863" s="271" t="s">
        <v>12228</v>
      </c>
      <c r="L2863" s="25" t="s">
        <v>25</v>
      </c>
      <c r="M2863" s="236">
        <v>20</v>
      </c>
      <c r="N2863" s="268">
        <v>44713</v>
      </c>
      <c r="O2863" s="69" t="str">
        <f>IFERROR(VLOOKUP(IF($L2863="―",$K2863,$L2863),[4]法人一覧!$D$4:$E$326,2,FALSE),"―")</f>
        <v>―</v>
      </c>
    </row>
    <row r="2864" spans="1:15" ht="30" customHeight="1" x14ac:dyDescent="0.15">
      <c r="A2864" s="39">
        <f>IF($B$2517="","",COUNTA($B$2517:B2864))</f>
        <v>348</v>
      </c>
      <c r="B2864" s="21">
        <f t="shared" si="294"/>
        <v>2864</v>
      </c>
      <c r="C2864" s="21" t="str">
        <f t="shared" si="295"/>
        <v>（１５）　就労継続支援(Ｂ型)　（障害者総合支援法）</v>
      </c>
      <c r="D2864" s="131" t="str">
        <f t="shared" si="296"/>
        <v>障がい福祉課</v>
      </c>
      <c r="E2864" s="27" t="str">
        <f t="shared" si="297"/>
        <v>就労継続支援(Ｂ型)</v>
      </c>
      <c r="F2864" s="271" t="s">
        <v>12229</v>
      </c>
      <c r="G2864" s="182" t="s">
        <v>10653</v>
      </c>
      <c r="H2864" s="167" t="s">
        <v>12230</v>
      </c>
      <c r="I2864" s="250" t="s">
        <v>12231</v>
      </c>
      <c r="J2864" s="182" t="s">
        <v>12231</v>
      </c>
      <c r="K2864" s="271" t="s">
        <v>12229</v>
      </c>
      <c r="L2864" s="25" t="s">
        <v>25</v>
      </c>
      <c r="M2864" s="236">
        <v>14</v>
      </c>
      <c r="N2864" s="268">
        <v>44835</v>
      </c>
      <c r="O2864" s="69" t="str">
        <f>IFERROR(VLOOKUP(IF($L2864="―",$K2864,$L2864),[4]法人一覧!$D$4:$E$326,2,FALSE),"―")</f>
        <v>―</v>
      </c>
    </row>
    <row r="2865" spans="1:15" ht="30" customHeight="1" x14ac:dyDescent="0.15">
      <c r="A2865" s="39">
        <f>IF($B$2517="","",COUNTA($B$2517:B2865))</f>
        <v>349</v>
      </c>
      <c r="B2865" s="21">
        <f t="shared" si="294"/>
        <v>2865</v>
      </c>
      <c r="C2865" s="21" t="str">
        <f t="shared" si="295"/>
        <v>（１５）　就労継続支援(Ｂ型)　（障害者総合支援法）</v>
      </c>
      <c r="D2865" s="131" t="str">
        <f t="shared" si="296"/>
        <v>障がい福祉課</v>
      </c>
      <c r="E2865" s="27" t="str">
        <f t="shared" si="297"/>
        <v>就労継続支援(Ｂ型)</v>
      </c>
      <c r="F2865" s="25" t="s">
        <v>15443</v>
      </c>
      <c r="G2865" s="34" t="s">
        <v>15444</v>
      </c>
      <c r="H2865" s="25" t="s">
        <v>15445</v>
      </c>
      <c r="I2865" s="34" t="s">
        <v>15446</v>
      </c>
      <c r="J2865" s="34" t="s">
        <v>15447</v>
      </c>
      <c r="K2865" s="25" t="s">
        <v>15448</v>
      </c>
      <c r="L2865" s="27"/>
      <c r="M2865" s="69">
        <v>20</v>
      </c>
      <c r="N2865" s="93">
        <v>45809</v>
      </c>
      <c r="O2865" s="69" t="str">
        <f>IFERROR(VLOOKUP(IF($L2865="―",$K2865,$L2865),[4]法人一覧!$D$4:$E$326,2,FALSE),"―")</f>
        <v>―</v>
      </c>
    </row>
    <row r="2866" spans="1:15" ht="30" customHeight="1" x14ac:dyDescent="0.15">
      <c r="A2866" s="39">
        <f>IF($B$2517="","",COUNTA($B$2517:B2866))</f>
        <v>350</v>
      </c>
      <c r="B2866" s="21">
        <f t="shared" si="294"/>
        <v>2866</v>
      </c>
      <c r="C2866" s="21" t="str">
        <f t="shared" si="295"/>
        <v>（１５）　就労継続支援(Ｂ型)　（障害者総合支援法）</v>
      </c>
      <c r="D2866" s="131" t="str">
        <f t="shared" si="296"/>
        <v>障がい福祉課</v>
      </c>
      <c r="E2866" s="27" t="str">
        <f t="shared" si="297"/>
        <v>就労継続支援(Ｂ型)</v>
      </c>
      <c r="F2866" s="374" t="s">
        <v>12232</v>
      </c>
      <c r="G2866" s="18" t="s">
        <v>12233</v>
      </c>
      <c r="H2866" s="167" t="s">
        <v>12234</v>
      </c>
      <c r="I2866" s="353" t="s">
        <v>10277</v>
      </c>
      <c r="J2866" s="18" t="s">
        <v>10277</v>
      </c>
      <c r="K2866" s="374" t="s">
        <v>14964</v>
      </c>
      <c r="L2866" s="25" t="s">
        <v>25</v>
      </c>
      <c r="M2866" s="22">
        <v>20</v>
      </c>
      <c r="N2866" s="184">
        <v>39173</v>
      </c>
      <c r="O2866" s="69" t="str">
        <f>IFERROR(VLOOKUP(IF($L2866="―",$K2866,$L2866),[4]法人一覧!$D$4:$E$326,2,FALSE),"―")</f>
        <v>9190005006437</v>
      </c>
    </row>
    <row r="2867" spans="1:15" ht="27" customHeight="1" x14ac:dyDescent="0.15">
      <c r="A2867" s="39">
        <f>IF($B$2517="","",COUNTA($B$2517:B2867))</f>
        <v>351</v>
      </c>
      <c r="B2867" s="21">
        <f t="shared" si="294"/>
        <v>2867</v>
      </c>
      <c r="C2867" s="21" t="str">
        <f t="shared" si="295"/>
        <v>（１５）　就労継続支援(Ｂ型)　（障害者総合支援法）</v>
      </c>
      <c r="D2867" s="131" t="str">
        <f t="shared" si="296"/>
        <v>障がい福祉課</v>
      </c>
      <c r="E2867" s="27" t="str">
        <f t="shared" si="297"/>
        <v>就労継続支援(Ｂ型)</v>
      </c>
      <c r="F2867" s="368" t="s">
        <v>9463</v>
      </c>
      <c r="G2867" s="9" t="s">
        <v>10266</v>
      </c>
      <c r="H2867" s="167" t="s">
        <v>12235</v>
      </c>
      <c r="I2867" s="345" t="s">
        <v>9465</v>
      </c>
      <c r="J2867" s="9" t="s">
        <v>9465</v>
      </c>
      <c r="K2867" s="368" t="s">
        <v>14885</v>
      </c>
      <c r="L2867" s="25" t="s">
        <v>25</v>
      </c>
      <c r="M2867" s="21">
        <v>10</v>
      </c>
      <c r="N2867" s="15">
        <v>38991</v>
      </c>
      <c r="O2867" s="69" t="str">
        <f>IFERROR(VLOOKUP(IF($L2867="―",$K2867,$L2867),[4]法人一覧!$D$4:$E$326,2,FALSE),"―")</f>
        <v>9190005006420</v>
      </c>
    </row>
    <row r="2868" spans="1:15" ht="27.75" customHeight="1" x14ac:dyDescent="0.15">
      <c r="A2868" s="39">
        <f>IF($B$2517="","",COUNTA($B$2517:B2868))</f>
        <v>352</v>
      </c>
      <c r="B2868" s="21">
        <f t="shared" si="294"/>
        <v>2868</v>
      </c>
      <c r="C2868" s="21" t="str">
        <f t="shared" si="295"/>
        <v>（１５）　就労継続支援(Ｂ型)　（障害者総合支援法）</v>
      </c>
      <c r="D2868" s="131" t="str">
        <f t="shared" si="296"/>
        <v>障がい福祉課</v>
      </c>
      <c r="E2868" s="27" t="str">
        <f t="shared" si="297"/>
        <v>就労継続支援(Ｂ型)</v>
      </c>
      <c r="F2868" s="177" t="s">
        <v>10657</v>
      </c>
      <c r="G2868" s="167" t="s">
        <v>9461</v>
      </c>
      <c r="H2868" s="167" t="s">
        <v>225</v>
      </c>
      <c r="I2868" s="263" t="s">
        <v>10660</v>
      </c>
      <c r="J2868" s="167" t="s">
        <v>10661</v>
      </c>
      <c r="K2868" s="177" t="s">
        <v>228</v>
      </c>
      <c r="L2868" s="25" t="s">
        <v>25</v>
      </c>
      <c r="M2868" s="172">
        <v>28</v>
      </c>
      <c r="N2868" s="170">
        <v>39873</v>
      </c>
      <c r="O2868" s="69" t="str">
        <f>IFERROR(VLOOKUP(IF($L2868="―",$K2868,$L2868),[4]法人一覧!$D$4:$E$326,2,FALSE),"―")</f>
        <v>3190005006260</v>
      </c>
    </row>
    <row r="2869" spans="1:15" ht="27.75" customHeight="1" x14ac:dyDescent="0.15">
      <c r="A2869" s="49">
        <f>IF($B$2517="","",COUNTA($B$2517:B2869))</f>
        <v>353</v>
      </c>
      <c r="B2869" s="50">
        <f t="shared" ref="B2869:B2876" si="298">IF(D2869="","",ROW())</f>
        <v>2869</v>
      </c>
      <c r="C2869" s="21" t="str">
        <f t="shared" ref="C2869:C2876" si="299">$F$2515</f>
        <v>（１５）　就労継続支援(Ｂ型)　（障害者総合支援法）</v>
      </c>
      <c r="D2869" s="131" t="str">
        <f t="shared" ref="D2869:D2876" si="300">$O$2515</f>
        <v>障がい福祉課</v>
      </c>
      <c r="E2869" s="9" t="str">
        <f t="shared" ref="E2869:E2892" si="301">MID(category5_15,SEARCH("）",category5_15,1)+2,SEARCH("（",category5_15,SEARCH("）",category5_15,1)+2)-SEARCH("）",category5_15,1)-3)</f>
        <v>就労継続支援(Ｂ型)</v>
      </c>
      <c r="F2869" s="177" t="s">
        <v>12236</v>
      </c>
      <c r="G2869" s="167" t="s">
        <v>9461</v>
      </c>
      <c r="H2869" s="167" t="s">
        <v>12237</v>
      </c>
      <c r="I2869" s="263" t="s">
        <v>12238</v>
      </c>
      <c r="J2869" s="167" t="s">
        <v>12239</v>
      </c>
      <c r="K2869" s="177" t="s">
        <v>12240</v>
      </c>
      <c r="L2869" s="25" t="s">
        <v>25</v>
      </c>
      <c r="M2869" s="172">
        <v>40</v>
      </c>
      <c r="N2869" s="170">
        <v>39904</v>
      </c>
      <c r="O2869" s="69" t="str">
        <f>IFERROR(VLOOKUP(IF($L2869="―",$K2869,$L2869),[4]法人一覧!$D$4:$E$326,2,FALSE),"―")</f>
        <v>―</v>
      </c>
    </row>
    <row r="2870" spans="1:15" ht="27.75" customHeight="1" x14ac:dyDescent="0.15">
      <c r="A2870" s="49">
        <f>IF($B$2517="","",COUNTA($B$2517:B2870))</f>
        <v>354</v>
      </c>
      <c r="B2870" s="50">
        <f t="shared" si="298"/>
        <v>2870</v>
      </c>
      <c r="C2870" s="21" t="str">
        <f t="shared" si="299"/>
        <v>（１５）　就労継続支援(Ｂ型)　（障害者総合支援法）</v>
      </c>
      <c r="D2870" s="131" t="str">
        <f t="shared" si="300"/>
        <v>障がい福祉課</v>
      </c>
      <c r="E2870" s="9" t="str">
        <f t="shared" si="301"/>
        <v>就労継続支援(Ｂ型)</v>
      </c>
      <c r="F2870" s="177" t="s">
        <v>12241</v>
      </c>
      <c r="G2870" s="167" t="s">
        <v>10995</v>
      </c>
      <c r="H2870" s="167" t="s">
        <v>12242</v>
      </c>
      <c r="I2870" s="263" t="s">
        <v>10996</v>
      </c>
      <c r="J2870" s="167" t="s">
        <v>10996</v>
      </c>
      <c r="K2870" s="180" t="s">
        <v>10997</v>
      </c>
      <c r="L2870" s="25" t="s">
        <v>25</v>
      </c>
      <c r="M2870" s="172">
        <v>20</v>
      </c>
      <c r="N2870" s="170">
        <v>40422</v>
      </c>
      <c r="O2870" s="69" t="str">
        <f>IFERROR(VLOOKUP(IF($L2870="―",$K2870,$L2870),[4]法人一覧!$D$4:$E$326,2,FALSE),"―")</f>
        <v>―</v>
      </c>
    </row>
    <row r="2871" spans="1:15" ht="27.75" customHeight="1" x14ac:dyDescent="0.15">
      <c r="A2871" s="49">
        <f>IF($B$2517="","",COUNTA($B$2517:B2871))</f>
        <v>355</v>
      </c>
      <c r="B2871" s="50">
        <f t="shared" si="298"/>
        <v>2871</v>
      </c>
      <c r="C2871" s="21" t="str">
        <f t="shared" si="299"/>
        <v>（１５）　就労継続支援(Ｂ型)　（障害者総合支援法）</v>
      </c>
      <c r="D2871" s="131" t="str">
        <f t="shared" si="300"/>
        <v>障がい福祉課</v>
      </c>
      <c r="E2871" s="9" t="str">
        <f t="shared" si="301"/>
        <v>就労継続支援(Ｂ型)</v>
      </c>
      <c r="F2871" s="180" t="s">
        <v>12243</v>
      </c>
      <c r="G2871" s="167" t="s">
        <v>12244</v>
      </c>
      <c r="H2871" s="167" t="s">
        <v>12245</v>
      </c>
      <c r="I2871" s="263" t="s">
        <v>12246</v>
      </c>
      <c r="J2871" s="167" t="s">
        <v>12247</v>
      </c>
      <c r="K2871" s="180" t="s">
        <v>12248</v>
      </c>
      <c r="L2871" s="25" t="s">
        <v>25</v>
      </c>
      <c r="M2871" s="195">
        <v>20</v>
      </c>
      <c r="N2871" s="238">
        <v>40634</v>
      </c>
      <c r="O2871" s="69" t="str">
        <f>IFERROR(VLOOKUP(IF($L2871="―",$K2871,$L2871),[4]法人一覧!$D$4:$E$326,2,FALSE),"―")</f>
        <v>―</v>
      </c>
    </row>
    <row r="2872" spans="1:15" ht="27.75" customHeight="1" x14ac:dyDescent="0.15">
      <c r="A2872" s="49">
        <f>IF($B$2517="","",COUNTA($B$2517:B2872))</f>
        <v>356</v>
      </c>
      <c r="B2872" s="50">
        <f t="shared" si="298"/>
        <v>2872</v>
      </c>
      <c r="C2872" s="21" t="str">
        <f t="shared" si="299"/>
        <v>（１５）　就労継続支援(Ｂ型)　（障害者総合支援法）</v>
      </c>
      <c r="D2872" s="131" t="str">
        <f t="shared" si="300"/>
        <v>障がい福祉課</v>
      </c>
      <c r="E2872" s="9" t="str">
        <f t="shared" si="301"/>
        <v>就労継続支援(Ｂ型)</v>
      </c>
      <c r="F2872" s="180" t="s">
        <v>9478</v>
      </c>
      <c r="G2872" s="167" t="s">
        <v>9479</v>
      </c>
      <c r="H2872" s="167" t="s">
        <v>12249</v>
      </c>
      <c r="I2872" s="263" t="s">
        <v>12250</v>
      </c>
      <c r="J2872" s="167" t="s">
        <v>12251</v>
      </c>
      <c r="K2872" s="180" t="s">
        <v>14886</v>
      </c>
      <c r="L2872" s="25" t="s">
        <v>25</v>
      </c>
      <c r="M2872" s="195">
        <v>15</v>
      </c>
      <c r="N2872" s="170">
        <v>41030</v>
      </c>
      <c r="O2872" s="69" t="str">
        <f>IFERROR(VLOOKUP(IF($L2872="―",$K2872,$L2872),[4]法人一覧!$D$4:$E$326,2,FALSE),"―")</f>
        <v>3190005006260</v>
      </c>
    </row>
    <row r="2873" spans="1:15" ht="27.75" customHeight="1" x14ac:dyDescent="0.15">
      <c r="A2873" s="49">
        <f>IF($B$2517="","",COUNTA($B$2517:B2873))</f>
        <v>357</v>
      </c>
      <c r="B2873" s="50">
        <f t="shared" si="298"/>
        <v>2873</v>
      </c>
      <c r="C2873" s="21" t="str">
        <f t="shared" si="299"/>
        <v>（１５）　就労継続支援(Ｂ型)　（障害者総合支援法）</v>
      </c>
      <c r="D2873" s="131" t="str">
        <f t="shared" si="300"/>
        <v>障がい福祉課</v>
      </c>
      <c r="E2873" s="9" t="str">
        <f t="shared" si="301"/>
        <v>就労継続支援(Ｂ型)</v>
      </c>
      <c r="F2873" s="177" t="s">
        <v>12252</v>
      </c>
      <c r="G2873" s="167" t="s">
        <v>12253</v>
      </c>
      <c r="H2873" s="167" t="s">
        <v>12254</v>
      </c>
      <c r="I2873" s="263" t="s">
        <v>12255</v>
      </c>
      <c r="J2873" s="167" t="s">
        <v>12255</v>
      </c>
      <c r="K2873" s="177" t="s">
        <v>12256</v>
      </c>
      <c r="L2873" s="25" t="s">
        <v>25</v>
      </c>
      <c r="M2873" s="172">
        <v>20</v>
      </c>
      <c r="N2873" s="170">
        <v>42917</v>
      </c>
      <c r="O2873" s="69" t="str">
        <f>IFERROR(VLOOKUP(IF($L2873="―",$K2873,$L2873),[4]法人一覧!$D$4:$E$326,2,FALSE),"―")</f>
        <v>―</v>
      </c>
    </row>
    <row r="2874" spans="1:15" ht="27.75" customHeight="1" x14ac:dyDescent="0.15">
      <c r="A2874" s="49">
        <f>IF($B$2517="","",COUNTA($B$2517:B2874))</f>
        <v>358</v>
      </c>
      <c r="B2874" s="50">
        <f t="shared" si="298"/>
        <v>2874</v>
      </c>
      <c r="C2874" s="21" t="str">
        <f t="shared" si="299"/>
        <v>（１５）　就労継続支援(Ｂ型)　（障害者総合支援法）</v>
      </c>
      <c r="D2874" s="131" t="str">
        <f t="shared" si="300"/>
        <v>障がい福祉課</v>
      </c>
      <c r="E2874" s="9" t="str">
        <f t="shared" si="301"/>
        <v>就労継続支援(Ｂ型)</v>
      </c>
      <c r="F2874" s="245" t="s">
        <v>12257</v>
      </c>
      <c r="G2874" s="167" t="s">
        <v>12258</v>
      </c>
      <c r="H2874" s="167" t="s">
        <v>12259</v>
      </c>
      <c r="I2874" s="256" t="s">
        <v>12260</v>
      </c>
      <c r="J2874" s="20" t="s">
        <v>12261</v>
      </c>
      <c r="K2874" s="245" t="s">
        <v>12262</v>
      </c>
      <c r="L2874" s="25" t="s">
        <v>25</v>
      </c>
      <c r="M2874" s="172">
        <v>20</v>
      </c>
      <c r="N2874" s="170">
        <v>43344</v>
      </c>
      <c r="O2874" s="69" t="str">
        <f>IFERROR(VLOOKUP(IF($L2874="―",$K2874,$L2874),[4]法人一覧!$D$4:$E$326,2,FALSE),"―")</f>
        <v>―</v>
      </c>
    </row>
    <row r="2875" spans="1:15" ht="27.75" customHeight="1" x14ac:dyDescent="0.15">
      <c r="A2875" s="49">
        <f>IF($B$2517="","",COUNTA($B$2517:B2875))</f>
        <v>359</v>
      </c>
      <c r="B2875" s="50">
        <f t="shared" si="298"/>
        <v>2875</v>
      </c>
      <c r="C2875" s="21" t="str">
        <f t="shared" si="299"/>
        <v>（１５）　就労継続支援(Ｂ型)　（障害者総合支援法）</v>
      </c>
      <c r="D2875" s="131" t="str">
        <f t="shared" si="300"/>
        <v>障がい福祉課</v>
      </c>
      <c r="E2875" s="9" t="str">
        <f t="shared" si="301"/>
        <v>就労継続支援(Ｂ型)</v>
      </c>
      <c r="F2875" s="245" t="s">
        <v>12263</v>
      </c>
      <c r="G2875" s="167" t="s">
        <v>12264</v>
      </c>
      <c r="H2875" s="167" t="s">
        <v>12265</v>
      </c>
      <c r="I2875" s="256" t="s">
        <v>12266</v>
      </c>
      <c r="J2875" s="20" t="s">
        <v>12267</v>
      </c>
      <c r="K2875" s="245" t="s">
        <v>12268</v>
      </c>
      <c r="L2875" s="25" t="s">
        <v>25</v>
      </c>
      <c r="M2875" s="172">
        <v>20</v>
      </c>
      <c r="N2875" s="170">
        <v>44562</v>
      </c>
      <c r="O2875" s="69" t="str">
        <f>IFERROR(VLOOKUP(IF($L2875="―",$K2875,$L2875),[4]法人一覧!$D$4:$E$326,2,FALSE),"―")</f>
        <v>―</v>
      </c>
    </row>
    <row r="2876" spans="1:15" ht="27.75" customHeight="1" x14ac:dyDescent="0.15">
      <c r="A2876" s="49">
        <f>IF($B$2517="","",COUNTA($B$2517:B2876))</f>
        <v>360</v>
      </c>
      <c r="B2876" s="50">
        <f t="shared" si="298"/>
        <v>2876</v>
      </c>
      <c r="C2876" s="21" t="str">
        <f t="shared" si="299"/>
        <v>（１５）　就労継続支援(Ｂ型)　（障害者総合支援法）</v>
      </c>
      <c r="D2876" s="131" t="str">
        <f t="shared" si="300"/>
        <v>障がい福祉課</v>
      </c>
      <c r="E2876" s="9" t="str">
        <f t="shared" si="301"/>
        <v>就労継続支援(Ｂ型)</v>
      </c>
      <c r="F2876" s="89" t="s">
        <v>12269</v>
      </c>
      <c r="G2876" s="210" t="s">
        <v>12270</v>
      </c>
      <c r="H2876" s="210" t="s">
        <v>12271</v>
      </c>
      <c r="I2876" s="210" t="s">
        <v>12272</v>
      </c>
      <c r="J2876" s="210" t="s">
        <v>12273</v>
      </c>
      <c r="K2876" s="98" t="s">
        <v>12274</v>
      </c>
      <c r="L2876" s="25" t="s">
        <v>25</v>
      </c>
      <c r="M2876" s="225">
        <v>10</v>
      </c>
      <c r="N2876" s="93">
        <v>44866</v>
      </c>
      <c r="O2876" s="69" t="str">
        <f>IFERROR(VLOOKUP(IF($L2876="―",$K2876,$L2876),[4]法人一覧!$D$4:$E$326,2,FALSE),"―")</f>
        <v>―</v>
      </c>
    </row>
    <row r="2877" spans="1:15" ht="27.75" customHeight="1" x14ac:dyDescent="0.15">
      <c r="A2877" s="49">
        <f>IF($B$2517="","",COUNTA($B$2517:B2877))</f>
        <v>361</v>
      </c>
      <c r="B2877" s="50">
        <f t="shared" ref="B2877:B2884" si="302">IF(D2877="","",ROW())</f>
        <v>2877</v>
      </c>
      <c r="C2877" s="21" t="str">
        <f t="shared" ref="C2877:C2884" si="303">$F$2515</f>
        <v>（１５）　就労継続支援(Ｂ型)　（障害者総合支援法）</v>
      </c>
      <c r="D2877" s="131" t="str">
        <f t="shared" ref="D2877:D2884" si="304">$O$2515</f>
        <v>障がい福祉課</v>
      </c>
      <c r="E2877" s="9" t="str">
        <f t="shared" si="301"/>
        <v>就労継続支援(Ｂ型)</v>
      </c>
      <c r="F2877" s="89" t="s">
        <v>12275</v>
      </c>
      <c r="G2877" s="210" t="s">
        <v>5316</v>
      </c>
      <c r="H2877" s="210" t="s">
        <v>12276</v>
      </c>
      <c r="I2877" s="210" t="s">
        <v>12277</v>
      </c>
      <c r="J2877" s="210" t="s">
        <v>12278</v>
      </c>
      <c r="K2877" s="98" t="s">
        <v>12279</v>
      </c>
      <c r="L2877" s="25" t="s">
        <v>25</v>
      </c>
      <c r="M2877" s="225">
        <v>20</v>
      </c>
      <c r="N2877" s="93">
        <v>44896</v>
      </c>
      <c r="O2877" s="69" t="str">
        <f>IFERROR(VLOOKUP(IF($L2877="―",$K2877,$L2877),[4]法人一覧!$D$4:$E$326,2,FALSE),"―")</f>
        <v>―</v>
      </c>
    </row>
    <row r="2878" spans="1:15" ht="27.75" customHeight="1" x14ac:dyDescent="0.15">
      <c r="A2878" s="49">
        <f>IF($B$2517="","",COUNTA($B$2517:B2878))</f>
        <v>362</v>
      </c>
      <c r="B2878" s="50">
        <f t="shared" si="302"/>
        <v>2878</v>
      </c>
      <c r="C2878" s="21" t="str">
        <f t="shared" si="303"/>
        <v>（１５）　就労継続支援(Ｂ型)　（障害者総合支援法）</v>
      </c>
      <c r="D2878" s="131" t="str">
        <f t="shared" si="304"/>
        <v>障がい福祉課</v>
      </c>
      <c r="E2878" s="9" t="str">
        <f t="shared" si="301"/>
        <v>就労継続支援(Ｂ型)</v>
      </c>
      <c r="F2878" s="89" t="s">
        <v>15449</v>
      </c>
      <c r="G2878" s="210" t="s">
        <v>12280</v>
      </c>
      <c r="H2878" s="210" t="s">
        <v>12281</v>
      </c>
      <c r="I2878" s="354" t="s">
        <v>12282</v>
      </c>
      <c r="J2878" s="210" t="s">
        <v>12283</v>
      </c>
      <c r="K2878" s="98" t="s">
        <v>12284</v>
      </c>
      <c r="L2878" s="25" t="s">
        <v>25</v>
      </c>
      <c r="M2878" s="225">
        <v>20</v>
      </c>
      <c r="N2878" s="93">
        <v>45658</v>
      </c>
      <c r="O2878" s="69" t="str">
        <f>IFERROR(VLOOKUP(IF($L2878="―",$K2878,$L2878),[4]法人一覧!$D$4:$E$326,2,FALSE),"―")</f>
        <v>―</v>
      </c>
    </row>
    <row r="2879" spans="1:15" ht="27.75" customHeight="1" x14ac:dyDescent="0.15">
      <c r="A2879" s="49">
        <f>IF($B$2517="","",COUNTA($B$2517:B2879))</f>
        <v>363</v>
      </c>
      <c r="B2879" s="50">
        <f t="shared" si="302"/>
        <v>2879</v>
      </c>
      <c r="C2879" s="21" t="str">
        <f t="shared" si="303"/>
        <v>（１５）　就労継続支援(Ｂ型)　（障害者総合支援法）</v>
      </c>
      <c r="D2879" s="131" t="str">
        <f t="shared" si="304"/>
        <v>障がい福祉課</v>
      </c>
      <c r="E2879" s="9" t="str">
        <f t="shared" si="301"/>
        <v>就労継続支援(Ｂ型)</v>
      </c>
      <c r="F2879" s="25" t="s">
        <v>15450</v>
      </c>
      <c r="G2879" s="34" t="s">
        <v>15451</v>
      </c>
      <c r="H2879" s="25" t="s">
        <v>15452</v>
      </c>
      <c r="I2879" s="34" t="s">
        <v>15453</v>
      </c>
      <c r="J2879" s="34" t="s">
        <v>10115</v>
      </c>
      <c r="K2879" s="25" t="s">
        <v>7357</v>
      </c>
      <c r="L2879" s="27"/>
      <c r="M2879" s="69">
        <v>20</v>
      </c>
      <c r="N2879" s="135">
        <v>45931</v>
      </c>
      <c r="O2879" s="69" t="str">
        <f>IFERROR(VLOOKUP(IF($L2879="―",$K2879,$L2879),[4]法人一覧!$D$4:$E$326,2,FALSE),"―")</f>
        <v>―</v>
      </c>
    </row>
    <row r="2880" spans="1:15" ht="27.75" customHeight="1" x14ac:dyDescent="0.15">
      <c r="A2880" s="49">
        <f>IF($B$2517="","",COUNTA($B$2517:B2880))</f>
        <v>364</v>
      </c>
      <c r="B2880" s="50">
        <f t="shared" si="302"/>
        <v>2880</v>
      </c>
      <c r="C2880" s="21" t="str">
        <f t="shared" si="303"/>
        <v>（１５）　就労継続支援(Ｂ型)　（障害者総合支援法）</v>
      </c>
      <c r="D2880" s="131" t="str">
        <f t="shared" si="304"/>
        <v>障がい福祉課</v>
      </c>
      <c r="E2880" s="9" t="str">
        <f t="shared" si="301"/>
        <v>就労継続支援(Ｂ型)</v>
      </c>
      <c r="F2880" s="25" t="s">
        <v>15454</v>
      </c>
      <c r="G2880" s="34" t="s">
        <v>7343</v>
      </c>
      <c r="H2880" s="25" t="s">
        <v>15455</v>
      </c>
      <c r="I2880" s="34" t="s">
        <v>15456</v>
      </c>
      <c r="J2880" s="34" t="s">
        <v>10115</v>
      </c>
      <c r="K2880" s="25" t="s">
        <v>10265</v>
      </c>
      <c r="L2880" s="25"/>
      <c r="M2880" s="97">
        <v>20</v>
      </c>
      <c r="N2880" s="135">
        <v>45931</v>
      </c>
      <c r="O2880" s="69" t="str">
        <f>IFERROR(VLOOKUP(IF($L2880="―",$K2880,$L2880),[4]法人一覧!$D$4:$E$326,2,FALSE),"―")</f>
        <v>―</v>
      </c>
    </row>
    <row r="2881" spans="1:15" ht="27.75" customHeight="1" x14ac:dyDescent="0.15">
      <c r="A2881" s="49">
        <f>IF($B$2517="","",COUNTA($B$2517:B2881))</f>
        <v>365</v>
      </c>
      <c r="B2881" s="50">
        <f t="shared" si="302"/>
        <v>2881</v>
      </c>
      <c r="C2881" s="21" t="str">
        <f t="shared" si="303"/>
        <v>（１５）　就労継続支援(Ｂ型)　（障害者総合支援法）</v>
      </c>
      <c r="D2881" s="131" t="str">
        <f t="shared" si="304"/>
        <v>障がい福祉課</v>
      </c>
      <c r="E2881" s="9" t="str">
        <f t="shared" si="301"/>
        <v>就労継続支援(Ｂ型)</v>
      </c>
      <c r="F2881" s="180" t="s">
        <v>9499</v>
      </c>
      <c r="G2881" s="167" t="s">
        <v>5873</v>
      </c>
      <c r="H2881" s="167" t="s">
        <v>12285</v>
      </c>
      <c r="I2881" s="264" t="s">
        <v>12286</v>
      </c>
      <c r="J2881" s="166" t="s">
        <v>12287</v>
      </c>
      <c r="K2881" s="180" t="s">
        <v>9503</v>
      </c>
      <c r="L2881" s="25" t="s">
        <v>25</v>
      </c>
      <c r="M2881" s="195">
        <v>15</v>
      </c>
      <c r="N2881" s="170">
        <v>40756</v>
      </c>
      <c r="O2881" s="69" t="str">
        <f>IFERROR(VLOOKUP(IF($L2881="―",$K2881,$L2881),[4]法人一覧!$D$4:$E$326,2,FALSE),"―")</f>
        <v>―</v>
      </c>
    </row>
    <row r="2882" spans="1:15" ht="27.75" customHeight="1" x14ac:dyDescent="0.15">
      <c r="A2882" s="49">
        <f>IF($B$2517="","",COUNTA($B$2517:B2882))</f>
        <v>366</v>
      </c>
      <c r="B2882" s="50">
        <f t="shared" si="302"/>
        <v>2882</v>
      </c>
      <c r="C2882" s="21" t="str">
        <f t="shared" si="303"/>
        <v>（１５）　就労継続支援(Ｂ型)　（障害者総合支援法）</v>
      </c>
      <c r="D2882" s="131" t="str">
        <f t="shared" si="304"/>
        <v>障がい福祉課</v>
      </c>
      <c r="E2882" s="9" t="str">
        <f t="shared" si="301"/>
        <v>就労継続支援(Ｂ型)</v>
      </c>
      <c r="F2882" s="180" t="s">
        <v>12288</v>
      </c>
      <c r="G2882" s="167" t="s">
        <v>2729</v>
      </c>
      <c r="H2882" s="167" t="s">
        <v>12289</v>
      </c>
      <c r="I2882" s="264" t="s">
        <v>12290</v>
      </c>
      <c r="J2882" s="166" t="s">
        <v>12291</v>
      </c>
      <c r="K2882" s="180" t="s">
        <v>12292</v>
      </c>
      <c r="L2882" s="25" t="s">
        <v>25</v>
      </c>
      <c r="M2882" s="195">
        <v>20</v>
      </c>
      <c r="N2882" s="170">
        <v>42461</v>
      </c>
      <c r="O2882" s="69" t="str">
        <f>IFERROR(VLOOKUP(IF($L2882="―",$K2882,$L2882),[4]法人一覧!$D$4:$E$326,2,FALSE),"―")</f>
        <v>―</v>
      </c>
    </row>
    <row r="2883" spans="1:15" ht="27.75" customHeight="1" x14ac:dyDescent="0.15">
      <c r="A2883" s="49">
        <f>IF($B$2517="","",COUNTA($B$2517:B2883))</f>
        <v>367</v>
      </c>
      <c r="B2883" s="50">
        <f t="shared" si="302"/>
        <v>2883</v>
      </c>
      <c r="C2883" s="21" t="str">
        <f t="shared" si="303"/>
        <v>（１５）　就労継続支援(Ｂ型)　（障害者総合支援法）</v>
      </c>
      <c r="D2883" s="131" t="str">
        <f t="shared" si="304"/>
        <v>障がい福祉課</v>
      </c>
      <c r="E2883" s="9" t="str">
        <f t="shared" si="301"/>
        <v>就労継続支援(Ｂ型)</v>
      </c>
      <c r="F2883" s="180" t="s">
        <v>12293</v>
      </c>
      <c r="G2883" s="167" t="s">
        <v>12294</v>
      </c>
      <c r="H2883" s="167" t="s">
        <v>12295</v>
      </c>
      <c r="I2883" s="263" t="s">
        <v>12296</v>
      </c>
      <c r="J2883" s="167" t="s">
        <v>12297</v>
      </c>
      <c r="K2883" s="180" t="s">
        <v>12298</v>
      </c>
      <c r="L2883" s="25" t="s">
        <v>25</v>
      </c>
      <c r="M2883" s="172">
        <v>20</v>
      </c>
      <c r="N2883" s="170">
        <v>43617</v>
      </c>
      <c r="O2883" s="69" t="str">
        <f>IFERROR(VLOOKUP(IF($L2883="―",$K2883,$L2883),[4]法人一覧!$D$4:$E$326,2,FALSE),"―")</f>
        <v>―</v>
      </c>
    </row>
    <row r="2884" spans="1:15" ht="27.75" customHeight="1" x14ac:dyDescent="0.15">
      <c r="A2884" s="49">
        <f>IF($B$2517="","",COUNTA($B$2517:B2884))</f>
        <v>368</v>
      </c>
      <c r="B2884" s="50">
        <f t="shared" si="302"/>
        <v>2884</v>
      </c>
      <c r="C2884" s="21" t="str">
        <f t="shared" si="303"/>
        <v>（１５）　就労継続支援(Ｂ型)　（障害者総合支援法）</v>
      </c>
      <c r="D2884" s="131" t="str">
        <f t="shared" si="304"/>
        <v>障がい福祉課</v>
      </c>
      <c r="E2884" s="9" t="str">
        <f t="shared" si="301"/>
        <v>就労継続支援(Ｂ型)</v>
      </c>
      <c r="F2884" s="276" t="s">
        <v>12299</v>
      </c>
      <c r="G2884" s="167" t="s">
        <v>12300</v>
      </c>
      <c r="H2884" s="167" t="s">
        <v>12301</v>
      </c>
      <c r="I2884" s="263" t="s">
        <v>12302</v>
      </c>
      <c r="J2884" s="167" t="s">
        <v>12303</v>
      </c>
      <c r="K2884" s="180" t="s">
        <v>12304</v>
      </c>
      <c r="L2884" s="25" t="s">
        <v>25</v>
      </c>
      <c r="M2884" s="172">
        <v>20</v>
      </c>
      <c r="N2884" s="170">
        <v>44652</v>
      </c>
      <c r="O2884" s="69" t="str">
        <f>IFERROR(VLOOKUP(IF($L2884="―",$K2884,$L2884),[4]法人一覧!$D$4:$E$326,2,FALSE),"―")</f>
        <v>―</v>
      </c>
    </row>
    <row r="2885" spans="1:15" ht="27.75" customHeight="1" x14ac:dyDescent="0.15">
      <c r="A2885" s="49">
        <f>IF($B$2517="","",COUNTA($B$2517:B2885))</f>
        <v>369</v>
      </c>
      <c r="B2885" s="50">
        <f t="shared" ref="B2885:B2888" si="305">IF(D2885="","",ROW())</f>
        <v>2885</v>
      </c>
      <c r="C2885" s="21" t="str">
        <f t="shared" ref="C2885:C2888" si="306">$F$2515</f>
        <v>（１５）　就労継続支援(Ｂ型)　（障害者総合支援法）</v>
      </c>
      <c r="D2885" s="131" t="str">
        <f t="shared" ref="D2885:D2888" si="307">$O$2515</f>
        <v>障がい福祉課</v>
      </c>
      <c r="E2885" s="9" t="str">
        <f t="shared" si="301"/>
        <v>就労継続支援(Ｂ型)</v>
      </c>
      <c r="F2885" s="177" t="s">
        <v>12305</v>
      </c>
      <c r="G2885" s="167" t="s">
        <v>12306</v>
      </c>
      <c r="H2885" s="167" t="s">
        <v>12307</v>
      </c>
      <c r="I2885" s="263" t="s">
        <v>12308</v>
      </c>
      <c r="J2885" s="167" t="s">
        <v>12308</v>
      </c>
      <c r="K2885" s="177" t="s">
        <v>12305</v>
      </c>
      <c r="L2885" s="25" t="s">
        <v>25</v>
      </c>
      <c r="M2885" s="172">
        <v>20</v>
      </c>
      <c r="N2885" s="170">
        <v>39904</v>
      </c>
      <c r="O2885" s="69" t="str">
        <f>IFERROR(VLOOKUP(IF($L2885="―",$K2885,$L2885),[4]法人一覧!$D$4:$E$326,2,FALSE),"―")</f>
        <v>―</v>
      </c>
    </row>
    <row r="2886" spans="1:15" ht="27.75" customHeight="1" x14ac:dyDescent="0.15">
      <c r="A2886" s="49">
        <f>IF($B$2517="","",COUNTA($B$2517:B2886))</f>
        <v>370</v>
      </c>
      <c r="B2886" s="50">
        <f t="shared" si="305"/>
        <v>2886</v>
      </c>
      <c r="C2886" s="21" t="str">
        <f t="shared" si="306"/>
        <v>（１５）　就労継続支援(Ｂ型)　（障害者総合支援法）</v>
      </c>
      <c r="D2886" s="131" t="str">
        <f t="shared" si="307"/>
        <v>障がい福祉課</v>
      </c>
      <c r="E2886" s="9" t="str">
        <f t="shared" si="301"/>
        <v>就労継続支援(Ｂ型)</v>
      </c>
      <c r="F2886" s="180" t="s">
        <v>9510</v>
      </c>
      <c r="G2886" s="167" t="s">
        <v>12309</v>
      </c>
      <c r="H2886" s="167" t="s">
        <v>9512</v>
      </c>
      <c r="I2886" s="264" t="s">
        <v>12310</v>
      </c>
      <c r="J2886" s="166" t="s">
        <v>12311</v>
      </c>
      <c r="K2886" s="180" t="s">
        <v>9503</v>
      </c>
      <c r="L2886" s="25" t="s">
        <v>25</v>
      </c>
      <c r="M2886" s="195">
        <v>15</v>
      </c>
      <c r="N2886" s="170">
        <v>40756</v>
      </c>
      <c r="O2886" s="69" t="str">
        <f>IFERROR(VLOOKUP(IF($L2886="―",$K2886,$L2886),[4]法人一覧!$D$4:$E$326,2,FALSE),"―")</f>
        <v>―</v>
      </c>
    </row>
    <row r="2887" spans="1:15" ht="27.75" customHeight="1" x14ac:dyDescent="0.15">
      <c r="A2887" s="49">
        <f>IF($B$2517="","",COUNTA($B$2517:B2887))</f>
        <v>371</v>
      </c>
      <c r="B2887" s="50">
        <f t="shared" si="305"/>
        <v>2887</v>
      </c>
      <c r="C2887" s="21" t="str">
        <f t="shared" si="306"/>
        <v>（１５）　就労継続支援(Ｂ型)　（障害者総合支援法）</v>
      </c>
      <c r="D2887" s="131" t="str">
        <f t="shared" si="307"/>
        <v>障がい福祉課</v>
      </c>
      <c r="E2887" s="9" t="str">
        <f t="shared" si="301"/>
        <v>就労継続支援(Ｂ型)</v>
      </c>
      <c r="F2887" s="180" t="s">
        <v>12312</v>
      </c>
      <c r="G2887" s="167" t="s">
        <v>12313</v>
      </c>
      <c r="H2887" s="167" t="s">
        <v>12314</v>
      </c>
      <c r="I2887" s="264" t="s">
        <v>12315</v>
      </c>
      <c r="J2887" s="166" t="s">
        <v>12316</v>
      </c>
      <c r="K2887" s="180" t="s">
        <v>5360</v>
      </c>
      <c r="L2887" s="25" t="s">
        <v>25</v>
      </c>
      <c r="M2887" s="195">
        <v>30</v>
      </c>
      <c r="N2887" s="170" t="s">
        <v>10613</v>
      </c>
      <c r="O2887" s="69" t="str">
        <f>IFERROR(VLOOKUP(IF($L2887="―",$K2887,$L2887),[4]法人一覧!$D$4:$E$326,2,FALSE),"―")</f>
        <v>―</v>
      </c>
    </row>
    <row r="2888" spans="1:15" ht="27.75" customHeight="1" x14ac:dyDescent="0.15">
      <c r="A2888" s="49">
        <f>IF($B$2517="","",COUNTA($B$2517:B2888))</f>
        <v>372</v>
      </c>
      <c r="B2888" s="50">
        <f t="shared" si="305"/>
        <v>2888</v>
      </c>
      <c r="C2888" s="21" t="str">
        <f t="shared" si="306"/>
        <v>（１５）　就労継続支援(Ｂ型)　（障害者総合支援法）</v>
      </c>
      <c r="D2888" s="131" t="str">
        <f t="shared" si="307"/>
        <v>障がい福祉課</v>
      </c>
      <c r="E2888" s="9" t="str">
        <f t="shared" si="301"/>
        <v>就労継続支援(Ｂ型)</v>
      </c>
      <c r="F2888" s="177" t="s">
        <v>9527</v>
      </c>
      <c r="G2888" s="167" t="s">
        <v>9528</v>
      </c>
      <c r="H2888" s="167" t="s">
        <v>9529</v>
      </c>
      <c r="I2888" s="264" t="s">
        <v>9530</v>
      </c>
      <c r="J2888" s="167" t="s">
        <v>12317</v>
      </c>
      <c r="K2888" s="177" t="s">
        <v>14917</v>
      </c>
      <c r="L2888" s="25" t="s">
        <v>25</v>
      </c>
      <c r="M2888" s="195">
        <v>20</v>
      </c>
      <c r="N2888" s="170">
        <v>40238</v>
      </c>
      <c r="O2888" s="69" t="str">
        <f>IFERROR(VLOOKUP(IF($L2888="―",$K2888,$L2888),[4]法人一覧!$D$4:$E$326,2,FALSE),"―")</f>
        <v>8190005003550</v>
      </c>
    </row>
    <row r="2889" spans="1:15" ht="27" customHeight="1" x14ac:dyDescent="0.15">
      <c r="A2889" s="49">
        <f>IF($B$2517="","",COUNTA($B$2517:B2889))</f>
        <v>373</v>
      </c>
      <c r="B2889" s="50">
        <f t="shared" ref="B2889:B2890" si="308">IF(D2889="","",ROW())</f>
        <v>2889</v>
      </c>
      <c r="C2889" s="21" t="str">
        <f t="shared" ref="C2889:C2890" si="309">$F$2515</f>
        <v>（１５）　就労継続支援(Ｂ型)　（障害者総合支援法）</v>
      </c>
      <c r="D2889" s="131" t="str">
        <f t="shared" ref="D2889:D2890" si="310">$O$2515</f>
        <v>障がい福祉課</v>
      </c>
      <c r="E2889" s="9" t="str">
        <f t="shared" si="301"/>
        <v>就労継続支援(Ｂ型)</v>
      </c>
      <c r="F2889" s="180" t="s">
        <v>12318</v>
      </c>
      <c r="G2889" s="167" t="s">
        <v>7411</v>
      </c>
      <c r="H2889" s="167" t="s">
        <v>12319</v>
      </c>
      <c r="I2889" s="200" t="s">
        <v>12320</v>
      </c>
      <c r="J2889" s="167" t="s">
        <v>12321</v>
      </c>
      <c r="K2889" s="180" t="s">
        <v>14965</v>
      </c>
      <c r="L2889" s="25" t="s">
        <v>25</v>
      </c>
      <c r="M2889" s="195">
        <v>10</v>
      </c>
      <c r="N2889" s="238">
        <v>40634</v>
      </c>
      <c r="O2889" s="69" t="str">
        <f>IFERROR(VLOOKUP(IF($L2889="―",$K2889,$L2889),[4]法人一覧!$D$4:$E$326,2,FALSE),"―")</f>
        <v>5190005003586</v>
      </c>
    </row>
    <row r="2890" spans="1:15" ht="27" customHeight="1" x14ac:dyDescent="0.15">
      <c r="A2890" s="49">
        <f>IF($B$2517="","",COUNTA($B$2517:B2890))</f>
        <v>374</v>
      </c>
      <c r="B2890" s="50">
        <f t="shared" si="308"/>
        <v>2890</v>
      </c>
      <c r="C2890" s="21" t="str">
        <f t="shared" si="309"/>
        <v>（１５）　就労継続支援(Ｂ型)　（障害者総合支援法）</v>
      </c>
      <c r="D2890" s="131" t="str">
        <f t="shared" si="310"/>
        <v>障がい福祉課</v>
      </c>
      <c r="E2890" s="9" t="str">
        <f t="shared" si="301"/>
        <v>就労継続支援(Ｂ型)</v>
      </c>
      <c r="F2890" s="180" t="s">
        <v>12322</v>
      </c>
      <c r="G2890" s="167" t="s">
        <v>7411</v>
      </c>
      <c r="H2890" s="167" t="s">
        <v>12323</v>
      </c>
      <c r="I2890" s="263" t="s">
        <v>12324</v>
      </c>
      <c r="J2890" s="167" t="s">
        <v>12325</v>
      </c>
      <c r="K2890" s="180" t="s">
        <v>14965</v>
      </c>
      <c r="L2890" s="25" t="s">
        <v>25</v>
      </c>
      <c r="M2890" s="195">
        <v>10</v>
      </c>
      <c r="N2890" s="197"/>
      <c r="O2890" s="69" t="str">
        <f>IFERROR(VLOOKUP(IF($L2890="―",$K2890,$L2890),[4]法人一覧!$D$4:$E$326,2,FALSE),"―")</f>
        <v>5190005003586</v>
      </c>
    </row>
    <row r="2891" spans="1:15" ht="27" customHeight="1" x14ac:dyDescent="0.15">
      <c r="A2891" s="49">
        <f>IF($B$2517="","",COUNTA($B$2517:B2891))</f>
        <v>375</v>
      </c>
      <c r="B2891" s="50">
        <f>IF(D2891="","",ROW())</f>
        <v>2891</v>
      </c>
      <c r="C2891" s="21" t="str">
        <f>$F$2515</f>
        <v>（１５）　就労継続支援(Ｂ型)　（障害者総合支援法）</v>
      </c>
      <c r="D2891" s="131" t="str">
        <f>$O$2515</f>
        <v>障がい福祉課</v>
      </c>
      <c r="E2891" s="9" t="str">
        <f t="shared" si="301"/>
        <v>就労継続支援(Ｂ型)</v>
      </c>
      <c r="F2891" s="177" t="s">
        <v>12326</v>
      </c>
      <c r="G2891" s="167" t="s">
        <v>12327</v>
      </c>
      <c r="H2891" s="167" t="s">
        <v>12328</v>
      </c>
      <c r="I2891" s="263" t="s">
        <v>12329</v>
      </c>
      <c r="J2891" s="167" t="s">
        <v>12330</v>
      </c>
      <c r="K2891" s="177" t="s">
        <v>12331</v>
      </c>
      <c r="L2891" s="25" t="s">
        <v>25</v>
      </c>
      <c r="M2891" s="172">
        <v>20</v>
      </c>
      <c r="N2891" s="170">
        <v>39904</v>
      </c>
      <c r="O2891" s="69" t="str">
        <f>IFERROR(VLOOKUP(IF($L2891="―",$K2891,$L2891),[4]法人一覧!$D$4:$E$326,2,FALSE),"―")</f>
        <v>―</v>
      </c>
    </row>
    <row r="2892" spans="1:15" ht="27" customHeight="1" x14ac:dyDescent="0.15">
      <c r="A2892" s="49">
        <f>IF($B$2517="","",COUNTA($B$2517:B2892))</f>
        <v>376</v>
      </c>
      <c r="B2892" s="50">
        <f>IF(D2892="","",ROW())</f>
        <v>2892</v>
      </c>
      <c r="C2892" s="21" t="str">
        <f>$F$2515</f>
        <v>（１５）　就労継続支援(Ｂ型)　（障害者総合支援法）</v>
      </c>
      <c r="D2892" s="131" t="str">
        <f>$O$2515</f>
        <v>障がい福祉課</v>
      </c>
      <c r="E2892" s="9" t="str">
        <f t="shared" si="301"/>
        <v>就労継続支援(Ｂ型)</v>
      </c>
      <c r="F2892" s="177" t="s">
        <v>12332</v>
      </c>
      <c r="G2892" s="167" t="s">
        <v>3914</v>
      </c>
      <c r="H2892" s="167" t="s">
        <v>10664</v>
      </c>
      <c r="I2892" s="263" t="s">
        <v>10665</v>
      </c>
      <c r="J2892" s="167" t="s">
        <v>10665</v>
      </c>
      <c r="K2892" s="177" t="s">
        <v>10666</v>
      </c>
      <c r="L2892" s="25" t="s">
        <v>25</v>
      </c>
      <c r="M2892" s="172">
        <v>14</v>
      </c>
      <c r="N2892" s="170">
        <v>44317</v>
      </c>
      <c r="O2892" s="69" t="str">
        <f>IFERROR(VLOOKUP(IF($L2892="―",$K2892,$L2892),[4]法人一覧!$D$4:$E$326,2,FALSE),"―")</f>
        <v>―</v>
      </c>
    </row>
    <row r="2893" spans="1:15" ht="30" customHeight="1" x14ac:dyDescent="0.15">
      <c r="A2893" s="39">
        <f>IF($B$2517="","",COUNTA($B$2517:B2893))</f>
        <v>377</v>
      </c>
      <c r="B2893" s="22">
        <f t="shared" si="294"/>
        <v>2893</v>
      </c>
      <c r="C2893" s="22" t="str">
        <f t="shared" si="295"/>
        <v>（１５）　就労継続支援(Ｂ型)　（障害者総合支援法）</v>
      </c>
      <c r="D2893" s="138" t="str">
        <f t="shared" si="296"/>
        <v>障がい福祉課</v>
      </c>
      <c r="E2893" s="27" t="str">
        <f t="shared" si="297"/>
        <v>就労継続支援(Ｂ型)</v>
      </c>
      <c r="F2893" s="271" t="s">
        <v>12333</v>
      </c>
      <c r="G2893" s="182" t="s">
        <v>1978</v>
      </c>
      <c r="H2893" s="182" t="s">
        <v>12334</v>
      </c>
      <c r="I2893" s="250" t="s">
        <v>12335</v>
      </c>
      <c r="J2893" s="182" t="s">
        <v>12336</v>
      </c>
      <c r="K2893" s="271" t="s">
        <v>12337</v>
      </c>
      <c r="L2893" s="58" t="s">
        <v>25</v>
      </c>
      <c r="M2893" s="236">
        <v>20</v>
      </c>
      <c r="N2893" s="184">
        <v>45689</v>
      </c>
      <c r="O2893" s="74" t="str">
        <f>IFERROR(VLOOKUP(IF($L2893="―",$K2893,$L2893),[4]法人一覧!$D$4:$E$326,2,FALSE),"―")</f>
        <v>―</v>
      </c>
    </row>
    <row r="2894" spans="1:15" ht="30" customHeight="1" x14ac:dyDescent="0.15">
      <c r="A2894" s="199"/>
      <c r="B2894" s="199"/>
      <c r="C2894" s="199"/>
      <c r="D2894" s="199"/>
      <c r="E2894" s="199"/>
      <c r="F2894" s="375"/>
      <c r="G2894" s="200"/>
      <c r="H2894" s="200"/>
      <c r="I2894" s="200"/>
      <c r="J2894" s="200"/>
      <c r="K2894" s="375"/>
      <c r="L2894" s="200"/>
      <c r="M2894" s="200"/>
      <c r="N2894" s="343"/>
      <c r="O2894" s="201"/>
    </row>
    <row r="2895" spans="1:15" ht="30" customHeight="1" x14ac:dyDescent="0.15">
      <c r="F2895" s="379" t="s">
        <v>12338</v>
      </c>
      <c r="N2895" s="109"/>
    </row>
    <row r="2896" spans="1:15" ht="30" customHeight="1" x14ac:dyDescent="0.15">
      <c r="F2896" s="379" t="s">
        <v>12339</v>
      </c>
      <c r="O2896" s="56" t="s">
        <v>204</v>
      </c>
    </row>
    <row r="2897" spans="1:15" ht="30" customHeight="1" x14ac:dyDescent="0.15">
      <c r="A2897" s="77" t="s">
        <v>5</v>
      </c>
      <c r="B2897" s="66" t="s">
        <v>6</v>
      </c>
      <c r="C2897" s="66" t="s">
        <v>7</v>
      </c>
      <c r="D2897" s="66" t="s">
        <v>8</v>
      </c>
      <c r="E2897" s="66" t="s">
        <v>9</v>
      </c>
      <c r="F2897" s="67" t="s">
        <v>10</v>
      </c>
      <c r="G2897" s="66" t="s">
        <v>11</v>
      </c>
      <c r="H2897" s="67" t="s">
        <v>12</v>
      </c>
      <c r="I2897" s="66" t="s">
        <v>13</v>
      </c>
      <c r="J2897" s="66" t="s">
        <v>14</v>
      </c>
      <c r="K2897" s="67" t="s">
        <v>15</v>
      </c>
      <c r="L2897" s="67" t="s">
        <v>13925</v>
      </c>
      <c r="M2897" s="68" t="s">
        <v>16</v>
      </c>
      <c r="N2897" s="67" t="s">
        <v>17</v>
      </c>
      <c r="O2897" s="66" t="s">
        <v>18</v>
      </c>
    </row>
    <row r="2898" spans="1:15" ht="30" customHeight="1" x14ac:dyDescent="0.15">
      <c r="A2898" s="39">
        <f>IF($B$2898="","",COUNTA($B$2898:B2898))</f>
        <v>1</v>
      </c>
      <c r="B2898" s="59">
        <f t="shared" ref="B2898:B2961" si="311">IF(D2898="","",ROW())</f>
        <v>2898</v>
      </c>
      <c r="C2898" s="168" t="str">
        <f t="shared" ref="C2898:C2961" si="312">$F$2896</f>
        <v>（１）　児童発達支援　（児童福祉法）</v>
      </c>
      <c r="D2898" s="131" t="str">
        <f t="shared" ref="D2898:D2961" si="313">$O$2896</f>
        <v>障がい福祉課</v>
      </c>
      <c r="E2898" s="27" t="str">
        <f t="shared" ref="E2898:E2961" si="314">MID(category6_1,SEARCH("）",category6_1,1)+2,SEARCH("（",category6_1,SEARCH("）",category6_1,1)+2)-SEARCH("）",category6_1,1)-3)</f>
        <v>児童発達支援</v>
      </c>
      <c r="F2898" s="387" t="s">
        <v>12340</v>
      </c>
      <c r="G2898" s="127" t="s">
        <v>572</v>
      </c>
      <c r="H2898" s="168" t="s">
        <v>12341</v>
      </c>
      <c r="I2898" s="272" t="s">
        <v>11061</v>
      </c>
      <c r="J2898" s="272" t="s">
        <v>12342</v>
      </c>
      <c r="K2898" s="180" t="s">
        <v>8623</v>
      </c>
      <c r="L2898" s="25" t="s">
        <v>25</v>
      </c>
      <c r="M2898" s="273">
        <v>10</v>
      </c>
      <c r="N2898" s="17">
        <v>44682</v>
      </c>
      <c r="O2898" s="74" t="str">
        <f>IFERROR(VLOOKUP(IF($L2898="―",$K2898,$L2898),[4]法人一覧!$D$4:$E$326,2,FALSE),"―")</f>
        <v>―</v>
      </c>
    </row>
    <row r="2899" spans="1:15" ht="30" customHeight="1" x14ac:dyDescent="0.15">
      <c r="A2899" s="39">
        <f>IF($B$2898="","",COUNTA($B$2898:B2899))</f>
        <v>2</v>
      </c>
      <c r="B2899" s="168">
        <f t="shared" si="311"/>
        <v>2899</v>
      </c>
      <c r="C2899" s="168" t="str">
        <f t="shared" si="312"/>
        <v>（１）　児童発達支援　（児童福祉法）</v>
      </c>
      <c r="D2899" s="131" t="str">
        <f t="shared" si="313"/>
        <v>障がい福祉課</v>
      </c>
      <c r="E2899" s="27" t="str">
        <f t="shared" si="314"/>
        <v>児童発達支援</v>
      </c>
      <c r="F2899" s="286" t="s">
        <v>12343</v>
      </c>
      <c r="G2899" s="12" t="s">
        <v>11104</v>
      </c>
      <c r="H2899" s="168" t="s">
        <v>12344</v>
      </c>
      <c r="I2899" s="12" t="s">
        <v>12345</v>
      </c>
      <c r="J2899" s="12" t="s">
        <v>12346</v>
      </c>
      <c r="K2899" s="276" t="s">
        <v>12347</v>
      </c>
      <c r="L2899" s="25" t="s">
        <v>25</v>
      </c>
      <c r="M2899" s="273">
        <v>10</v>
      </c>
      <c r="N2899" s="17">
        <v>42795</v>
      </c>
      <c r="O2899" s="69" t="str">
        <f>IFERROR(VLOOKUP(IF($L2899="―",$K2899,$L2899),[4]法人一覧!$D$4:$E$326,2,FALSE),"―")</f>
        <v>―</v>
      </c>
    </row>
    <row r="2900" spans="1:15" ht="30" customHeight="1" x14ac:dyDescent="0.15">
      <c r="A2900" s="39">
        <f>IF($B$2898="","",COUNTA($B$2898:B2900))</f>
        <v>3</v>
      </c>
      <c r="B2900" s="168">
        <f t="shared" si="311"/>
        <v>2900</v>
      </c>
      <c r="C2900" s="168" t="str">
        <f t="shared" si="312"/>
        <v>（１）　児童発達支援　（児童福祉法）</v>
      </c>
      <c r="D2900" s="131" t="str">
        <f t="shared" si="313"/>
        <v>障がい福祉課</v>
      </c>
      <c r="E2900" s="27" t="str">
        <f t="shared" si="314"/>
        <v>児童発達支援</v>
      </c>
      <c r="F2900" s="286" t="s">
        <v>12348</v>
      </c>
      <c r="G2900" s="12" t="s">
        <v>4246</v>
      </c>
      <c r="H2900" s="168" t="s">
        <v>12349</v>
      </c>
      <c r="I2900" s="12" t="s">
        <v>12350</v>
      </c>
      <c r="J2900" s="12" t="s">
        <v>12351</v>
      </c>
      <c r="K2900" s="276" t="s">
        <v>12352</v>
      </c>
      <c r="L2900" s="25" t="s">
        <v>25</v>
      </c>
      <c r="M2900" s="274">
        <v>10</v>
      </c>
      <c r="N2900" s="17">
        <v>42430</v>
      </c>
      <c r="O2900" s="69" t="str">
        <f>IFERROR(VLOOKUP(IF($L2900="―",$K2900,$L2900),[4]法人一覧!$D$4:$E$326,2,FALSE),"―")</f>
        <v>―</v>
      </c>
    </row>
    <row r="2901" spans="1:15" ht="30" customHeight="1" x14ac:dyDescent="0.15">
      <c r="A2901" s="39">
        <f>IF($B$2898="","",COUNTA($B$2898:B2901))</f>
        <v>4</v>
      </c>
      <c r="B2901" s="168">
        <f t="shared" si="311"/>
        <v>2901</v>
      </c>
      <c r="C2901" s="168" t="str">
        <f t="shared" si="312"/>
        <v>（１）　児童発達支援　（児童福祉法）</v>
      </c>
      <c r="D2901" s="131" t="str">
        <f t="shared" si="313"/>
        <v>障がい福祉課</v>
      </c>
      <c r="E2901" s="27" t="str">
        <f t="shared" si="314"/>
        <v>児童発達支援</v>
      </c>
      <c r="F2901" s="286" t="s">
        <v>12353</v>
      </c>
      <c r="G2901" s="12" t="s">
        <v>12354</v>
      </c>
      <c r="H2901" s="168" t="s">
        <v>12355</v>
      </c>
      <c r="I2901" s="12" t="s">
        <v>16138</v>
      </c>
      <c r="J2901" s="12" t="s">
        <v>12356</v>
      </c>
      <c r="K2901" s="276" t="s">
        <v>12357</v>
      </c>
      <c r="L2901" s="25" t="s">
        <v>25</v>
      </c>
      <c r="M2901" s="274">
        <v>20</v>
      </c>
      <c r="N2901" s="17">
        <v>43040</v>
      </c>
      <c r="O2901" s="69" t="str">
        <f>IFERROR(VLOOKUP(IF($L2901="―",$K2901,$L2901),[4]法人一覧!$D$4:$E$326,2,FALSE),"―")</f>
        <v>―</v>
      </c>
    </row>
    <row r="2902" spans="1:15" ht="30" customHeight="1" x14ac:dyDescent="0.15">
      <c r="A2902" s="39">
        <f>IF($B$2898="","",COUNTA($B$2898:B2902))</f>
        <v>5</v>
      </c>
      <c r="B2902" s="168">
        <f t="shared" si="311"/>
        <v>2902</v>
      </c>
      <c r="C2902" s="168" t="str">
        <f t="shared" si="312"/>
        <v>（１）　児童発達支援　（児童福祉法）</v>
      </c>
      <c r="D2902" s="131" t="str">
        <f t="shared" si="313"/>
        <v>障がい福祉課</v>
      </c>
      <c r="E2902" s="27" t="str">
        <f t="shared" si="314"/>
        <v>児童発達支援</v>
      </c>
      <c r="F2902" s="286" t="s">
        <v>12358</v>
      </c>
      <c r="G2902" s="12" t="s">
        <v>12359</v>
      </c>
      <c r="H2902" s="168" t="s">
        <v>12360</v>
      </c>
      <c r="I2902" s="12" t="s">
        <v>12361</v>
      </c>
      <c r="J2902" s="12" t="s">
        <v>12362</v>
      </c>
      <c r="K2902" s="276" t="s">
        <v>12363</v>
      </c>
      <c r="L2902" s="25" t="s">
        <v>25</v>
      </c>
      <c r="M2902" s="273">
        <v>10</v>
      </c>
      <c r="N2902" s="17">
        <v>43101</v>
      </c>
      <c r="O2902" s="69" t="str">
        <f>IFERROR(VLOOKUP(IF($L2902="―",$K2902,$L2902),[4]法人一覧!$D$4:$E$326,2,FALSE),"―")</f>
        <v>―</v>
      </c>
    </row>
    <row r="2903" spans="1:15" ht="30" customHeight="1" x14ac:dyDescent="0.15">
      <c r="A2903" s="39">
        <f>IF($B$2898="","",COUNTA($B$2898:B2903))</f>
        <v>6</v>
      </c>
      <c r="B2903" s="168">
        <f t="shared" si="311"/>
        <v>2903</v>
      </c>
      <c r="C2903" s="168" t="str">
        <f t="shared" si="312"/>
        <v>（１）　児童発達支援　（児童福祉法）</v>
      </c>
      <c r="D2903" s="131" t="str">
        <f t="shared" si="313"/>
        <v>障がい福祉課</v>
      </c>
      <c r="E2903" s="27" t="str">
        <f t="shared" si="314"/>
        <v>児童発達支援</v>
      </c>
      <c r="F2903" s="286" t="s">
        <v>12364</v>
      </c>
      <c r="G2903" s="12" t="s">
        <v>6152</v>
      </c>
      <c r="H2903" s="168" t="s">
        <v>12365</v>
      </c>
      <c r="I2903" s="12" t="s">
        <v>12366</v>
      </c>
      <c r="J2903" s="12" t="s">
        <v>12367</v>
      </c>
      <c r="K2903" s="276" t="s">
        <v>12368</v>
      </c>
      <c r="L2903" s="25" t="s">
        <v>25</v>
      </c>
      <c r="M2903" s="274">
        <v>20</v>
      </c>
      <c r="N2903" s="17">
        <v>43009</v>
      </c>
      <c r="O2903" s="69" t="str">
        <f>IFERROR(VLOOKUP(IF($L2903="―",$K2903,$L2903),[4]法人一覧!$D$4:$E$326,2,FALSE),"―")</f>
        <v>―</v>
      </c>
    </row>
    <row r="2904" spans="1:15" ht="30" customHeight="1" x14ac:dyDescent="0.15">
      <c r="A2904" s="39">
        <f>IF($B$2898="","",COUNTA($B$2898:B2904))</f>
        <v>7</v>
      </c>
      <c r="B2904" s="168">
        <f t="shared" si="311"/>
        <v>2904</v>
      </c>
      <c r="C2904" s="168" t="str">
        <f t="shared" si="312"/>
        <v>（１）　児童発達支援　（児童福祉法）</v>
      </c>
      <c r="D2904" s="131" t="str">
        <f t="shared" si="313"/>
        <v>障がい福祉課</v>
      </c>
      <c r="E2904" s="27" t="str">
        <f t="shared" si="314"/>
        <v>児童発達支援</v>
      </c>
      <c r="F2904" s="286" t="s">
        <v>12369</v>
      </c>
      <c r="G2904" s="12" t="s">
        <v>4246</v>
      </c>
      <c r="H2904" s="168" t="s">
        <v>12370</v>
      </c>
      <c r="I2904" s="12" t="s">
        <v>12371</v>
      </c>
      <c r="J2904" s="12" t="s">
        <v>12372</v>
      </c>
      <c r="K2904" s="276" t="s">
        <v>12373</v>
      </c>
      <c r="L2904" s="25" t="s">
        <v>25</v>
      </c>
      <c r="M2904" s="273">
        <v>10</v>
      </c>
      <c r="N2904" s="17">
        <v>43040</v>
      </c>
      <c r="O2904" s="69" t="str">
        <f>IFERROR(VLOOKUP(IF($L2904="―",$K2904,$L2904),[4]法人一覧!$D$4:$E$326,2,FALSE),"―")</f>
        <v>―</v>
      </c>
    </row>
    <row r="2905" spans="1:15" ht="30" customHeight="1" x14ac:dyDescent="0.15">
      <c r="A2905" s="39">
        <f>IF($B$2898="","",COUNTA($B$2898:B2905))</f>
        <v>8</v>
      </c>
      <c r="B2905" s="168">
        <f t="shared" si="311"/>
        <v>2905</v>
      </c>
      <c r="C2905" s="168" t="str">
        <f t="shared" si="312"/>
        <v>（１）　児童発達支援　（児童福祉法）</v>
      </c>
      <c r="D2905" s="131" t="str">
        <f t="shared" si="313"/>
        <v>障がい福祉課</v>
      </c>
      <c r="E2905" s="27" t="str">
        <f t="shared" si="314"/>
        <v>児童発達支援</v>
      </c>
      <c r="F2905" s="286" t="s">
        <v>12374</v>
      </c>
      <c r="G2905" s="12" t="s">
        <v>586</v>
      </c>
      <c r="H2905" s="168" t="s">
        <v>12375</v>
      </c>
      <c r="I2905" s="12" t="s">
        <v>12376</v>
      </c>
      <c r="J2905" s="12" t="s">
        <v>12376</v>
      </c>
      <c r="K2905" s="276" t="s">
        <v>12377</v>
      </c>
      <c r="L2905" s="25" t="s">
        <v>25</v>
      </c>
      <c r="M2905" s="273">
        <v>10</v>
      </c>
      <c r="N2905" s="17">
        <v>43070</v>
      </c>
      <c r="O2905" s="69" t="str">
        <f>IFERROR(VLOOKUP(IF($L2905="―",$K2905,$L2905),[4]法人一覧!$D$4:$E$326,2,FALSE),"―")</f>
        <v>―</v>
      </c>
    </row>
    <row r="2906" spans="1:15" ht="30" customHeight="1" x14ac:dyDescent="0.15">
      <c r="A2906" s="39">
        <f>IF($B$2898="","",COUNTA($B$2898:B2906))</f>
        <v>9</v>
      </c>
      <c r="B2906" s="168">
        <f t="shared" si="311"/>
        <v>2906</v>
      </c>
      <c r="C2906" s="168" t="str">
        <f t="shared" si="312"/>
        <v>（１）　児童発達支援　（児童福祉法）</v>
      </c>
      <c r="D2906" s="131" t="str">
        <f t="shared" si="313"/>
        <v>障がい福祉課</v>
      </c>
      <c r="E2906" s="27" t="str">
        <f t="shared" si="314"/>
        <v>児童発達支援</v>
      </c>
      <c r="F2906" s="286" t="s">
        <v>12378</v>
      </c>
      <c r="G2906" s="12" t="s">
        <v>586</v>
      </c>
      <c r="H2906" s="168" t="s">
        <v>12379</v>
      </c>
      <c r="I2906" s="12" t="s">
        <v>12376</v>
      </c>
      <c r="J2906" s="12" t="s">
        <v>12376</v>
      </c>
      <c r="K2906" s="276" t="s">
        <v>12380</v>
      </c>
      <c r="L2906" s="25" t="s">
        <v>25</v>
      </c>
      <c r="M2906" s="273">
        <v>10</v>
      </c>
      <c r="N2906" s="17">
        <v>43678</v>
      </c>
      <c r="O2906" s="69" t="str">
        <f>IFERROR(VLOOKUP(IF($L2906="―",$K2906,$L2906),[4]法人一覧!$D$4:$E$326,2,FALSE),"―")</f>
        <v>―</v>
      </c>
    </row>
    <row r="2907" spans="1:15" ht="30" customHeight="1" x14ac:dyDescent="0.15">
      <c r="A2907" s="39">
        <f>IF($B$2898="","",COUNTA($B$2898:B2907))</f>
        <v>10</v>
      </c>
      <c r="B2907" s="168">
        <f t="shared" si="311"/>
        <v>2907</v>
      </c>
      <c r="C2907" s="168" t="str">
        <f t="shared" si="312"/>
        <v>（１）　児童発達支援　（児童福祉法）</v>
      </c>
      <c r="D2907" s="131" t="str">
        <f t="shared" si="313"/>
        <v>障がい福祉課</v>
      </c>
      <c r="E2907" s="27" t="str">
        <f t="shared" si="314"/>
        <v>児童発達支援</v>
      </c>
      <c r="F2907" s="286" t="s">
        <v>12381</v>
      </c>
      <c r="G2907" s="12" t="s">
        <v>12382</v>
      </c>
      <c r="H2907" s="168" t="s">
        <v>12383</v>
      </c>
      <c r="I2907" s="12" t="s">
        <v>12384</v>
      </c>
      <c r="J2907" s="12" t="s">
        <v>12385</v>
      </c>
      <c r="K2907" s="276" t="s">
        <v>10362</v>
      </c>
      <c r="L2907" s="25" t="s">
        <v>25</v>
      </c>
      <c r="M2907" s="273">
        <v>10</v>
      </c>
      <c r="N2907" s="17">
        <v>43891</v>
      </c>
      <c r="O2907" s="69" t="str">
        <f>IFERROR(VLOOKUP(IF($L2907="―",$K2907,$L2907),[4]法人一覧!$D$4:$E$326,2,FALSE),"―")</f>
        <v>―</v>
      </c>
    </row>
    <row r="2908" spans="1:15" ht="30" customHeight="1" x14ac:dyDescent="0.15">
      <c r="A2908" s="39">
        <f>IF($B$2898="","",COUNTA($B$2898:B2908))</f>
        <v>11</v>
      </c>
      <c r="B2908" s="168">
        <f t="shared" si="311"/>
        <v>2908</v>
      </c>
      <c r="C2908" s="168" t="str">
        <f t="shared" si="312"/>
        <v>（１）　児童発達支援　（児童福祉法）</v>
      </c>
      <c r="D2908" s="131" t="str">
        <f t="shared" si="313"/>
        <v>障がい福祉課</v>
      </c>
      <c r="E2908" s="27" t="str">
        <f t="shared" si="314"/>
        <v>児童発達支援</v>
      </c>
      <c r="F2908" s="10" t="s">
        <v>12386</v>
      </c>
      <c r="G2908" s="12" t="s">
        <v>12387</v>
      </c>
      <c r="H2908" s="168" t="s">
        <v>12388</v>
      </c>
      <c r="I2908" s="275" t="s">
        <v>12389</v>
      </c>
      <c r="J2908" s="12" t="s">
        <v>12390</v>
      </c>
      <c r="K2908" s="276" t="s">
        <v>14966</v>
      </c>
      <c r="L2908" s="25" t="s">
        <v>25</v>
      </c>
      <c r="M2908" s="274">
        <v>30</v>
      </c>
      <c r="N2908" s="17">
        <v>44287</v>
      </c>
      <c r="O2908" s="69" t="str">
        <f>IFERROR(VLOOKUP(IF($L2908="―",$K2908,$L2908),[4]法人一覧!$D$4:$E$326,2,FALSE),"―")</f>
        <v>4190005008446</v>
      </c>
    </row>
    <row r="2909" spans="1:15" ht="30" customHeight="1" x14ac:dyDescent="0.15">
      <c r="A2909" s="39">
        <f>IF($B$2898="","",COUNTA($B$2898:B2909))</f>
        <v>12</v>
      </c>
      <c r="B2909" s="168">
        <f t="shared" si="311"/>
        <v>2909</v>
      </c>
      <c r="C2909" s="168" t="str">
        <f t="shared" si="312"/>
        <v>（１）　児童発達支援　（児童福祉法）</v>
      </c>
      <c r="D2909" s="131" t="str">
        <f t="shared" si="313"/>
        <v>障がい福祉課</v>
      </c>
      <c r="E2909" s="27" t="str">
        <f t="shared" si="314"/>
        <v>児童発達支援</v>
      </c>
      <c r="F2909" s="286" t="s">
        <v>12391</v>
      </c>
      <c r="G2909" s="12" t="s">
        <v>4246</v>
      </c>
      <c r="H2909" s="168" t="s">
        <v>12392</v>
      </c>
      <c r="I2909" s="12" t="s">
        <v>12393</v>
      </c>
      <c r="J2909" s="12" t="s">
        <v>12394</v>
      </c>
      <c r="K2909" s="276" t="s">
        <v>10362</v>
      </c>
      <c r="L2909" s="25" t="s">
        <v>25</v>
      </c>
      <c r="M2909" s="274">
        <v>10</v>
      </c>
      <c r="N2909" s="17">
        <v>44652</v>
      </c>
      <c r="O2909" s="69" t="str">
        <f>IFERROR(VLOOKUP(IF($L2909="―",$K2909,$L2909),[4]法人一覧!$D$4:$E$326,2,FALSE),"―")</f>
        <v>―</v>
      </c>
    </row>
    <row r="2910" spans="1:15" ht="30" customHeight="1" x14ac:dyDescent="0.15">
      <c r="A2910" s="39">
        <f>IF($B$2898="","",COUNTA($B$2898:B2910))</f>
        <v>13</v>
      </c>
      <c r="B2910" s="168">
        <f t="shared" si="311"/>
        <v>2910</v>
      </c>
      <c r="C2910" s="168" t="str">
        <f t="shared" si="312"/>
        <v>（１）　児童発達支援　（児童福祉法）</v>
      </c>
      <c r="D2910" s="131" t="str">
        <f t="shared" si="313"/>
        <v>障がい福祉課</v>
      </c>
      <c r="E2910" s="27" t="str">
        <f t="shared" si="314"/>
        <v>児童発達支援</v>
      </c>
      <c r="F2910" s="286" t="s">
        <v>12395</v>
      </c>
      <c r="G2910" s="12" t="s">
        <v>6056</v>
      </c>
      <c r="H2910" s="168" t="s">
        <v>12396</v>
      </c>
      <c r="I2910" s="12" t="s">
        <v>12397</v>
      </c>
      <c r="J2910" s="12" t="s">
        <v>12356</v>
      </c>
      <c r="K2910" s="276" t="s">
        <v>12357</v>
      </c>
      <c r="L2910" s="25" t="s">
        <v>25</v>
      </c>
      <c r="M2910" s="274">
        <v>10</v>
      </c>
      <c r="N2910" s="17">
        <v>44652</v>
      </c>
      <c r="O2910" s="69" t="str">
        <f>IFERROR(VLOOKUP(IF($L2910="―",$K2910,$L2910),[4]法人一覧!$D$4:$E$326,2,FALSE),"―")</f>
        <v>―</v>
      </c>
    </row>
    <row r="2911" spans="1:15" ht="30" customHeight="1" x14ac:dyDescent="0.15">
      <c r="A2911" s="39">
        <f>IF($B$2898="","",COUNTA($B$2898:B2911))</f>
        <v>14</v>
      </c>
      <c r="B2911" s="168">
        <f t="shared" si="311"/>
        <v>2911</v>
      </c>
      <c r="C2911" s="168" t="str">
        <f t="shared" si="312"/>
        <v>（１）　児童発達支援　（児童福祉法）</v>
      </c>
      <c r="D2911" s="131" t="str">
        <f t="shared" si="313"/>
        <v>障がい福祉課</v>
      </c>
      <c r="E2911" s="27" t="str">
        <f t="shared" si="314"/>
        <v>児童発達支援</v>
      </c>
      <c r="F2911" s="286" t="s">
        <v>12398</v>
      </c>
      <c r="G2911" s="12" t="s">
        <v>2048</v>
      </c>
      <c r="H2911" s="168" t="s">
        <v>12399</v>
      </c>
      <c r="I2911" s="12" t="s">
        <v>12400</v>
      </c>
      <c r="J2911" s="12" t="s">
        <v>12400</v>
      </c>
      <c r="K2911" s="276" t="s">
        <v>12401</v>
      </c>
      <c r="L2911" s="25" t="s">
        <v>25</v>
      </c>
      <c r="M2911" s="274">
        <v>10</v>
      </c>
      <c r="N2911" s="17">
        <v>44713</v>
      </c>
      <c r="O2911" s="69" t="str">
        <f>IFERROR(VLOOKUP(IF($L2911="―",$K2911,$L2911),[4]法人一覧!$D$4:$E$326,2,FALSE),"―")</f>
        <v>―</v>
      </c>
    </row>
    <row r="2912" spans="1:15" ht="30" customHeight="1" x14ac:dyDescent="0.15">
      <c r="A2912" s="39">
        <f>IF($B$2898="","",COUNTA($B$2898:B2912))</f>
        <v>15</v>
      </c>
      <c r="B2912" s="168">
        <f t="shared" si="311"/>
        <v>2912</v>
      </c>
      <c r="C2912" s="168" t="str">
        <f t="shared" si="312"/>
        <v>（１）　児童発達支援　（児童福祉法）</v>
      </c>
      <c r="D2912" s="131" t="str">
        <f t="shared" si="313"/>
        <v>障がい福祉課</v>
      </c>
      <c r="E2912" s="27" t="str">
        <f t="shared" si="314"/>
        <v>児童発達支援</v>
      </c>
      <c r="F2912" s="286" t="s">
        <v>12402</v>
      </c>
      <c r="G2912" s="12" t="s">
        <v>7529</v>
      </c>
      <c r="H2912" s="168" t="s">
        <v>12403</v>
      </c>
      <c r="I2912" s="12" t="s">
        <v>12404</v>
      </c>
      <c r="J2912" s="12" t="s">
        <v>12405</v>
      </c>
      <c r="K2912" s="276" t="s">
        <v>12406</v>
      </c>
      <c r="L2912" s="25" t="s">
        <v>25</v>
      </c>
      <c r="M2912" s="274">
        <v>20</v>
      </c>
      <c r="N2912" s="17">
        <v>44774</v>
      </c>
      <c r="O2912" s="69" t="str">
        <f>IFERROR(VLOOKUP(IF($L2912="―",$K2912,$L2912),[4]法人一覧!$D$4:$E$326,2,FALSE),"―")</f>
        <v>―</v>
      </c>
    </row>
    <row r="2913" spans="1:15" ht="30" customHeight="1" x14ac:dyDescent="0.15">
      <c r="A2913" s="39">
        <f>IF($B$2898="","",COUNTA($B$2898:B2913))</f>
        <v>16</v>
      </c>
      <c r="B2913" s="168">
        <f t="shared" si="311"/>
        <v>2913</v>
      </c>
      <c r="C2913" s="168" t="str">
        <f t="shared" si="312"/>
        <v>（１）　児童発達支援　（児童福祉法）</v>
      </c>
      <c r="D2913" s="131" t="str">
        <f t="shared" si="313"/>
        <v>障がい福祉課</v>
      </c>
      <c r="E2913" s="27" t="str">
        <f t="shared" si="314"/>
        <v>児童発達支援</v>
      </c>
      <c r="F2913" s="303" t="s">
        <v>12407</v>
      </c>
      <c r="G2913" s="12" t="s">
        <v>608</v>
      </c>
      <c r="H2913" s="11" t="s">
        <v>12408</v>
      </c>
      <c r="I2913" s="12" t="s">
        <v>12409</v>
      </c>
      <c r="J2913" s="12"/>
      <c r="K2913" s="10" t="s">
        <v>12410</v>
      </c>
      <c r="L2913" s="25" t="s">
        <v>25</v>
      </c>
      <c r="M2913" s="274">
        <v>5</v>
      </c>
      <c r="N2913" s="17">
        <v>45017</v>
      </c>
      <c r="O2913" s="69" t="str">
        <f>IFERROR(VLOOKUP(IF($L2913="―",$K2913,$L2913),[4]法人一覧!$D$4:$E$326,2,FALSE),"―")</f>
        <v>―</v>
      </c>
    </row>
    <row r="2914" spans="1:15" ht="30" customHeight="1" x14ac:dyDescent="0.15">
      <c r="A2914" s="39">
        <f>IF($B$2898="","",COUNTA($B$2898:B2914))</f>
        <v>17</v>
      </c>
      <c r="B2914" s="168">
        <f t="shared" si="311"/>
        <v>2914</v>
      </c>
      <c r="C2914" s="168" t="str">
        <f t="shared" si="312"/>
        <v>（１）　児童発達支援　（児童福祉法）</v>
      </c>
      <c r="D2914" s="131" t="str">
        <f t="shared" si="313"/>
        <v>障がい福祉課</v>
      </c>
      <c r="E2914" s="27" t="str">
        <f t="shared" si="314"/>
        <v>児童発達支援</v>
      </c>
      <c r="F2914" s="303" t="s">
        <v>12411</v>
      </c>
      <c r="G2914" s="12" t="s">
        <v>602</v>
      </c>
      <c r="H2914" s="11" t="s">
        <v>15457</v>
      </c>
      <c r="I2914" s="12" t="s">
        <v>12412</v>
      </c>
      <c r="J2914" s="12" t="s">
        <v>12413</v>
      </c>
      <c r="K2914" s="10" t="s">
        <v>15458</v>
      </c>
      <c r="L2914" s="25" t="s">
        <v>25</v>
      </c>
      <c r="M2914" s="274">
        <v>5</v>
      </c>
      <c r="N2914" s="17">
        <v>45597</v>
      </c>
      <c r="O2914" s="69" t="str">
        <f>IFERROR(VLOOKUP(IF($L2914="―",$K2914,$L2914),[4]法人一覧!$D$4:$E$326,2,FALSE),"―")</f>
        <v>―</v>
      </c>
    </row>
    <row r="2915" spans="1:15" ht="30" customHeight="1" x14ac:dyDescent="0.15">
      <c r="A2915" s="39">
        <f>IF($B$2898="","",COUNTA($B$2898:B2915))</f>
        <v>18</v>
      </c>
      <c r="B2915" s="168">
        <f t="shared" si="311"/>
        <v>2915</v>
      </c>
      <c r="C2915" s="168" t="str">
        <f t="shared" si="312"/>
        <v>（１）　児童発達支援　（児童福祉法）</v>
      </c>
      <c r="D2915" s="131" t="str">
        <f t="shared" si="313"/>
        <v>障がい福祉課</v>
      </c>
      <c r="E2915" s="27" t="str">
        <f t="shared" si="314"/>
        <v>児童発達支援</v>
      </c>
      <c r="F2915" s="303" t="s">
        <v>15459</v>
      </c>
      <c r="G2915" s="12" t="s">
        <v>7529</v>
      </c>
      <c r="H2915" s="11" t="s">
        <v>15460</v>
      </c>
      <c r="I2915" s="12" t="s">
        <v>12414</v>
      </c>
      <c r="J2915" s="12" t="s">
        <v>12415</v>
      </c>
      <c r="K2915" s="10" t="s">
        <v>15461</v>
      </c>
      <c r="L2915" s="25" t="s">
        <v>25</v>
      </c>
      <c r="M2915" s="274">
        <v>10</v>
      </c>
      <c r="N2915" s="17">
        <v>45658</v>
      </c>
      <c r="O2915" s="69" t="str">
        <f>IFERROR(VLOOKUP(IF($L2915="―",$K2915,$L2915),[4]法人一覧!$D$4:$E$326,2,FALSE),"―")</f>
        <v>―</v>
      </c>
    </row>
    <row r="2916" spans="1:15" ht="30" customHeight="1" x14ac:dyDescent="0.15">
      <c r="A2916" s="39">
        <f>IF($B$2898="","",COUNTA($B$2898:B2916))</f>
        <v>19</v>
      </c>
      <c r="B2916" s="168">
        <f t="shared" si="311"/>
        <v>2916</v>
      </c>
      <c r="C2916" s="168" t="str">
        <f t="shared" si="312"/>
        <v>（１）　児童発達支援　（児童福祉法）</v>
      </c>
      <c r="D2916" s="131" t="str">
        <f t="shared" si="313"/>
        <v>障がい福祉課</v>
      </c>
      <c r="E2916" s="27" t="str">
        <f t="shared" si="314"/>
        <v>児童発達支援</v>
      </c>
      <c r="F2916" s="25" t="s">
        <v>15462</v>
      </c>
      <c r="G2916" s="34" t="s">
        <v>15463</v>
      </c>
      <c r="H2916" s="25" t="s">
        <v>15464</v>
      </c>
      <c r="I2916" s="34" t="s">
        <v>15465</v>
      </c>
      <c r="J2916" s="34" t="s">
        <v>15466</v>
      </c>
      <c r="K2916" s="25" t="s">
        <v>15467</v>
      </c>
      <c r="L2916" s="25"/>
      <c r="M2916" s="97">
        <v>10</v>
      </c>
      <c r="N2916" s="93">
        <v>45778</v>
      </c>
      <c r="O2916" s="69" t="str">
        <f>IFERROR(VLOOKUP(IF($L2916="―",$K2916,$L2916),[4]法人一覧!$D$4:$E$326,2,FALSE),"―")</f>
        <v>―</v>
      </c>
    </row>
    <row r="2917" spans="1:15" ht="30" customHeight="1" x14ac:dyDescent="0.15">
      <c r="A2917" s="39">
        <f>IF($B$2898="","",COUNTA($B$2898:B2917))</f>
        <v>20</v>
      </c>
      <c r="B2917" s="168">
        <f t="shared" si="311"/>
        <v>2917</v>
      </c>
      <c r="C2917" s="168" t="str">
        <f t="shared" si="312"/>
        <v>（１）　児童発達支援　（児童福祉法）</v>
      </c>
      <c r="D2917" s="131" t="str">
        <f t="shared" si="313"/>
        <v>障がい福祉課</v>
      </c>
      <c r="E2917" s="27" t="str">
        <f t="shared" si="314"/>
        <v>児童発達支援</v>
      </c>
      <c r="F2917" s="98" t="s">
        <v>15468</v>
      </c>
      <c r="G2917" s="98" t="s">
        <v>15469</v>
      </c>
      <c r="H2917" s="277" t="s">
        <v>15470</v>
      </c>
      <c r="I2917" s="98" t="s">
        <v>15471</v>
      </c>
      <c r="J2917" s="98" t="s">
        <v>15472</v>
      </c>
      <c r="K2917" s="98" t="s">
        <v>15473</v>
      </c>
      <c r="L2917" s="98"/>
      <c r="M2917" s="97">
        <v>10</v>
      </c>
      <c r="N2917" s="135">
        <v>45962</v>
      </c>
      <c r="O2917" s="69" t="str">
        <f>IFERROR(VLOOKUP(IF($L2917="―",$K2917,$L2917),[4]法人一覧!$D$4:$E$326,2,FALSE),"―")</f>
        <v>―</v>
      </c>
    </row>
    <row r="2918" spans="1:15" ht="30" customHeight="1" x14ac:dyDescent="0.15">
      <c r="A2918" s="39">
        <f>IF($B$2898="","",COUNTA($B$2898:B2918))</f>
        <v>21</v>
      </c>
      <c r="B2918" s="168">
        <f t="shared" si="311"/>
        <v>2918</v>
      </c>
      <c r="C2918" s="168" t="str">
        <f t="shared" si="312"/>
        <v>（１）　児童発達支援　（児童福祉法）</v>
      </c>
      <c r="D2918" s="131" t="str">
        <f t="shared" si="313"/>
        <v>障がい福祉課</v>
      </c>
      <c r="E2918" s="27" t="str">
        <f t="shared" si="314"/>
        <v>児童発達支援</v>
      </c>
      <c r="F2918" s="208" t="s">
        <v>15474</v>
      </c>
      <c r="G2918" s="89" t="s">
        <v>10740</v>
      </c>
      <c r="H2918" s="209" t="s">
        <v>15475</v>
      </c>
      <c r="I2918" s="277" t="s">
        <v>15476</v>
      </c>
      <c r="J2918" s="277" t="s">
        <v>15477</v>
      </c>
      <c r="K2918" s="25" t="s">
        <v>15478</v>
      </c>
      <c r="L2918" s="25"/>
      <c r="M2918" s="97">
        <v>10</v>
      </c>
      <c r="N2918" s="135">
        <v>46082</v>
      </c>
      <c r="O2918" s="69" t="str">
        <f>IFERROR(VLOOKUP(IF($L2918="―",$K2918,$L2918),[4]法人一覧!$D$4:$E$326,2,FALSE),"―")</f>
        <v>―</v>
      </c>
    </row>
    <row r="2919" spans="1:15" ht="30" customHeight="1" x14ac:dyDescent="0.15">
      <c r="A2919" s="39">
        <f>IF($B$2898="","",COUNTA($B$2898:B2919))</f>
        <v>22</v>
      </c>
      <c r="B2919" s="168">
        <f t="shared" si="311"/>
        <v>2919</v>
      </c>
      <c r="C2919" s="168" t="str">
        <f t="shared" si="312"/>
        <v>（１）　児童発達支援　（児童福祉法）</v>
      </c>
      <c r="D2919" s="131" t="str">
        <f t="shared" si="313"/>
        <v>障がい福祉課</v>
      </c>
      <c r="E2919" s="27" t="str">
        <f t="shared" si="314"/>
        <v>児童発達支援</v>
      </c>
      <c r="F2919" s="98" t="s">
        <v>15479</v>
      </c>
      <c r="G2919" s="98" t="s">
        <v>646</v>
      </c>
      <c r="H2919" s="98" t="s">
        <v>15480</v>
      </c>
      <c r="I2919" s="98" t="s">
        <v>15481</v>
      </c>
      <c r="J2919" s="98" t="s">
        <v>15482</v>
      </c>
      <c r="K2919" s="98" t="s">
        <v>15483</v>
      </c>
      <c r="L2919" s="98"/>
      <c r="M2919" s="97">
        <v>10</v>
      </c>
      <c r="N2919" s="135">
        <v>46113</v>
      </c>
      <c r="O2919" s="69" t="str">
        <f>IFERROR(VLOOKUP(IF($L2919="―",$K2919,$L2919),[4]法人一覧!$D$4:$E$326,2,FALSE),"―")</f>
        <v>―</v>
      </c>
    </row>
    <row r="2920" spans="1:15" ht="30" customHeight="1" x14ac:dyDescent="0.15">
      <c r="A2920" s="39">
        <f>IF($B$2898="","",COUNTA($B$2898:B2920))</f>
        <v>23</v>
      </c>
      <c r="B2920" s="168">
        <f t="shared" si="311"/>
        <v>2920</v>
      </c>
      <c r="C2920" s="168" t="str">
        <f t="shared" si="312"/>
        <v>（１）　児童発達支援　（児童福祉法）</v>
      </c>
      <c r="D2920" s="131" t="str">
        <f t="shared" si="313"/>
        <v>障がい福祉課</v>
      </c>
      <c r="E2920" s="27" t="str">
        <f t="shared" si="314"/>
        <v>児童発達支援</v>
      </c>
      <c r="F2920" s="285" t="s">
        <v>12416</v>
      </c>
      <c r="G2920" s="279" t="s">
        <v>662</v>
      </c>
      <c r="H2920" s="168" t="s">
        <v>12417</v>
      </c>
      <c r="I2920" s="279" t="s">
        <v>12418</v>
      </c>
      <c r="J2920" s="279" t="s">
        <v>12419</v>
      </c>
      <c r="K2920" s="283" t="s">
        <v>12420</v>
      </c>
      <c r="L2920" s="25" t="s">
        <v>25</v>
      </c>
      <c r="M2920" s="280">
        <v>10</v>
      </c>
      <c r="N2920" s="17">
        <v>42064</v>
      </c>
      <c r="O2920" s="69" t="str">
        <f>IFERROR(VLOOKUP(IF($L2920="―",$K2920,$L2920),[4]法人一覧!$D$4:$E$326,2,FALSE),"―")</f>
        <v>―</v>
      </c>
    </row>
    <row r="2921" spans="1:15" ht="30" customHeight="1" x14ac:dyDescent="0.15">
      <c r="A2921" s="39">
        <f>IF($B$2898="","",COUNTA($B$2898:B2921))</f>
        <v>24</v>
      </c>
      <c r="B2921" s="168">
        <f t="shared" si="311"/>
        <v>2921</v>
      </c>
      <c r="C2921" s="168" t="str">
        <f t="shared" si="312"/>
        <v>（１）　児童発達支援　（児童福祉法）</v>
      </c>
      <c r="D2921" s="131" t="str">
        <f t="shared" si="313"/>
        <v>障がい福祉課</v>
      </c>
      <c r="E2921" s="27" t="str">
        <f t="shared" si="314"/>
        <v>児童発達支援</v>
      </c>
      <c r="F2921" s="286" t="s">
        <v>12421</v>
      </c>
      <c r="G2921" s="12" t="s">
        <v>12422</v>
      </c>
      <c r="H2921" s="168" t="s">
        <v>12423</v>
      </c>
      <c r="I2921" s="12" t="s">
        <v>12424</v>
      </c>
      <c r="J2921" s="12" t="s">
        <v>12425</v>
      </c>
      <c r="K2921" s="276" t="s">
        <v>12426</v>
      </c>
      <c r="L2921" s="25" t="s">
        <v>25</v>
      </c>
      <c r="M2921" s="274">
        <v>5</v>
      </c>
      <c r="N2921" s="17">
        <v>44256</v>
      </c>
      <c r="O2921" s="69" t="str">
        <f>IFERROR(VLOOKUP(IF($L2921="―",$K2921,$L2921),[4]法人一覧!$D$4:$E$326,2,FALSE),"―")</f>
        <v>―</v>
      </c>
    </row>
    <row r="2922" spans="1:15" ht="30" customHeight="1" x14ac:dyDescent="0.15">
      <c r="A2922" s="39">
        <f>IF($B$2898="","",COUNTA($B$2898:B2922))</f>
        <v>25</v>
      </c>
      <c r="B2922" s="168">
        <f t="shared" si="311"/>
        <v>2922</v>
      </c>
      <c r="C2922" s="168" t="str">
        <f t="shared" si="312"/>
        <v>（１）　児童発達支援　（児童福祉法）</v>
      </c>
      <c r="D2922" s="131" t="str">
        <f t="shared" si="313"/>
        <v>障がい福祉課</v>
      </c>
      <c r="E2922" s="27" t="str">
        <f t="shared" si="314"/>
        <v>児童発達支援</v>
      </c>
      <c r="F2922" s="285" t="s">
        <v>12427</v>
      </c>
      <c r="G2922" s="279" t="s">
        <v>852</v>
      </c>
      <c r="H2922" s="168" t="s">
        <v>12428</v>
      </c>
      <c r="I2922" s="279" t="s">
        <v>12429</v>
      </c>
      <c r="J2922" s="279" t="s">
        <v>12429</v>
      </c>
      <c r="K2922" s="283" t="s">
        <v>12430</v>
      </c>
      <c r="L2922" s="25" t="s">
        <v>25</v>
      </c>
      <c r="M2922" s="280">
        <v>10</v>
      </c>
      <c r="N2922" s="17">
        <v>42491</v>
      </c>
      <c r="O2922" s="69" t="str">
        <f>IFERROR(VLOOKUP(IF($L2922="―",$K2922,$L2922),[4]法人一覧!$D$4:$E$326,2,FALSE),"―")</f>
        <v>―</v>
      </c>
    </row>
    <row r="2923" spans="1:15" ht="30" customHeight="1" x14ac:dyDescent="0.15">
      <c r="A2923" s="39">
        <f>IF($B$2898="","",COUNTA($B$2898:B2923))</f>
        <v>26</v>
      </c>
      <c r="B2923" s="168">
        <f t="shared" si="311"/>
        <v>2923</v>
      </c>
      <c r="C2923" s="168" t="str">
        <f t="shared" si="312"/>
        <v>（１）　児童発達支援　（児童福祉法）</v>
      </c>
      <c r="D2923" s="131" t="str">
        <f t="shared" si="313"/>
        <v>障がい福祉課</v>
      </c>
      <c r="E2923" s="27" t="str">
        <f t="shared" si="314"/>
        <v>児童発達支援</v>
      </c>
      <c r="F2923" s="285" t="s">
        <v>12431</v>
      </c>
      <c r="G2923" s="279" t="s">
        <v>838</v>
      </c>
      <c r="H2923" s="168" t="s">
        <v>12432</v>
      </c>
      <c r="I2923" s="279" t="s">
        <v>12429</v>
      </c>
      <c r="J2923" s="279" t="s">
        <v>12429</v>
      </c>
      <c r="K2923" s="283" t="s">
        <v>12430</v>
      </c>
      <c r="L2923" s="25" t="s">
        <v>25</v>
      </c>
      <c r="M2923" s="280">
        <v>10</v>
      </c>
      <c r="N2923" s="17">
        <v>42795</v>
      </c>
      <c r="O2923" s="69" t="str">
        <f>IFERROR(VLOOKUP(IF($L2923="―",$K2923,$L2923),[4]法人一覧!$D$4:$E$326,2,FALSE),"―")</f>
        <v>―</v>
      </c>
    </row>
    <row r="2924" spans="1:15" ht="30" customHeight="1" x14ac:dyDescent="0.15">
      <c r="A2924" s="39">
        <f>IF($B$2898="","",COUNTA($B$2898:B2924))</f>
        <v>27</v>
      </c>
      <c r="B2924" s="168">
        <f t="shared" si="311"/>
        <v>2924</v>
      </c>
      <c r="C2924" s="168" t="str">
        <f t="shared" si="312"/>
        <v>（１）　児童発達支援　（児童福祉法）</v>
      </c>
      <c r="D2924" s="131" t="str">
        <f t="shared" si="313"/>
        <v>障がい福祉課</v>
      </c>
      <c r="E2924" s="27" t="str">
        <f t="shared" si="314"/>
        <v>児童発達支援</v>
      </c>
      <c r="F2924" s="285" t="s">
        <v>12433</v>
      </c>
      <c r="G2924" s="279" t="s">
        <v>12434</v>
      </c>
      <c r="H2924" s="176" t="s">
        <v>12435</v>
      </c>
      <c r="I2924" s="281" t="s">
        <v>12436</v>
      </c>
      <c r="J2924" s="279" t="s">
        <v>12437</v>
      </c>
      <c r="K2924" s="180" t="s">
        <v>12438</v>
      </c>
      <c r="L2924" s="25" t="s">
        <v>25</v>
      </c>
      <c r="M2924" s="280">
        <v>10</v>
      </c>
      <c r="N2924" s="17">
        <v>43709</v>
      </c>
      <c r="O2924" s="69" t="str">
        <f>IFERROR(VLOOKUP(IF($L2924="―",$K2924,$L2924),[4]法人一覧!$D$4:$E$326,2,FALSE),"―")</f>
        <v>―</v>
      </c>
    </row>
    <row r="2925" spans="1:15" ht="30" customHeight="1" x14ac:dyDescent="0.15">
      <c r="A2925" s="39">
        <f>IF($B$2898="","",COUNTA($B$2898:B2925))</f>
        <v>28</v>
      </c>
      <c r="B2925" s="168">
        <f t="shared" si="311"/>
        <v>2925</v>
      </c>
      <c r="C2925" s="168" t="str">
        <f t="shared" si="312"/>
        <v>（１）　児童発達支援　（児童福祉法）</v>
      </c>
      <c r="D2925" s="131" t="str">
        <f t="shared" si="313"/>
        <v>障がい福祉課</v>
      </c>
      <c r="E2925" s="27" t="str">
        <f t="shared" si="314"/>
        <v>児童発達支援</v>
      </c>
      <c r="F2925" s="285" t="s">
        <v>12439</v>
      </c>
      <c r="G2925" s="279" t="s">
        <v>852</v>
      </c>
      <c r="H2925" s="168" t="s">
        <v>12440</v>
      </c>
      <c r="I2925" s="279" t="s">
        <v>12441</v>
      </c>
      <c r="J2925" s="279" t="s">
        <v>12441</v>
      </c>
      <c r="K2925" s="283" t="s">
        <v>12442</v>
      </c>
      <c r="L2925" s="25" t="s">
        <v>25</v>
      </c>
      <c r="M2925" s="280">
        <v>7</v>
      </c>
      <c r="N2925" s="17">
        <v>43922</v>
      </c>
      <c r="O2925" s="69" t="str">
        <f>IFERROR(VLOOKUP(IF($L2925="―",$K2925,$L2925),[4]法人一覧!$D$4:$E$326,2,FALSE),"―")</f>
        <v>―</v>
      </c>
    </row>
    <row r="2926" spans="1:15" ht="30" customHeight="1" x14ac:dyDescent="0.15">
      <c r="A2926" s="39">
        <f>IF($B$2898="","",COUNTA($B$2898:B2926))</f>
        <v>29</v>
      </c>
      <c r="B2926" s="168">
        <f t="shared" si="311"/>
        <v>2926</v>
      </c>
      <c r="C2926" s="168" t="str">
        <f t="shared" si="312"/>
        <v>（１）　児童発達支援　（児童福祉法）</v>
      </c>
      <c r="D2926" s="131" t="str">
        <f t="shared" si="313"/>
        <v>障がい福祉課</v>
      </c>
      <c r="E2926" s="27" t="str">
        <f t="shared" si="314"/>
        <v>児童発達支援</v>
      </c>
      <c r="F2926" s="10" t="s">
        <v>12443</v>
      </c>
      <c r="G2926" s="12" t="s">
        <v>12444</v>
      </c>
      <c r="H2926" s="168" t="s">
        <v>12445</v>
      </c>
      <c r="I2926" s="275" t="s">
        <v>12446</v>
      </c>
      <c r="J2926" s="275" t="s">
        <v>12447</v>
      </c>
      <c r="K2926" s="276" t="s">
        <v>303</v>
      </c>
      <c r="L2926" s="25" t="s">
        <v>25</v>
      </c>
      <c r="M2926" s="280">
        <v>80</v>
      </c>
      <c r="N2926" s="17">
        <v>41365</v>
      </c>
      <c r="O2926" s="69" t="str">
        <f>IFERROR(VLOOKUP(IF($L2926="―",$K2926,$L2926),[4]法人一覧!$D$4:$E$326,2,FALSE),"―")</f>
        <v>―</v>
      </c>
    </row>
    <row r="2927" spans="1:15" ht="30" customHeight="1" x14ac:dyDescent="0.15">
      <c r="A2927" s="39">
        <f>IF($B$2898="","",COUNTA($B$2898:B2927))</f>
        <v>30</v>
      </c>
      <c r="B2927" s="168">
        <f t="shared" si="311"/>
        <v>2927</v>
      </c>
      <c r="C2927" s="168" t="str">
        <f t="shared" si="312"/>
        <v>（１）　児童発達支援　（児童福祉法）</v>
      </c>
      <c r="D2927" s="131" t="str">
        <f t="shared" si="313"/>
        <v>障がい福祉課</v>
      </c>
      <c r="E2927" s="27" t="str">
        <f t="shared" si="314"/>
        <v>児童発達支援</v>
      </c>
      <c r="F2927" s="10" t="s">
        <v>12448</v>
      </c>
      <c r="G2927" s="12" t="s">
        <v>12444</v>
      </c>
      <c r="H2927" s="168" t="s">
        <v>12445</v>
      </c>
      <c r="I2927" s="275" t="s">
        <v>12446</v>
      </c>
      <c r="J2927" s="275" t="s">
        <v>12447</v>
      </c>
      <c r="K2927" s="276" t="s">
        <v>303</v>
      </c>
      <c r="L2927" s="25" t="s">
        <v>25</v>
      </c>
      <c r="M2927" s="280">
        <v>20</v>
      </c>
      <c r="N2927" s="17">
        <v>41365</v>
      </c>
      <c r="O2927" s="69" t="str">
        <f>IFERROR(VLOOKUP(IF($L2927="―",$K2927,$L2927),[4]法人一覧!$D$4:$E$326,2,FALSE),"―")</f>
        <v>―</v>
      </c>
    </row>
    <row r="2928" spans="1:15" ht="30" customHeight="1" x14ac:dyDescent="0.15">
      <c r="A2928" s="39">
        <f>IF($B$2898="","",COUNTA($B$2898:B2928))</f>
        <v>31</v>
      </c>
      <c r="B2928" s="168">
        <f t="shared" si="311"/>
        <v>2928</v>
      </c>
      <c r="C2928" s="168" t="str">
        <f t="shared" si="312"/>
        <v>（１）　児童発達支援　（児童福祉法）</v>
      </c>
      <c r="D2928" s="131" t="str">
        <f t="shared" si="313"/>
        <v>障がい福祉課</v>
      </c>
      <c r="E2928" s="27" t="str">
        <f t="shared" si="314"/>
        <v>児童発達支援</v>
      </c>
      <c r="F2928" s="286" t="s">
        <v>12449</v>
      </c>
      <c r="G2928" s="12" t="s">
        <v>12450</v>
      </c>
      <c r="H2928" s="168" t="s">
        <v>12451</v>
      </c>
      <c r="I2928" s="12" t="s">
        <v>12452</v>
      </c>
      <c r="J2928" s="12" t="s">
        <v>11062</v>
      </c>
      <c r="K2928" s="276" t="s">
        <v>12453</v>
      </c>
      <c r="L2928" s="25" t="s">
        <v>25</v>
      </c>
      <c r="M2928" s="273">
        <v>10</v>
      </c>
      <c r="N2928" s="17">
        <v>44136</v>
      </c>
      <c r="O2928" s="69" t="str">
        <f>IFERROR(VLOOKUP(IF($L2928="―",$K2928,$L2928),[4]法人一覧!$D$4:$E$326,2,FALSE),"―")</f>
        <v>―</v>
      </c>
    </row>
    <row r="2929" spans="1:15" ht="30" customHeight="1" x14ac:dyDescent="0.15">
      <c r="A2929" s="39">
        <f>IF($B$2898="","",COUNTA($B$2898:B2929))</f>
        <v>32</v>
      </c>
      <c r="B2929" s="168">
        <f t="shared" si="311"/>
        <v>2929</v>
      </c>
      <c r="C2929" s="168" t="str">
        <f t="shared" si="312"/>
        <v>（１）　児童発達支援　（児童福祉法）</v>
      </c>
      <c r="D2929" s="131" t="str">
        <f t="shared" si="313"/>
        <v>障がい福祉課</v>
      </c>
      <c r="E2929" s="27" t="str">
        <f t="shared" si="314"/>
        <v>児童発達支援</v>
      </c>
      <c r="F2929" s="286" t="s">
        <v>12454</v>
      </c>
      <c r="G2929" s="12" t="s">
        <v>2260</v>
      </c>
      <c r="H2929" s="168" t="s">
        <v>8707</v>
      </c>
      <c r="I2929" s="12" t="s">
        <v>11190</v>
      </c>
      <c r="J2929" s="12" t="s">
        <v>9671</v>
      </c>
      <c r="K2929" s="276" t="s">
        <v>14838</v>
      </c>
      <c r="L2929" s="25" t="s">
        <v>25</v>
      </c>
      <c r="M2929" s="273">
        <v>10</v>
      </c>
      <c r="N2929" s="17">
        <v>44287</v>
      </c>
      <c r="O2929" s="69" t="str">
        <f>IFERROR(VLOOKUP(IF($L2929="―",$K2929,$L2929),[4]法人一覧!$D$4:$E$326,2,FALSE),"―")</f>
        <v>6190005009657</v>
      </c>
    </row>
    <row r="2930" spans="1:15" ht="30" customHeight="1" x14ac:dyDescent="0.15">
      <c r="A2930" s="39">
        <f>IF($B$2898="","",COUNTA($B$2898:B2930))</f>
        <v>33</v>
      </c>
      <c r="B2930" s="168">
        <f t="shared" si="311"/>
        <v>2930</v>
      </c>
      <c r="C2930" s="168" t="str">
        <f t="shared" si="312"/>
        <v>（１）　児童発達支援　（児童福祉法）</v>
      </c>
      <c r="D2930" s="131" t="str">
        <f t="shared" si="313"/>
        <v>障がい福祉課</v>
      </c>
      <c r="E2930" s="27" t="str">
        <f t="shared" si="314"/>
        <v>児童発達支援</v>
      </c>
      <c r="F2930" s="10" t="s">
        <v>12455</v>
      </c>
      <c r="G2930" s="12" t="s">
        <v>2260</v>
      </c>
      <c r="H2930" s="168" t="s">
        <v>12456</v>
      </c>
      <c r="I2930" s="272" t="s">
        <v>12457</v>
      </c>
      <c r="J2930" s="272" t="s">
        <v>12458</v>
      </c>
      <c r="K2930" s="276" t="s">
        <v>8872</v>
      </c>
      <c r="L2930" s="25" t="s">
        <v>25</v>
      </c>
      <c r="M2930" s="280">
        <v>10</v>
      </c>
      <c r="N2930" s="17">
        <v>42583</v>
      </c>
      <c r="O2930" s="69" t="str">
        <f>IFERROR(VLOOKUP(IF($L2930="―",$K2930,$L2930),[4]法人一覧!$D$4:$E$326,2,FALSE),"―")</f>
        <v>―</v>
      </c>
    </row>
    <row r="2931" spans="1:15" ht="30" customHeight="1" x14ac:dyDescent="0.15">
      <c r="A2931" s="39">
        <f>IF($B$2898="","",COUNTA($B$2898:B2931))</f>
        <v>34</v>
      </c>
      <c r="B2931" s="168">
        <f t="shared" si="311"/>
        <v>2931</v>
      </c>
      <c r="C2931" s="168" t="str">
        <f t="shared" si="312"/>
        <v>（１）　児童発達支援　（児童福祉法）</v>
      </c>
      <c r="D2931" s="131" t="str">
        <f t="shared" si="313"/>
        <v>障がい福祉課</v>
      </c>
      <c r="E2931" s="27" t="str">
        <f t="shared" si="314"/>
        <v>児童発達支援</v>
      </c>
      <c r="F2931" s="10" t="s">
        <v>12459</v>
      </c>
      <c r="G2931" s="12" t="s">
        <v>206</v>
      </c>
      <c r="H2931" s="168" t="s">
        <v>12460</v>
      </c>
      <c r="I2931" s="272" t="s">
        <v>12461</v>
      </c>
      <c r="J2931" s="272" t="s">
        <v>12462</v>
      </c>
      <c r="K2931" s="276" t="s">
        <v>9726</v>
      </c>
      <c r="L2931" s="25" t="s">
        <v>25</v>
      </c>
      <c r="M2931" s="280">
        <v>10</v>
      </c>
      <c r="N2931" s="17">
        <v>42705</v>
      </c>
      <c r="O2931" s="69" t="str">
        <f>IFERROR(VLOOKUP(IF($L2931="―",$K2931,$L2931),[4]法人一覧!$D$4:$E$326,2,FALSE),"―")</f>
        <v>―</v>
      </c>
    </row>
    <row r="2932" spans="1:15" ht="30" customHeight="1" x14ac:dyDescent="0.15">
      <c r="A2932" s="39">
        <f>IF($B$2898="","",COUNTA($B$2898:B2932))</f>
        <v>35</v>
      </c>
      <c r="B2932" s="168">
        <f t="shared" si="311"/>
        <v>2932</v>
      </c>
      <c r="C2932" s="168" t="str">
        <f t="shared" si="312"/>
        <v>（１）　児童発達支援　（児童福祉法）</v>
      </c>
      <c r="D2932" s="131" t="str">
        <f t="shared" si="313"/>
        <v>障がい福祉課</v>
      </c>
      <c r="E2932" s="27" t="str">
        <f t="shared" si="314"/>
        <v>児童発達支援</v>
      </c>
      <c r="F2932" s="10" t="s">
        <v>12463</v>
      </c>
      <c r="G2932" s="12" t="s">
        <v>12464</v>
      </c>
      <c r="H2932" s="168" t="s">
        <v>12465</v>
      </c>
      <c r="I2932" s="272" t="s">
        <v>12466</v>
      </c>
      <c r="J2932" s="272" t="s">
        <v>12467</v>
      </c>
      <c r="K2932" s="276" t="s">
        <v>10362</v>
      </c>
      <c r="L2932" s="25" t="s">
        <v>25</v>
      </c>
      <c r="M2932" s="280">
        <v>10</v>
      </c>
      <c r="N2932" s="17">
        <v>42705</v>
      </c>
      <c r="O2932" s="69" t="str">
        <f>IFERROR(VLOOKUP(IF($L2932="―",$K2932,$L2932),[4]法人一覧!$D$4:$E$326,2,FALSE),"―")</f>
        <v>―</v>
      </c>
    </row>
    <row r="2933" spans="1:15" ht="54" x14ac:dyDescent="0.15">
      <c r="A2933" s="39">
        <f>IF($B$2898="","",COUNTA($B$2898:B2933))</f>
        <v>36</v>
      </c>
      <c r="B2933" s="168">
        <f t="shared" si="311"/>
        <v>2933</v>
      </c>
      <c r="C2933" s="168" t="str">
        <f t="shared" si="312"/>
        <v>（１）　児童発達支援　（児童福祉法）</v>
      </c>
      <c r="D2933" s="131" t="str">
        <f t="shared" si="313"/>
        <v>障がい福祉課</v>
      </c>
      <c r="E2933" s="27" t="str">
        <f t="shared" si="314"/>
        <v>児童発達支援</v>
      </c>
      <c r="F2933" s="10" t="s">
        <v>12468</v>
      </c>
      <c r="G2933" s="166" t="s">
        <v>12469</v>
      </c>
      <c r="H2933" s="168" t="s">
        <v>12470</v>
      </c>
      <c r="I2933" s="303" t="s">
        <v>16136</v>
      </c>
      <c r="J2933" s="303" t="s">
        <v>16137</v>
      </c>
      <c r="K2933" s="276" t="s">
        <v>12352</v>
      </c>
      <c r="L2933" s="25" t="s">
        <v>25</v>
      </c>
      <c r="M2933" s="280">
        <v>20</v>
      </c>
      <c r="N2933" s="17">
        <v>42767</v>
      </c>
      <c r="O2933" s="69" t="str">
        <f>IFERROR(VLOOKUP(IF($L2933="―",$K2933,$L2933),[4]法人一覧!$D$4:$E$326,2,FALSE),"―")</f>
        <v>―</v>
      </c>
    </row>
    <row r="2934" spans="1:15" ht="30" customHeight="1" x14ac:dyDescent="0.15">
      <c r="A2934" s="39">
        <f>IF($B$2898="","",COUNTA($B$2898:B2934))</f>
        <v>37</v>
      </c>
      <c r="B2934" s="168">
        <f t="shared" si="311"/>
        <v>2934</v>
      </c>
      <c r="C2934" s="168" t="str">
        <f t="shared" si="312"/>
        <v>（１）　児童発達支援　（児童福祉法）</v>
      </c>
      <c r="D2934" s="131" t="str">
        <f t="shared" si="313"/>
        <v>障がい福祉課</v>
      </c>
      <c r="E2934" s="27" t="str">
        <f t="shared" si="314"/>
        <v>児童発達支援</v>
      </c>
      <c r="F2934" s="10" t="s">
        <v>12471</v>
      </c>
      <c r="G2934" s="12" t="s">
        <v>12472</v>
      </c>
      <c r="H2934" s="168" t="s">
        <v>12473</v>
      </c>
      <c r="I2934" s="12" t="s">
        <v>12474</v>
      </c>
      <c r="J2934" s="12" t="s">
        <v>12475</v>
      </c>
      <c r="K2934" s="276" t="s">
        <v>8872</v>
      </c>
      <c r="L2934" s="25" t="s">
        <v>25</v>
      </c>
      <c r="M2934" s="195">
        <v>10</v>
      </c>
      <c r="N2934" s="17">
        <v>42767</v>
      </c>
      <c r="O2934" s="69" t="str">
        <f>IFERROR(VLOOKUP(IF($L2934="―",$K2934,$L2934),[4]法人一覧!$D$4:$E$326,2,FALSE),"―")</f>
        <v>―</v>
      </c>
    </row>
    <row r="2935" spans="1:15" ht="30" customHeight="1" x14ac:dyDescent="0.15">
      <c r="A2935" s="39">
        <f>IF($B$2898="","",COUNTA($B$2898:B2935))</f>
        <v>38</v>
      </c>
      <c r="B2935" s="168">
        <f t="shared" si="311"/>
        <v>2935</v>
      </c>
      <c r="C2935" s="168" t="str">
        <f t="shared" si="312"/>
        <v>（１）　児童発達支援　（児童福祉法）</v>
      </c>
      <c r="D2935" s="131" t="str">
        <f t="shared" si="313"/>
        <v>障がい福祉課</v>
      </c>
      <c r="E2935" s="27" t="str">
        <f t="shared" si="314"/>
        <v>児童発達支援</v>
      </c>
      <c r="F2935" s="10" t="s">
        <v>12476</v>
      </c>
      <c r="G2935" s="12" t="s">
        <v>2214</v>
      </c>
      <c r="H2935" s="168" t="s">
        <v>12477</v>
      </c>
      <c r="I2935" s="12" t="s">
        <v>12478</v>
      </c>
      <c r="J2935" s="12" t="s">
        <v>12479</v>
      </c>
      <c r="K2935" s="276" t="s">
        <v>12480</v>
      </c>
      <c r="L2935" s="25" t="s">
        <v>25</v>
      </c>
      <c r="M2935" s="280">
        <v>10</v>
      </c>
      <c r="N2935" s="17">
        <v>44531</v>
      </c>
      <c r="O2935" s="69" t="str">
        <f>IFERROR(VLOOKUP(IF($L2935="―",$K2935,$L2935),[4]法人一覧!$D$4:$E$326,2,FALSE),"―")</f>
        <v>―</v>
      </c>
    </row>
    <row r="2936" spans="1:15" ht="30" customHeight="1" x14ac:dyDescent="0.15">
      <c r="A2936" s="39">
        <f>IF($B$2898="","",COUNTA($B$2898:B2936))</f>
        <v>39</v>
      </c>
      <c r="B2936" s="168">
        <f t="shared" si="311"/>
        <v>2936</v>
      </c>
      <c r="C2936" s="168" t="str">
        <f t="shared" si="312"/>
        <v>（１）　児童発達支援　（児童福祉法）</v>
      </c>
      <c r="D2936" s="131" t="str">
        <f t="shared" si="313"/>
        <v>障がい福祉課</v>
      </c>
      <c r="E2936" s="27" t="str">
        <f t="shared" si="314"/>
        <v>児童発達支援</v>
      </c>
      <c r="F2936" s="10" t="s">
        <v>12481</v>
      </c>
      <c r="G2936" s="12" t="s">
        <v>2260</v>
      </c>
      <c r="H2936" s="168" t="s">
        <v>12482</v>
      </c>
      <c r="I2936" s="272" t="s">
        <v>12483</v>
      </c>
      <c r="J2936" s="272" t="s">
        <v>12483</v>
      </c>
      <c r="K2936" s="276" t="s">
        <v>12484</v>
      </c>
      <c r="L2936" s="25" t="s">
        <v>25</v>
      </c>
      <c r="M2936" s="280">
        <v>10</v>
      </c>
      <c r="N2936" s="17">
        <v>42917</v>
      </c>
      <c r="O2936" s="69" t="str">
        <f>IFERROR(VLOOKUP(IF($L2936="―",$K2936,$L2936),[4]法人一覧!$D$4:$E$326,2,FALSE),"―")</f>
        <v>―</v>
      </c>
    </row>
    <row r="2937" spans="1:15" ht="30" customHeight="1" x14ac:dyDescent="0.15">
      <c r="A2937" s="39">
        <f>IF($B$2898="","",COUNTA($B$2898:B2937))</f>
        <v>40</v>
      </c>
      <c r="B2937" s="168">
        <f t="shared" si="311"/>
        <v>2937</v>
      </c>
      <c r="C2937" s="168" t="str">
        <f t="shared" si="312"/>
        <v>（１）　児童発達支援　（児童福祉法）</v>
      </c>
      <c r="D2937" s="131" t="str">
        <f t="shared" si="313"/>
        <v>障がい福祉課</v>
      </c>
      <c r="E2937" s="27" t="str">
        <f t="shared" si="314"/>
        <v>児童発達支援</v>
      </c>
      <c r="F2937" s="10" t="s">
        <v>12485</v>
      </c>
      <c r="G2937" s="12" t="s">
        <v>6207</v>
      </c>
      <c r="H2937" s="168" t="s">
        <v>6208</v>
      </c>
      <c r="I2937" s="272" t="s">
        <v>12486</v>
      </c>
      <c r="J2937" s="272" t="s">
        <v>12487</v>
      </c>
      <c r="K2937" s="276" t="s">
        <v>12488</v>
      </c>
      <c r="L2937" s="25" t="s">
        <v>25</v>
      </c>
      <c r="M2937" s="280">
        <v>10</v>
      </c>
      <c r="N2937" s="17">
        <v>42979</v>
      </c>
      <c r="O2937" s="69" t="str">
        <f>IFERROR(VLOOKUP(IF($L2937="―",$K2937,$L2937),[4]法人一覧!$D$4:$E$326,2,FALSE),"―")</f>
        <v>―</v>
      </c>
    </row>
    <row r="2938" spans="1:15" ht="30" customHeight="1" x14ac:dyDescent="0.15">
      <c r="A2938" s="39">
        <f>IF($B$2898="","",COUNTA($B$2898:B2938))</f>
        <v>41</v>
      </c>
      <c r="B2938" s="168">
        <f t="shared" si="311"/>
        <v>2938</v>
      </c>
      <c r="C2938" s="168" t="str">
        <f t="shared" si="312"/>
        <v>（１）　児童発達支援　（児童福祉法）</v>
      </c>
      <c r="D2938" s="131" t="str">
        <f t="shared" si="313"/>
        <v>障がい福祉課</v>
      </c>
      <c r="E2938" s="27" t="str">
        <f t="shared" si="314"/>
        <v>児童発達支援</v>
      </c>
      <c r="F2938" s="10" t="s">
        <v>12489</v>
      </c>
      <c r="G2938" s="12" t="s">
        <v>6417</v>
      </c>
      <c r="H2938" s="168" t="s">
        <v>12490</v>
      </c>
      <c r="I2938" s="272" t="s">
        <v>12491</v>
      </c>
      <c r="J2938" s="272" t="s">
        <v>12491</v>
      </c>
      <c r="K2938" s="276" t="s">
        <v>12492</v>
      </c>
      <c r="L2938" s="25" t="s">
        <v>25</v>
      </c>
      <c r="M2938" s="280">
        <v>10</v>
      </c>
      <c r="N2938" s="17">
        <v>43160</v>
      </c>
      <c r="O2938" s="69" t="str">
        <f>IFERROR(VLOOKUP(IF($L2938="―",$K2938,$L2938),[4]法人一覧!$D$4:$E$326,2,FALSE),"―")</f>
        <v>―</v>
      </c>
    </row>
    <row r="2939" spans="1:15" ht="30" customHeight="1" x14ac:dyDescent="0.15">
      <c r="A2939" s="39">
        <f>IF($B$2898="","",COUNTA($B$2898:B2939))</f>
        <v>42</v>
      </c>
      <c r="B2939" s="168">
        <f t="shared" si="311"/>
        <v>2939</v>
      </c>
      <c r="C2939" s="168" t="str">
        <f t="shared" si="312"/>
        <v>（１）　児童発達支援　（児童福祉法）</v>
      </c>
      <c r="D2939" s="131" t="str">
        <f t="shared" si="313"/>
        <v>障がい福祉課</v>
      </c>
      <c r="E2939" s="27" t="str">
        <f t="shared" si="314"/>
        <v>児童発達支援</v>
      </c>
      <c r="F2939" s="176" t="s">
        <v>12493</v>
      </c>
      <c r="G2939" s="166" t="s">
        <v>718</v>
      </c>
      <c r="H2939" s="168" t="s">
        <v>12494</v>
      </c>
      <c r="I2939" s="166" t="s">
        <v>12495</v>
      </c>
      <c r="J2939" s="166" t="s">
        <v>12495</v>
      </c>
      <c r="K2939" s="180" t="s">
        <v>12401</v>
      </c>
      <c r="L2939" s="25" t="s">
        <v>25</v>
      </c>
      <c r="M2939" s="195">
        <v>10</v>
      </c>
      <c r="N2939" s="17">
        <v>43221</v>
      </c>
      <c r="O2939" s="69" t="str">
        <f>IFERROR(VLOOKUP(IF($L2939="―",$K2939,$L2939),[4]法人一覧!$D$4:$E$326,2,FALSE),"―")</f>
        <v>―</v>
      </c>
    </row>
    <row r="2940" spans="1:15" ht="30" customHeight="1" x14ac:dyDescent="0.15">
      <c r="A2940" s="39">
        <f>IF($B$2898="","",COUNTA($B$2898:B2940))</f>
        <v>43</v>
      </c>
      <c r="B2940" s="168">
        <f t="shared" si="311"/>
        <v>2940</v>
      </c>
      <c r="C2940" s="168" t="str">
        <f t="shared" si="312"/>
        <v>（１）　児童発達支援　（児童福祉法）</v>
      </c>
      <c r="D2940" s="131" t="str">
        <f t="shared" si="313"/>
        <v>障がい福祉課</v>
      </c>
      <c r="E2940" s="27" t="str">
        <f t="shared" si="314"/>
        <v>児童発達支援</v>
      </c>
      <c r="F2940" s="176" t="s">
        <v>12496</v>
      </c>
      <c r="G2940" s="166" t="s">
        <v>12497</v>
      </c>
      <c r="H2940" s="168" t="s">
        <v>15484</v>
      </c>
      <c r="I2940" s="166" t="s">
        <v>12498</v>
      </c>
      <c r="J2940" s="166" t="s">
        <v>12499</v>
      </c>
      <c r="K2940" s="180" t="s">
        <v>12500</v>
      </c>
      <c r="L2940" s="25" t="s">
        <v>25</v>
      </c>
      <c r="M2940" s="195">
        <v>7</v>
      </c>
      <c r="N2940" s="17">
        <v>44166</v>
      </c>
      <c r="O2940" s="69" t="str">
        <f>IFERROR(VLOOKUP(IF($L2940="―",$K2940,$L2940),[4]法人一覧!$D$4:$E$326,2,FALSE),"―")</f>
        <v>―</v>
      </c>
    </row>
    <row r="2941" spans="1:15" ht="30" customHeight="1" x14ac:dyDescent="0.15">
      <c r="A2941" s="39">
        <f>IF($B$2898="","",COUNTA($B$2898:B2941))</f>
        <v>44</v>
      </c>
      <c r="B2941" s="168">
        <f t="shared" si="311"/>
        <v>2941</v>
      </c>
      <c r="C2941" s="168" t="str">
        <f t="shared" si="312"/>
        <v>（１）　児童発達支援　（児童福祉法）</v>
      </c>
      <c r="D2941" s="131" t="str">
        <f t="shared" si="313"/>
        <v>障がい福祉課</v>
      </c>
      <c r="E2941" s="27" t="str">
        <f t="shared" si="314"/>
        <v>児童発達支援</v>
      </c>
      <c r="F2941" s="176" t="s">
        <v>12501</v>
      </c>
      <c r="G2941" s="166" t="s">
        <v>12502</v>
      </c>
      <c r="H2941" s="168" t="s">
        <v>12503</v>
      </c>
      <c r="I2941" s="166" t="s">
        <v>12504</v>
      </c>
      <c r="J2941" s="166" t="s">
        <v>12505</v>
      </c>
      <c r="K2941" s="180" t="s">
        <v>12506</v>
      </c>
      <c r="L2941" s="25" t="s">
        <v>25</v>
      </c>
      <c r="M2941" s="195">
        <v>5</v>
      </c>
      <c r="N2941" s="17">
        <v>43556</v>
      </c>
      <c r="O2941" s="69" t="str">
        <f>IFERROR(VLOOKUP(IF($L2941="―",$K2941,$L2941),[4]法人一覧!$D$4:$E$326,2,FALSE),"―")</f>
        <v>―</v>
      </c>
    </row>
    <row r="2942" spans="1:15" ht="30" customHeight="1" x14ac:dyDescent="0.15">
      <c r="A2942" s="39">
        <f>IF($B$2898="","",COUNTA($B$2898:B2942))</f>
        <v>45</v>
      </c>
      <c r="B2942" s="168">
        <f t="shared" si="311"/>
        <v>2942</v>
      </c>
      <c r="C2942" s="168" t="str">
        <f t="shared" si="312"/>
        <v>（１）　児童発達支援　（児童福祉法）</v>
      </c>
      <c r="D2942" s="131" t="str">
        <f t="shared" si="313"/>
        <v>障がい福祉課</v>
      </c>
      <c r="E2942" s="27" t="str">
        <f t="shared" si="314"/>
        <v>児童発達支援</v>
      </c>
      <c r="F2942" s="10" t="s">
        <v>12507</v>
      </c>
      <c r="G2942" s="12" t="s">
        <v>12508</v>
      </c>
      <c r="H2942" s="168" t="s">
        <v>12509</v>
      </c>
      <c r="I2942" s="12" t="s">
        <v>12510</v>
      </c>
      <c r="J2942" s="12" t="s">
        <v>12511</v>
      </c>
      <c r="K2942" s="276" t="s">
        <v>12480</v>
      </c>
      <c r="L2942" s="25" t="s">
        <v>25</v>
      </c>
      <c r="M2942" s="273">
        <v>10</v>
      </c>
      <c r="N2942" s="17">
        <v>43952</v>
      </c>
      <c r="O2942" s="69" t="str">
        <f>IFERROR(VLOOKUP(IF($L2942="―",$K2942,$L2942),[4]法人一覧!$D$4:$E$326,2,FALSE),"―")</f>
        <v>―</v>
      </c>
    </row>
    <row r="2943" spans="1:15" ht="30" customHeight="1" x14ac:dyDescent="0.15">
      <c r="A2943" s="39">
        <f>IF($B$2898="","",COUNTA($B$2898:B2943))</f>
        <v>46</v>
      </c>
      <c r="B2943" s="168">
        <f t="shared" si="311"/>
        <v>2943</v>
      </c>
      <c r="C2943" s="168" t="str">
        <f t="shared" si="312"/>
        <v>（１）　児童発達支援　（児童福祉法）</v>
      </c>
      <c r="D2943" s="131" t="str">
        <f t="shared" si="313"/>
        <v>障がい福祉課</v>
      </c>
      <c r="E2943" s="27" t="str">
        <f t="shared" si="314"/>
        <v>児童発達支援</v>
      </c>
      <c r="F2943" s="10" t="s">
        <v>12512</v>
      </c>
      <c r="G2943" s="12" t="s">
        <v>2214</v>
      </c>
      <c r="H2943" s="168" t="s">
        <v>12513</v>
      </c>
      <c r="I2943" s="12" t="s">
        <v>12514</v>
      </c>
      <c r="J2943" s="12" t="s">
        <v>12515</v>
      </c>
      <c r="K2943" s="276" t="s">
        <v>12368</v>
      </c>
      <c r="L2943" s="25" t="s">
        <v>25</v>
      </c>
      <c r="M2943" s="273">
        <v>20</v>
      </c>
      <c r="N2943" s="17">
        <v>43983</v>
      </c>
      <c r="O2943" s="69" t="str">
        <f>IFERROR(VLOOKUP(IF($L2943="―",$K2943,$L2943),[4]法人一覧!$D$4:$E$326,2,FALSE),"―")</f>
        <v>―</v>
      </c>
    </row>
    <row r="2944" spans="1:15" ht="30" customHeight="1" x14ac:dyDescent="0.15">
      <c r="A2944" s="39">
        <f>IF($B$2898="","",COUNTA($B$2898:B2944))</f>
        <v>47</v>
      </c>
      <c r="B2944" s="168">
        <f t="shared" si="311"/>
        <v>2944</v>
      </c>
      <c r="C2944" s="168" t="str">
        <f t="shared" si="312"/>
        <v>（１）　児童発達支援　（児童福祉法）</v>
      </c>
      <c r="D2944" s="131" t="str">
        <f t="shared" si="313"/>
        <v>障がい福祉課</v>
      </c>
      <c r="E2944" s="27" t="str">
        <f t="shared" si="314"/>
        <v>児童発達支援</v>
      </c>
      <c r="F2944" s="10" t="s">
        <v>12516</v>
      </c>
      <c r="G2944" s="12" t="s">
        <v>318</v>
      </c>
      <c r="H2944" s="168" t="s">
        <v>12517</v>
      </c>
      <c r="I2944" s="272" t="s">
        <v>12518</v>
      </c>
      <c r="J2944" s="272" t="s">
        <v>12519</v>
      </c>
      <c r="K2944" s="276" t="s">
        <v>12520</v>
      </c>
      <c r="L2944" s="25" t="s">
        <v>25</v>
      </c>
      <c r="M2944" s="273">
        <v>10</v>
      </c>
      <c r="N2944" s="17">
        <v>44013</v>
      </c>
      <c r="O2944" s="69" t="str">
        <f>IFERROR(VLOOKUP(IF($L2944="―",$K2944,$L2944),[4]法人一覧!$D$4:$E$326,2,FALSE),"―")</f>
        <v>―</v>
      </c>
    </row>
    <row r="2945" spans="1:15" ht="30" customHeight="1" x14ac:dyDescent="0.15">
      <c r="A2945" s="39">
        <f>IF($B$2898="","",COUNTA($B$2898:B2945))</f>
        <v>48</v>
      </c>
      <c r="B2945" s="168">
        <f t="shared" si="311"/>
        <v>2945</v>
      </c>
      <c r="C2945" s="168" t="str">
        <f t="shared" si="312"/>
        <v>（１）　児童発達支援　（児童福祉法）</v>
      </c>
      <c r="D2945" s="131" t="str">
        <f t="shared" si="313"/>
        <v>障がい福祉課</v>
      </c>
      <c r="E2945" s="27" t="str">
        <f t="shared" si="314"/>
        <v>児童発達支援</v>
      </c>
      <c r="F2945" s="10" t="s">
        <v>12521</v>
      </c>
      <c r="G2945" s="12" t="s">
        <v>12522</v>
      </c>
      <c r="H2945" s="168" t="s">
        <v>12523</v>
      </c>
      <c r="I2945" s="272" t="s">
        <v>12524</v>
      </c>
      <c r="J2945" s="272" t="s">
        <v>12524</v>
      </c>
      <c r="K2945" s="276" t="s">
        <v>12525</v>
      </c>
      <c r="L2945" s="25" t="s">
        <v>25</v>
      </c>
      <c r="M2945" s="273">
        <v>20</v>
      </c>
      <c r="N2945" s="17">
        <v>44228</v>
      </c>
      <c r="O2945" s="69" t="str">
        <f>IFERROR(VLOOKUP(IF($L2945="―",$K2945,$L2945),[4]法人一覧!$D$4:$E$326,2,FALSE),"―")</f>
        <v>―</v>
      </c>
    </row>
    <row r="2946" spans="1:15" ht="30" customHeight="1" x14ac:dyDescent="0.15">
      <c r="A2946" s="39">
        <f>IF($B$2898="","",COUNTA($B$2898:B2946))</f>
        <v>49</v>
      </c>
      <c r="B2946" s="168">
        <f t="shared" si="311"/>
        <v>2946</v>
      </c>
      <c r="C2946" s="168" t="str">
        <f t="shared" si="312"/>
        <v>（１）　児童発達支援　（児童福祉法）</v>
      </c>
      <c r="D2946" s="131" t="str">
        <f t="shared" si="313"/>
        <v>障がい福祉課</v>
      </c>
      <c r="E2946" s="27" t="str">
        <f t="shared" si="314"/>
        <v>児童発達支援</v>
      </c>
      <c r="F2946" s="10" t="s">
        <v>12526</v>
      </c>
      <c r="G2946" s="12" t="s">
        <v>12527</v>
      </c>
      <c r="H2946" s="168" t="s">
        <v>12528</v>
      </c>
      <c r="I2946" s="272" t="s">
        <v>12529</v>
      </c>
      <c r="J2946" s="272" t="s">
        <v>12530</v>
      </c>
      <c r="K2946" s="276" t="s">
        <v>12531</v>
      </c>
      <c r="L2946" s="25" t="s">
        <v>25</v>
      </c>
      <c r="M2946" s="273">
        <v>10</v>
      </c>
      <c r="N2946" s="17">
        <v>44136</v>
      </c>
      <c r="O2946" s="69" t="str">
        <f>IFERROR(VLOOKUP(IF($L2946="―",$K2946,$L2946),[4]法人一覧!$D$4:$E$326,2,FALSE),"―")</f>
        <v>―</v>
      </c>
    </row>
    <row r="2947" spans="1:15" ht="30" customHeight="1" x14ac:dyDescent="0.15">
      <c r="A2947" s="39">
        <f>IF($B$2898="","",COUNTA($B$2898:B2947))</f>
        <v>50</v>
      </c>
      <c r="B2947" s="168">
        <f t="shared" si="311"/>
        <v>2947</v>
      </c>
      <c r="C2947" s="168" t="str">
        <f t="shared" si="312"/>
        <v>（１）　児童発達支援　（児童福祉法）</v>
      </c>
      <c r="D2947" s="131" t="str">
        <f t="shared" si="313"/>
        <v>障がい福祉課</v>
      </c>
      <c r="E2947" s="27" t="str">
        <f t="shared" si="314"/>
        <v>児童発達支援</v>
      </c>
      <c r="F2947" s="10" t="s">
        <v>12532</v>
      </c>
      <c r="G2947" s="12" t="s">
        <v>7582</v>
      </c>
      <c r="H2947" s="168" t="s">
        <v>12533</v>
      </c>
      <c r="I2947" s="12" t="s">
        <v>12534</v>
      </c>
      <c r="J2947" s="12" t="s">
        <v>12535</v>
      </c>
      <c r="K2947" s="276" t="s">
        <v>12536</v>
      </c>
      <c r="L2947" s="25" t="s">
        <v>25</v>
      </c>
      <c r="M2947" s="273">
        <v>10</v>
      </c>
      <c r="N2947" s="17">
        <v>44197</v>
      </c>
      <c r="O2947" s="69" t="str">
        <f>IFERROR(VLOOKUP(IF($L2947="―",$K2947,$L2947),[4]法人一覧!$D$4:$E$326,2,FALSE),"―")</f>
        <v>―</v>
      </c>
    </row>
    <row r="2948" spans="1:15" ht="30" customHeight="1" x14ac:dyDescent="0.15">
      <c r="A2948" s="39">
        <f>IF($B$2898="","",COUNTA($B$2898:B2948))</f>
        <v>51</v>
      </c>
      <c r="B2948" s="168">
        <f t="shared" si="311"/>
        <v>2948</v>
      </c>
      <c r="C2948" s="168" t="str">
        <f t="shared" si="312"/>
        <v>（１）　児童発達支援　（児童福祉法）</v>
      </c>
      <c r="D2948" s="131" t="str">
        <f t="shared" si="313"/>
        <v>障がい福祉課</v>
      </c>
      <c r="E2948" s="27" t="str">
        <f t="shared" si="314"/>
        <v>児童発達支援</v>
      </c>
      <c r="F2948" s="10" t="s">
        <v>12537</v>
      </c>
      <c r="G2948" s="12" t="s">
        <v>12538</v>
      </c>
      <c r="H2948" s="168" t="s">
        <v>12539</v>
      </c>
      <c r="I2948" s="12" t="s">
        <v>12540</v>
      </c>
      <c r="J2948" s="12" t="s">
        <v>12541</v>
      </c>
      <c r="K2948" s="276" t="s">
        <v>12542</v>
      </c>
      <c r="L2948" s="25" t="s">
        <v>25</v>
      </c>
      <c r="M2948" s="273">
        <v>10</v>
      </c>
      <c r="N2948" s="17">
        <v>44256</v>
      </c>
      <c r="O2948" s="69" t="str">
        <f>IFERROR(VLOOKUP(IF($L2948="―",$K2948,$L2948),[4]法人一覧!$D$4:$E$326,2,FALSE),"―")</f>
        <v>―</v>
      </c>
    </row>
    <row r="2949" spans="1:15" ht="30" customHeight="1" x14ac:dyDescent="0.15">
      <c r="A2949" s="39">
        <f>IF($B$2898="","",COUNTA($B$2898:B2949))</f>
        <v>52</v>
      </c>
      <c r="B2949" s="168">
        <f t="shared" si="311"/>
        <v>2949</v>
      </c>
      <c r="C2949" s="168" t="str">
        <f t="shared" si="312"/>
        <v>（１）　児童発達支援　（児童福祉法）</v>
      </c>
      <c r="D2949" s="131" t="str">
        <f t="shared" si="313"/>
        <v>障がい福祉課</v>
      </c>
      <c r="E2949" s="27" t="str">
        <f t="shared" si="314"/>
        <v>児童発達支援</v>
      </c>
      <c r="F2949" s="10" t="s">
        <v>12543</v>
      </c>
      <c r="G2949" s="12" t="s">
        <v>789</v>
      </c>
      <c r="H2949" s="168" t="s">
        <v>12544</v>
      </c>
      <c r="I2949" s="272" t="s">
        <v>12545</v>
      </c>
      <c r="J2949" s="272" t="s">
        <v>12546</v>
      </c>
      <c r="K2949" s="276" t="s">
        <v>12547</v>
      </c>
      <c r="L2949" s="25" t="s">
        <v>25</v>
      </c>
      <c r="M2949" s="280">
        <v>10</v>
      </c>
      <c r="N2949" s="17">
        <v>44317</v>
      </c>
      <c r="O2949" s="69" t="str">
        <f>IFERROR(VLOOKUP(IF($L2949="―",$K2949,$L2949),[4]法人一覧!$D$4:$E$326,2,FALSE),"―")</f>
        <v>―</v>
      </c>
    </row>
    <row r="2950" spans="1:15" ht="30" customHeight="1" x14ac:dyDescent="0.15">
      <c r="A2950" s="39">
        <f>IF($B$2898="","",COUNTA($B$2898:B2950))</f>
        <v>53</v>
      </c>
      <c r="B2950" s="168">
        <f t="shared" si="311"/>
        <v>2950</v>
      </c>
      <c r="C2950" s="168" t="str">
        <f t="shared" si="312"/>
        <v>（１）　児童発達支援　（児童福祉法）</v>
      </c>
      <c r="D2950" s="131" t="str">
        <f t="shared" si="313"/>
        <v>障がい福祉課</v>
      </c>
      <c r="E2950" s="27" t="str">
        <f t="shared" si="314"/>
        <v>児童発達支援</v>
      </c>
      <c r="F2950" s="10" t="s">
        <v>12548</v>
      </c>
      <c r="G2950" s="12" t="s">
        <v>7600</v>
      </c>
      <c r="H2950" s="168" t="s">
        <v>12549</v>
      </c>
      <c r="I2950" s="272" t="s">
        <v>12550</v>
      </c>
      <c r="J2950" s="272" t="s">
        <v>12551</v>
      </c>
      <c r="K2950" s="276" t="s">
        <v>12552</v>
      </c>
      <c r="L2950" s="25" t="s">
        <v>25</v>
      </c>
      <c r="M2950" s="273">
        <v>10</v>
      </c>
      <c r="N2950" s="17">
        <v>44317</v>
      </c>
      <c r="O2950" s="69" t="str">
        <f>IFERROR(VLOOKUP(IF($L2950="―",$K2950,$L2950),[4]法人一覧!$D$4:$E$326,2,FALSE),"―")</f>
        <v>―</v>
      </c>
    </row>
    <row r="2951" spans="1:15" ht="30" customHeight="1" x14ac:dyDescent="0.15">
      <c r="A2951" s="39">
        <f>IF($B$2898="","",COUNTA($B$2898:B2951))</f>
        <v>54</v>
      </c>
      <c r="B2951" s="168">
        <f t="shared" si="311"/>
        <v>2951</v>
      </c>
      <c r="C2951" s="168" t="str">
        <f t="shared" si="312"/>
        <v>（１）　児童発達支援　（児童福祉法）</v>
      </c>
      <c r="D2951" s="131" t="str">
        <f t="shared" si="313"/>
        <v>障がい福祉課</v>
      </c>
      <c r="E2951" s="27" t="str">
        <f t="shared" si="314"/>
        <v>児童発達支援</v>
      </c>
      <c r="F2951" s="10" t="s">
        <v>12553</v>
      </c>
      <c r="G2951" s="12" t="s">
        <v>5459</v>
      </c>
      <c r="H2951" s="168" t="s">
        <v>12554</v>
      </c>
      <c r="I2951" s="12" t="s">
        <v>12555</v>
      </c>
      <c r="J2951" s="12" t="s">
        <v>12556</v>
      </c>
      <c r="K2951" s="276" t="s">
        <v>12557</v>
      </c>
      <c r="L2951" s="25" t="s">
        <v>25</v>
      </c>
      <c r="M2951" s="280">
        <v>10</v>
      </c>
      <c r="N2951" s="17">
        <v>44531</v>
      </c>
      <c r="O2951" s="69" t="str">
        <f>IFERROR(VLOOKUP(IF($L2951="―",$K2951,$L2951),[4]法人一覧!$D$4:$E$326,2,FALSE),"―")</f>
        <v>―</v>
      </c>
    </row>
    <row r="2952" spans="1:15" ht="30" customHeight="1" x14ac:dyDescent="0.15">
      <c r="A2952" s="39">
        <f>IF($B$2898="","",COUNTA($B$2898:B2952))</f>
        <v>55</v>
      </c>
      <c r="B2952" s="168">
        <f t="shared" si="311"/>
        <v>2952</v>
      </c>
      <c r="C2952" s="168" t="str">
        <f t="shared" si="312"/>
        <v>（１）　児童発達支援　（児童福祉法）</v>
      </c>
      <c r="D2952" s="131" t="str">
        <f t="shared" si="313"/>
        <v>障がい福祉課</v>
      </c>
      <c r="E2952" s="27" t="str">
        <f t="shared" si="314"/>
        <v>児童発達支援</v>
      </c>
      <c r="F2952" s="10" t="s">
        <v>12558</v>
      </c>
      <c r="G2952" s="12" t="s">
        <v>12559</v>
      </c>
      <c r="H2952" s="168" t="s">
        <v>12560</v>
      </c>
      <c r="I2952" s="12" t="s">
        <v>12561</v>
      </c>
      <c r="J2952" s="12" t="s">
        <v>12562</v>
      </c>
      <c r="K2952" s="276" t="s">
        <v>12563</v>
      </c>
      <c r="L2952" s="25" t="s">
        <v>25</v>
      </c>
      <c r="M2952" s="280">
        <v>10</v>
      </c>
      <c r="N2952" s="17">
        <v>44593</v>
      </c>
      <c r="O2952" s="69" t="str">
        <f>IFERROR(VLOOKUP(IF($L2952="―",$K2952,$L2952),[4]法人一覧!$D$4:$E$326,2,FALSE),"―")</f>
        <v>―</v>
      </c>
    </row>
    <row r="2953" spans="1:15" ht="30" customHeight="1" x14ac:dyDescent="0.15">
      <c r="A2953" s="39">
        <f>IF($B$2898="","",COUNTA($B$2898:B2953))</f>
        <v>56</v>
      </c>
      <c r="B2953" s="168">
        <f t="shared" si="311"/>
        <v>2953</v>
      </c>
      <c r="C2953" s="168" t="str">
        <f t="shared" si="312"/>
        <v>（１）　児童発達支援　（児童福祉法）</v>
      </c>
      <c r="D2953" s="131" t="str">
        <f t="shared" si="313"/>
        <v>障がい福祉課</v>
      </c>
      <c r="E2953" s="27" t="str">
        <f t="shared" si="314"/>
        <v>児童発達支援</v>
      </c>
      <c r="F2953" s="10" t="s">
        <v>12564</v>
      </c>
      <c r="G2953" s="12" t="s">
        <v>8803</v>
      </c>
      <c r="H2953" s="168" t="s">
        <v>12565</v>
      </c>
      <c r="I2953" s="12" t="s">
        <v>12566</v>
      </c>
      <c r="J2953" s="12" t="s">
        <v>12567</v>
      </c>
      <c r="K2953" s="276" t="s">
        <v>12568</v>
      </c>
      <c r="L2953" s="25" t="s">
        <v>25</v>
      </c>
      <c r="M2953" s="280">
        <v>10</v>
      </c>
      <c r="N2953" s="17">
        <v>44621</v>
      </c>
      <c r="O2953" s="69" t="str">
        <f>IFERROR(VLOOKUP(IF($L2953="―",$K2953,$L2953),[4]法人一覧!$D$4:$E$326,2,FALSE),"―")</f>
        <v>―</v>
      </c>
    </row>
    <row r="2954" spans="1:15" ht="30" customHeight="1" x14ac:dyDescent="0.15">
      <c r="A2954" s="39">
        <f>IF($B$2898="","",COUNTA($B$2898:B2954))</f>
        <v>57</v>
      </c>
      <c r="B2954" s="168">
        <f t="shared" si="311"/>
        <v>2954</v>
      </c>
      <c r="C2954" s="168" t="str">
        <f t="shared" si="312"/>
        <v>（１）　児童発達支援　（児童福祉法）</v>
      </c>
      <c r="D2954" s="131" t="str">
        <f t="shared" si="313"/>
        <v>障がい福祉課</v>
      </c>
      <c r="E2954" s="27" t="str">
        <f t="shared" si="314"/>
        <v>児童発達支援</v>
      </c>
      <c r="F2954" s="10" t="s">
        <v>12569</v>
      </c>
      <c r="G2954" s="12" t="s">
        <v>3097</v>
      </c>
      <c r="H2954" s="168" t="s">
        <v>12570</v>
      </c>
      <c r="I2954" s="12" t="s">
        <v>12571</v>
      </c>
      <c r="J2954" s="12" t="s">
        <v>12571</v>
      </c>
      <c r="K2954" s="276" t="s">
        <v>12572</v>
      </c>
      <c r="L2954" s="25" t="s">
        <v>25</v>
      </c>
      <c r="M2954" s="280">
        <v>10</v>
      </c>
      <c r="N2954" s="17">
        <v>44652</v>
      </c>
      <c r="O2954" s="69" t="str">
        <f>IFERROR(VLOOKUP(IF($L2954="―",$K2954,$L2954),[4]法人一覧!$D$4:$E$326,2,FALSE),"―")</f>
        <v>―</v>
      </c>
    </row>
    <row r="2955" spans="1:15" ht="30" customHeight="1" x14ac:dyDescent="0.15">
      <c r="A2955" s="39">
        <f>IF($B$2898="","",COUNTA($B$2898:B2955))</f>
        <v>58</v>
      </c>
      <c r="B2955" s="168">
        <f t="shared" si="311"/>
        <v>2955</v>
      </c>
      <c r="C2955" s="168" t="str">
        <f t="shared" si="312"/>
        <v>（１）　児童発達支援　（児童福祉法）</v>
      </c>
      <c r="D2955" s="131" t="str">
        <f t="shared" si="313"/>
        <v>障がい福祉課</v>
      </c>
      <c r="E2955" s="27" t="str">
        <f t="shared" si="314"/>
        <v>児童発達支援</v>
      </c>
      <c r="F2955" s="10" t="s">
        <v>12573</v>
      </c>
      <c r="G2955" s="12" t="s">
        <v>12574</v>
      </c>
      <c r="H2955" s="168" t="s">
        <v>12575</v>
      </c>
      <c r="I2955" s="12" t="s">
        <v>12576</v>
      </c>
      <c r="J2955" s="12" t="s">
        <v>12577</v>
      </c>
      <c r="K2955" s="276" t="s">
        <v>12480</v>
      </c>
      <c r="L2955" s="25" t="s">
        <v>25</v>
      </c>
      <c r="M2955" s="280">
        <v>10</v>
      </c>
      <c r="N2955" s="17">
        <v>44652</v>
      </c>
      <c r="O2955" s="69" t="str">
        <f>IFERROR(VLOOKUP(IF($L2955="―",$K2955,$L2955),[4]法人一覧!$D$4:$E$326,2,FALSE),"―")</f>
        <v>―</v>
      </c>
    </row>
    <row r="2956" spans="1:15" ht="30" customHeight="1" x14ac:dyDescent="0.15">
      <c r="A2956" s="39">
        <f>IF($B$2898="","",COUNTA($B$2898:B2956))</f>
        <v>59</v>
      </c>
      <c r="B2956" s="168">
        <f t="shared" si="311"/>
        <v>2956</v>
      </c>
      <c r="C2956" s="168" t="str">
        <f t="shared" si="312"/>
        <v>（１）　児童発達支援　（児童福祉法）</v>
      </c>
      <c r="D2956" s="131" t="str">
        <f t="shared" si="313"/>
        <v>障がい福祉課</v>
      </c>
      <c r="E2956" s="27" t="str">
        <f t="shared" si="314"/>
        <v>児童発達支援</v>
      </c>
      <c r="F2956" s="10" t="s">
        <v>15485</v>
      </c>
      <c r="G2956" s="12" t="s">
        <v>12497</v>
      </c>
      <c r="H2956" s="168" t="s">
        <v>15484</v>
      </c>
      <c r="I2956" s="12" t="s">
        <v>12579</v>
      </c>
      <c r="J2956" s="12" t="s">
        <v>12580</v>
      </c>
      <c r="K2956" s="276" t="s">
        <v>12500</v>
      </c>
      <c r="L2956" s="25" t="s">
        <v>25</v>
      </c>
      <c r="M2956" s="280">
        <v>20</v>
      </c>
      <c r="N2956" s="17">
        <v>44713</v>
      </c>
      <c r="O2956" s="69" t="str">
        <f>IFERROR(VLOOKUP(IF($L2956="―",$K2956,$L2956),[4]法人一覧!$D$4:$E$326,2,FALSE),"―")</f>
        <v>―</v>
      </c>
    </row>
    <row r="2957" spans="1:15" ht="30" customHeight="1" x14ac:dyDescent="0.15">
      <c r="A2957" s="39">
        <f>IF($B$2898="","",COUNTA($B$2898:B2957))</f>
        <v>60</v>
      </c>
      <c r="B2957" s="168">
        <f t="shared" si="311"/>
        <v>2957</v>
      </c>
      <c r="C2957" s="168" t="str">
        <f t="shared" si="312"/>
        <v>（１）　児童発達支援　（児童福祉法）</v>
      </c>
      <c r="D2957" s="131" t="str">
        <f t="shared" si="313"/>
        <v>障がい福祉課</v>
      </c>
      <c r="E2957" s="27" t="str">
        <f t="shared" si="314"/>
        <v>児童発達支援</v>
      </c>
      <c r="F2957" s="10" t="s">
        <v>12581</v>
      </c>
      <c r="G2957" s="12" t="s">
        <v>12582</v>
      </c>
      <c r="H2957" s="168" t="s">
        <v>12583</v>
      </c>
      <c r="I2957" s="12" t="s">
        <v>12584</v>
      </c>
      <c r="J2957" s="12" t="s">
        <v>12585</v>
      </c>
      <c r="K2957" s="276" t="s">
        <v>12586</v>
      </c>
      <c r="L2957" s="25" t="s">
        <v>25</v>
      </c>
      <c r="M2957" s="280">
        <v>10</v>
      </c>
      <c r="N2957" s="17">
        <v>44713</v>
      </c>
      <c r="O2957" s="69" t="str">
        <f>IFERROR(VLOOKUP(IF($L2957="―",$K2957,$L2957),[4]法人一覧!$D$4:$E$326,2,FALSE),"―")</f>
        <v>―</v>
      </c>
    </row>
    <row r="2958" spans="1:15" ht="30" customHeight="1" x14ac:dyDescent="0.15">
      <c r="A2958" s="39">
        <f>IF($B$2898="","",COUNTA($B$2898:B2958))</f>
        <v>61</v>
      </c>
      <c r="B2958" s="168">
        <f t="shared" si="311"/>
        <v>2958</v>
      </c>
      <c r="C2958" s="168" t="str">
        <f t="shared" si="312"/>
        <v>（１）　児童発達支援　（児童福祉法）</v>
      </c>
      <c r="D2958" s="131" t="str">
        <f t="shared" si="313"/>
        <v>障がい福祉課</v>
      </c>
      <c r="E2958" s="27" t="str">
        <f t="shared" si="314"/>
        <v>児童発達支援</v>
      </c>
      <c r="F2958" s="10" t="s">
        <v>12587</v>
      </c>
      <c r="G2958" s="12" t="s">
        <v>11265</v>
      </c>
      <c r="H2958" s="168" t="s">
        <v>12588</v>
      </c>
      <c r="I2958" s="12" t="s">
        <v>12589</v>
      </c>
      <c r="J2958" s="12" t="s">
        <v>12590</v>
      </c>
      <c r="K2958" s="276" t="s">
        <v>12591</v>
      </c>
      <c r="L2958" s="25" t="s">
        <v>25</v>
      </c>
      <c r="M2958" s="280">
        <v>10</v>
      </c>
      <c r="N2958" s="17">
        <v>44774</v>
      </c>
      <c r="O2958" s="69" t="str">
        <f>IFERROR(VLOOKUP(IF($L2958="―",$K2958,$L2958),[4]法人一覧!$D$4:$E$326,2,FALSE),"―")</f>
        <v>―</v>
      </c>
    </row>
    <row r="2959" spans="1:15" ht="30" customHeight="1" x14ac:dyDescent="0.15">
      <c r="A2959" s="39">
        <f>IF($B$2898="","",COUNTA($B$2898:B2959))</f>
        <v>62</v>
      </c>
      <c r="B2959" s="168">
        <f t="shared" si="311"/>
        <v>2959</v>
      </c>
      <c r="C2959" s="168" t="str">
        <f t="shared" si="312"/>
        <v>（１）　児童発達支援　（児童福祉法）</v>
      </c>
      <c r="D2959" s="131" t="str">
        <f t="shared" si="313"/>
        <v>障がい福祉課</v>
      </c>
      <c r="E2959" s="27" t="str">
        <f t="shared" si="314"/>
        <v>児童発達支援</v>
      </c>
      <c r="F2959" s="276" t="s">
        <v>12592</v>
      </c>
      <c r="G2959" s="12" t="s">
        <v>12593</v>
      </c>
      <c r="H2959" s="11" t="s">
        <v>12594</v>
      </c>
      <c r="I2959" s="12" t="s">
        <v>12595</v>
      </c>
      <c r="J2959" s="12" t="s">
        <v>12596</v>
      </c>
      <c r="K2959" s="10" t="s">
        <v>12597</v>
      </c>
      <c r="L2959" s="25" t="s">
        <v>25</v>
      </c>
      <c r="M2959" s="273">
        <v>10</v>
      </c>
      <c r="N2959" s="17">
        <v>44986</v>
      </c>
      <c r="O2959" s="69" t="str">
        <f>IFERROR(VLOOKUP(IF($L2959="―",$K2959,$L2959),[4]法人一覧!$D$4:$E$326,2,FALSE),"―")</f>
        <v>―</v>
      </c>
    </row>
    <row r="2960" spans="1:15" ht="30" customHeight="1" x14ac:dyDescent="0.15">
      <c r="A2960" s="39">
        <f>IF($B$2898="","",COUNTA($B$2898:B2960))</f>
        <v>63</v>
      </c>
      <c r="B2960" s="168">
        <f t="shared" si="311"/>
        <v>2960</v>
      </c>
      <c r="C2960" s="168" t="str">
        <f t="shared" si="312"/>
        <v>（１）　児童発達支援　（児童福祉法）</v>
      </c>
      <c r="D2960" s="131" t="str">
        <f t="shared" si="313"/>
        <v>障がい福祉課</v>
      </c>
      <c r="E2960" s="27" t="str">
        <f t="shared" si="314"/>
        <v>児童発達支援</v>
      </c>
      <c r="F2960" s="25" t="s">
        <v>12598</v>
      </c>
      <c r="G2960" s="34" t="s">
        <v>3021</v>
      </c>
      <c r="H2960" s="27" t="s">
        <v>12599</v>
      </c>
      <c r="I2960" s="34" t="s">
        <v>12600</v>
      </c>
      <c r="J2960" s="34" t="s">
        <v>12601</v>
      </c>
      <c r="K2960" s="25" t="s">
        <v>12602</v>
      </c>
      <c r="L2960" s="25" t="s">
        <v>25</v>
      </c>
      <c r="M2960" s="280">
        <v>10</v>
      </c>
      <c r="N2960" s="17">
        <v>45047</v>
      </c>
      <c r="O2960" s="69" t="str">
        <f>IFERROR(VLOOKUP(IF($L2960="―",$K2960,$L2960),[4]法人一覧!$D$4:$E$326,2,FALSE),"―")</f>
        <v>―</v>
      </c>
    </row>
    <row r="2961" spans="1:15" ht="30" customHeight="1" x14ac:dyDescent="0.15">
      <c r="A2961" s="39">
        <f>IF($B$2898="","",COUNTA($B$2898:B2961))</f>
        <v>64</v>
      </c>
      <c r="B2961" s="168">
        <f t="shared" si="311"/>
        <v>2961</v>
      </c>
      <c r="C2961" s="168" t="str">
        <f t="shared" si="312"/>
        <v>（１）　児童発達支援　（児童福祉法）</v>
      </c>
      <c r="D2961" s="131" t="str">
        <f t="shared" si="313"/>
        <v>障がい福祉課</v>
      </c>
      <c r="E2961" s="27" t="str">
        <f t="shared" si="314"/>
        <v>児童発達支援</v>
      </c>
      <c r="F2961" s="25" t="s">
        <v>12603</v>
      </c>
      <c r="G2961" s="98" t="s">
        <v>12604</v>
      </c>
      <c r="H2961" s="25" t="s">
        <v>12605</v>
      </c>
      <c r="I2961" s="98" t="s">
        <v>12606</v>
      </c>
      <c r="J2961" s="98" t="s">
        <v>12607</v>
      </c>
      <c r="K2961" s="25" t="s">
        <v>12557</v>
      </c>
      <c r="L2961" s="25" t="s">
        <v>25</v>
      </c>
      <c r="M2961" s="280">
        <v>10</v>
      </c>
      <c r="N2961" s="17">
        <v>45078</v>
      </c>
      <c r="O2961" s="69" t="str">
        <f>IFERROR(VLOOKUP(IF($L2961="―",$K2961,$L2961),[4]法人一覧!$D$4:$E$326,2,FALSE),"―")</f>
        <v>―</v>
      </c>
    </row>
    <row r="2962" spans="1:15" ht="30" customHeight="1" x14ac:dyDescent="0.15">
      <c r="A2962" s="39">
        <f>IF($B$2898="","",COUNTA($B$2898:B2962))</f>
        <v>65</v>
      </c>
      <c r="B2962" s="168">
        <f t="shared" ref="B2962:B3025" si="315">IF(D2962="","",ROW())</f>
        <v>2962</v>
      </c>
      <c r="C2962" s="168" t="str">
        <f t="shared" ref="C2962:C3025" si="316">$F$2896</f>
        <v>（１）　児童発達支援　（児童福祉法）</v>
      </c>
      <c r="D2962" s="131" t="str">
        <f t="shared" ref="D2962:D3025" si="317">$O$2896</f>
        <v>障がい福祉課</v>
      </c>
      <c r="E2962" s="27" t="str">
        <f t="shared" ref="E2962:E3025" si="318">MID(category6_1,SEARCH("）",category6_1,1)+2,SEARCH("（",category6_1,SEARCH("）",category6_1,1)+2)-SEARCH("）",category6_1,1)-3)</f>
        <v>児童発達支援</v>
      </c>
      <c r="F2962" s="25" t="s">
        <v>12608</v>
      </c>
      <c r="G2962" s="98" t="s">
        <v>11171</v>
      </c>
      <c r="H2962" s="25" t="s">
        <v>12609</v>
      </c>
      <c r="I2962" s="98" t="s">
        <v>12610</v>
      </c>
      <c r="J2962" s="98" t="s">
        <v>12611</v>
      </c>
      <c r="K2962" s="25" t="s">
        <v>12612</v>
      </c>
      <c r="L2962" s="25" t="s">
        <v>25</v>
      </c>
      <c r="M2962" s="280">
        <v>10</v>
      </c>
      <c r="N2962" s="17">
        <v>45170</v>
      </c>
      <c r="O2962" s="69" t="str">
        <f>IFERROR(VLOOKUP(IF($L2962="―",$K2962,$L2962),[4]法人一覧!$D$4:$E$326,2,FALSE),"―")</f>
        <v>―</v>
      </c>
    </row>
    <row r="2963" spans="1:15" ht="30" customHeight="1" x14ac:dyDescent="0.15">
      <c r="A2963" s="39">
        <f>IF($B$2898="","",COUNTA($B$2898:B2963))</f>
        <v>66</v>
      </c>
      <c r="B2963" s="168">
        <f t="shared" si="315"/>
        <v>2963</v>
      </c>
      <c r="C2963" s="168" t="str">
        <f t="shared" si="316"/>
        <v>（１）　児童発達支援　（児童福祉法）</v>
      </c>
      <c r="D2963" s="131" t="str">
        <f t="shared" si="317"/>
        <v>障がい福祉課</v>
      </c>
      <c r="E2963" s="27" t="str">
        <f t="shared" si="318"/>
        <v>児童発達支援</v>
      </c>
      <c r="F2963" s="25" t="s">
        <v>12613</v>
      </c>
      <c r="G2963" s="98" t="s">
        <v>6283</v>
      </c>
      <c r="H2963" s="25" t="s">
        <v>12614</v>
      </c>
      <c r="I2963" s="98" t="s">
        <v>12615</v>
      </c>
      <c r="J2963" s="98" t="s">
        <v>12616</v>
      </c>
      <c r="K2963" s="25" t="s">
        <v>12612</v>
      </c>
      <c r="L2963" s="25" t="s">
        <v>25</v>
      </c>
      <c r="M2963" s="280">
        <v>10</v>
      </c>
      <c r="N2963" s="17">
        <v>45170</v>
      </c>
      <c r="O2963" s="69" t="str">
        <f>IFERROR(VLOOKUP(IF($L2963="―",$K2963,$L2963),[4]法人一覧!$D$4:$E$326,2,FALSE),"―")</f>
        <v>―</v>
      </c>
    </row>
    <row r="2964" spans="1:15" ht="30" customHeight="1" x14ac:dyDescent="0.15">
      <c r="A2964" s="39">
        <f>IF($B$2898="","",COUNTA($B$2898:B2964))</f>
        <v>67</v>
      </c>
      <c r="B2964" s="168">
        <f t="shared" si="315"/>
        <v>2964</v>
      </c>
      <c r="C2964" s="168" t="str">
        <f t="shared" si="316"/>
        <v>（１）　児童発達支援　（児童福祉法）</v>
      </c>
      <c r="D2964" s="131" t="str">
        <f t="shared" si="317"/>
        <v>障がい福祉課</v>
      </c>
      <c r="E2964" s="27" t="str">
        <f t="shared" si="318"/>
        <v>児童発達支援</v>
      </c>
      <c r="F2964" s="25" t="s">
        <v>12617</v>
      </c>
      <c r="G2964" s="98" t="s">
        <v>12618</v>
      </c>
      <c r="H2964" s="25" t="s">
        <v>12619</v>
      </c>
      <c r="I2964" s="98" t="s">
        <v>12620</v>
      </c>
      <c r="J2964" s="98" t="s">
        <v>12621</v>
      </c>
      <c r="K2964" s="25" t="s">
        <v>12622</v>
      </c>
      <c r="L2964" s="25" t="s">
        <v>25</v>
      </c>
      <c r="M2964" s="280">
        <v>10</v>
      </c>
      <c r="N2964" s="17">
        <v>45170</v>
      </c>
      <c r="O2964" s="69" t="str">
        <f>IFERROR(VLOOKUP(IF($L2964="―",$K2964,$L2964),[4]法人一覧!$D$4:$E$326,2,FALSE),"―")</f>
        <v>―</v>
      </c>
    </row>
    <row r="2965" spans="1:15" ht="30" customHeight="1" x14ac:dyDescent="0.15">
      <c r="A2965" s="39">
        <f>IF($B$2898="","",COUNTA($B$2898:B2965))</f>
        <v>68</v>
      </c>
      <c r="B2965" s="168">
        <f t="shared" si="315"/>
        <v>2965</v>
      </c>
      <c r="C2965" s="168" t="str">
        <f t="shared" si="316"/>
        <v>（１）　児童発達支援　（児童福祉法）</v>
      </c>
      <c r="D2965" s="131" t="str">
        <f t="shared" si="317"/>
        <v>障がい福祉課</v>
      </c>
      <c r="E2965" s="27" t="str">
        <f t="shared" si="318"/>
        <v>児童発達支援</v>
      </c>
      <c r="F2965" s="25" t="s">
        <v>12626</v>
      </c>
      <c r="G2965" s="98" t="s">
        <v>6417</v>
      </c>
      <c r="H2965" s="25" t="s">
        <v>12627</v>
      </c>
      <c r="I2965" s="98" t="s">
        <v>12628</v>
      </c>
      <c r="J2965" s="98" t="s">
        <v>12629</v>
      </c>
      <c r="K2965" s="25" t="s">
        <v>12630</v>
      </c>
      <c r="L2965" s="25" t="s">
        <v>25</v>
      </c>
      <c r="M2965" s="280">
        <v>10</v>
      </c>
      <c r="N2965" s="17">
        <v>45323</v>
      </c>
      <c r="O2965" s="69" t="str">
        <f>IFERROR(VLOOKUP(IF($L2965="―",$K2965,$L2965),[4]法人一覧!$D$4:$E$326,2,FALSE),"―")</f>
        <v>―</v>
      </c>
    </row>
    <row r="2966" spans="1:15" ht="30" customHeight="1" x14ac:dyDescent="0.15">
      <c r="A2966" s="39">
        <f>IF($B$2898="","",COUNTA($B$2898:B2966))</f>
        <v>69</v>
      </c>
      <c r="B2966" s="168">
        <f t="shared" si="315"/>
        <v>2966</v>
      </c>
      <c r="C2966" s="168" t="str">
        <f t="shared" si="316"/>
        <v>（１）　児童発達支援　（児童福祉法）</v>
      </c>
      <c r="D2966" s="131" t="str">
        <f t="shared" si="317"/>
        <v>障がい福祉課</v>
      </c>
      <c r="E2966" s="27" t="str">
        <f t="shared" si="318"/>
        <v>児童発達支援</v>
      </c>
      <c r="F2966" s="25" t="s">
        <v>12631</v>
      </c>
      <c r="G2966" s="98" t="s">
        <v>2204</v>
      </c>
      <c r="H2966" s="25" t="s">
        <v>12632</v>
      </c>
      <c r="I2966" s="98" t="s">
        <v>12633</v>
      </c>
      <c r="J2966" s="98" t="s">
        <v>12633</v>
      </c>
      <c r="K2966" s="25" t="s">
        <v>12572</v>
      </c>
      <c r="L2966" s="25" t="s">
        <v>25</v>
      </c>
      <c r="M2966" s="280">
        <v>10</v>
      </c>
      <c r="N2966" s="17">
        <v>45352</v>
      </c>
      <c r="O2966" s="69" t="str">
        <f>IFERROR(VLOOKUP(IF($L2966="―",$K2966,$L2966),[4]法人一覧!$D$4:$E$326,2,FALSE),"―")</f>
        <v>―</v>
      </c>
    </row>
    <row r="2967" spans="1:15" ht="30" customHeight="1" x14ac:dyDescent="0.15">
      <c r="A2967" s="39">
        <f>IF($B$2898="","",COUNTA($B$2898:B2967))</f>
        <v>70</v>
      </c>
      <c r="B2967" s="168">
        <f t="shared" si="315"/>
        <v>2967</v>
      </c>
      <c r="C2967" s="168" t="str">
        <f t="shared" si="316"/>
        <v>（１）　児童発達支援　（児童福祉法）</v>
      </c>
      <c r="D2967" s="131" t="str">
        <f t="shared" si="317"/>
        <v>障がい福祉課</v>
      </c>
      <c r="E2967" s="27" t="str">
        <f t="shared" si="318"/>
        <v>児童発達支援</v>
      </c>
      <c r="F2967" s="25" t="s">
        <v>12634</v>
      </c>
      <c r="G2967" s="34" t="s">
        <v>699</v>
      </c>
      <c r="H2967" s="25" t="s">
        <v>12635</v>
      </c>
      <c r="I2967" s="98" t="s">
        <v>12636</v>
      </c>
      <c r="J2967" s="98"/>
      <c r="K2967" s="25" t="s">
        <v>12637</v>
      </c>
      <c r="L2967" s="25" t="s">
        <v>25</v>
      </c>
      <c r="M2967" s="280">
        <v>10</v>
      </c>
      <c r="N2967" s="17">
        <v>45383</v>
      </c>
      <c r="O2967" s="69" t="str">
        <f>IFERROR(VLOOKUP(IF($L2967="―",$K2967,$L2967),[4]法人一覧!$D$4:$E$326,2,FALSE),"―")</f>
        <v>―</v>
      </c>
    </row>
    <row r="2968" spans="1:15" ht="30" customHeight="1" x14ac:dyDescent="0.15">
      <c r="A2968" s="39">
        <f>IF($B$2898="","",COUNTA($B$2898:B2968))</f>
        <v>71</v>
      </c>
      <c r="B2968" s="168">
        <f t="shared" si="315"/>
        <v>2968</v>
      </c>
      <c r="C2968" s="168" t="str">
        <f t="shared" si="316"/>
        <v>（１）　児童発達支援　（児童福祉法）</v>
      </c>
      <c r="D2968" s="131" t="str">
        <f t="shared" si="317"/>
        <v>障がい福祉課</v>
      </c>
      <c r="E2968" s="27" t="str">
        <f t="shared" si="318"/>
        <v>児童発達支援</v>
      </c>
      <c r="F2968" s="25" t="s">
        <v>12638</v>
      </c>
      <c r="G2968" s="34" t="s">
        <v>8439</v>
      </c>
      <c r="H2968" s="25" t="s">
        <v>12639</v>
      </c>
      <c r="I2968" s="98" t="s">
        <v>8441</v>
      </c>
      <c r="J2968" s="98" t="s">
        <v>8442</v>
      </c>
      <c r="K2968" s="25" t="s">
        <v>14967</v>
      </c>
      <c r="L2968" s="25" t="s">
        <v>25</v>
      </c>
      <c r="M2968" s="280">
        <v>10</v>
      </c>
      <c r="N2968" s="17">
        <v>45383</v>
      </c>
      <c r="O2968" s="69" t="str">
        <f>IFERROR(VLOOKUP(IF($L2968="―",$K2968,$L2968),[4]法人一覧!$D$4:$E$326,2,FALSE),"―")</f>
        <v>2190005008869</v>
      </c>
    </row>
    <row r="2969" spans="1:15" ht="30" customHeight="1" x14ac:dyDescent="0.15">
      <c r="A2969" s="39">
        <f>IF($B$2898="","",COUNTA($B$2898:B2969))</f>
        <v>72</v>
      </c>
      <c r="B2969" s="168">
        <f t="shared" si="315"/>
        <v>2969</v>
      </c>
      <c r="C2969" s="168" t="str">
        <f t="shared" si="316"/>
        <v>（１）　児童発達支援　（児童福祉法）</v>
      </c>
      <c r="D2969" s="131" t="str">
        <f t="shared" si="317"/>
        <v>障がい福祉課</v>
      </c>
      <c r="E2969" s="27" t="str">
        <f t="shared" si="318"/>
        <v>児童発達支援</v>
      </c>
      <c r="F2969" s="25" t="s">
        <v>15486</v>
      </c>
      <c r="G2969" s="34" t="s">
        <v>2229</v>
      </c>
      <c r="H2969" s="25" t="s">
        <v>15487</v>
      </c>
      <c r="I2969" s="98" t="s">
        <v>12640</v>
      </c>
      <c r="J2969" s="98" t="s">
        <v>12641</v>
      </c>
      <c r="K2969" s="25" t="s">
        <v>15488</v>
      </c>
      <c r="L2969" s="25" t="s">
        <v>25</v>
      </c>
      <c r="M2969" s="280">
        <v>10</v>
      </c>
      <c r="N2969" s="17">
        <v>45658</v>
      </c>
      <c r="O2969" s="69" t="str">
        <f>IFERROR(VLOOKUP(IF($L2969="―",$K2969,$L2969),[4]法人一覧!$D$4:$E$326,2,FALSE),"―")</f>
        <v>―</v>
      </c>
    </row>
    <row r="2970" spans="1:15" ht="30" customHeight="1" x14ac:dyDescent="0.15">
      <c r="A2970" s="39">
        <f>IF($B$2898="","",COUNTA($B$2898:B2970))</f>
        <v>73</v>
      </c>
      <c r="B2970" s="168">
        <f t="shared" si="315"/>
        <v>2970</v>
      </c>
      <c r="C2970" s="168" t="str">
        <f t="shared" si="316"/>
        <v>（１）　児童発達支援　（児童福祉法）</v>
      </c>
      <c r="D2970" s="131" t="str">
        <f t="shared" si="317"/>
        <v>障がい福祉課</v>
      </c>
      <c r="E2970" s="27" t="str">
        <f t="shared" si="318"/>
        <v>児童発達支援</v>
      </c>
      <c r="F2970" s="25" t="s">
        <v>15489</v>
      </c>
      <c r="G2970" s="34" t="s">
        <v>2214</v>
      </c>
      <c r="H2970" s="25" t="s">
        <v>15490</v>
      </c>
      <c r="I2970" s="98" t="s">
        <v>12642</v>
      </c>
      <c r="J2970" s="98" t="s">
        <v>12643</v>
      </c>
      <c r="K2970" s="25" t="s">
        <v>15491</v>
      </c>
      <c r="L2970" s="25" t="s">
        <v>25</v>
      </c>
      <c r="M2970" s="280">
        <v>10</v>
      </c>
      <c r="N2970" s="17">
        <v>45658</v>
      </c>
      <c r="O2970" s="69" t="str">
        <f>IFERROR(VLOOKUP(IF($L2970="―",$K2970,$L2970),[4]法人一覧!$D$4:$E$326,2,FALSE),"―")</f>
        <v>―</v>
      </c>
    </row>
    <row r="2971" spans="1:15" ht="30" customHeight="1" x14ac:dyDescent="0.15">
      <c r="A2971" s="39">
        <f>IF($B$2898="","",COUNTA($B$2898:B2971))</f>
        <v>74</v>
      </c>
      <c r="B2971" s="168">
        <f t="shared" si="315"/>
        <v>2971</v>
      </c>
      <c r="C2971" s="168" t="str">
        <f t="shared" si="316"/>
        <v>（１）　児童発達支援　（児童福祉法）</v>
      </c>
      <c r="D2971" s="131" t="str">
        <f t="shared" si="317"/>
        <v>障がい福祉課</v>
      </c>
      <c r="E2971" s="27" t="str">
        <f t="shared" si="318"/>
        <v>児童発達支援</v>
      </c>
      <c r="F2971" s="25" t="s">
        <v>15492</v>
      </c>
      <c r="G2971" s="34" t="s">
        <v>4443</v>
      </c>
      <c r="H2971" s="25" t="s">
        <v>15493</v>
      </c>
      <c r="I2971" s="98" t="s">
        <v>10355</v>
      </c>
      <c r="J2971" s="98" t="s">
        <v>10356</v>
      </c>
      <c r="K2971" s="25" t="s">
        <v>15494</v>
      </c>
      <c r="L2971" s="25" t="s">
        <v>25</v>
      </c>
      <c r="M2971" s="280">
        <v>7</v>
      </c>
      <c r="N2971" s="17">
        <v>45748</v>
      </c>
      <c r="O2971" s="69" t="str">
        <f>IFERROR(VLOOKUP(IF($L2971="―",$K2971,$L2971),[4]法人一覧!$D$4:$E$326,2,FALSE),"―")</f>
        <v>―</v>
      </c>
    </row>
    <row r="2972" spans="1:15" ht="30" customHeight="1" x14ac:dyDescent="0.15">
      <c r="A2972" s="39">
        <f>IF($B$2898="","",COUNTA($B$2898:B2972))</f>
        <v>75</v>
      </c>
      <c r="B2972" s="168">
        <f t="shared" si="315"/>
        <v>2972</v>
      </c>
      <c r="C2972" s="168" t="str">
        <f t="shared" si="316"/>
        <v>（１）　児童発達支援　（児童福祉法）</v>
      </c>
      <c r="D2972" s="131" t="str">
        <f t="shared" si="317"/>
        <v>障がい福祉課</v>
      </c>
      <c r="E2972" s="27" t="str">
        <f t="shared" si="318"/>
        <v>児童発達支援</v>
      </c>
      <c r="F2972" s="25" t="s">
        <v>15495</v>
      </c>
      <c r="G2972" s="34" t="s">
        <v>789</v>
      </c>
      <c r="H2972" s="25" t="s">
        <v>15496</v>
      </c>
      <c r="I2972" s="98" t="s">
        <v>12644</v>
      </c>
      <c r="J2972" s="98" t="s">
        <v>12645</v>
      </c>
      <c r="K2972" s="25" t="s">
        <v>15497</v>
      </c>
      <c r="L2972" s="25" t="s">
        <v>25</v>
      </c>
      <c r="M2972" s="280">
        <v>10</v>
      </c>
      <c r="N2972" s="17">
        <v>45748</v>
      </c>
      <c r="O2972" s="69" t="str">
        <f>IFERROR(VLOOKUP(IF($L2972="―",$K2972,$L2972),[4]法人一覧!$D$4:$E$326,2,FALSE),"―")</f>
        <v>―</v>
      </c>
    </row>
    <row r="2973" spans="1:15" ht="30" customHeight="1" x14ac:dyDescent="0.15">
      <c r="A2973" s="39">
        <f>IF($B$2898="","",COUNTA($B$2898:B2973))</f>
        <v>76</v>
      </c>
      <c r="B2973" s="168">
        <f t="shared" si="315"/>
        <v>2973</v>
      </c>
      <c r="C2973" s="168" t="str">
        <f t="shared" si="316"/>
        <v>（１）　児童発達支援　（児童福祉法）</v>
      </c>
      <c r="D2973" s="131" t="str">
        <f t="shared" si="317"/>
        <v>障がい福祉課</v>
      </c>
      <c r="E2973" s="27" t="str">
        <f t="shared" si="318"/>
        <v>児童発達支援</v>
      </c>
      <c r="F2973" s="25" t="s">
        <v>12646</v>
      </c>
      <c r="G2973" s="34" t="s">
        <v>6293</v>
      </c>
      <c r="H2973" s="25" t="s">
        <v>15498</v>
      </c>
      <c r="I2973" s="34" t="s">
        <v>12647</v>
      </c>
      <c r="J2973" s="98" t="s">
        <v>12648</v>
      </c>
      <c r="K2973" s="25" t="s">
        <v>15499</v>
      </c>
      <c r="L2973" s="25" t="s">
        <v>25</v>
      </c>
      <c r="M2973" s="280">
        <v>10</v>
      </c>
      <c r="N2973" s="17">
        <v>45748</v>
      </c>
      <c r="O2973" s="69" t="str">
        <f>IFERROR(VLOOKUP(IF($L2973="―",$K2973,$L2973),[4]法人一覧!$D$4:$E$326,2,FALSE),"―")</f>
        <v>―</v>
      </c>
    </row>
    <row r="2974" spans="1:15" ht="30" customHeight="1" x14ac:dyDescent="0.15">
      <c r="A2974" s="39">
        <f>IF($B$2898="","",COUNTA($B$2898:B2974))</f>
        <v>77</v>
      </c>
      <c r="B2974" s="168">
        <f t="shared" si="315"/>
        <v>2974</v>
      </c>
      <c r="C2974" s="168" t="str">
        <f t="shared" si="316"/>
        <v>（１）　児童発達支援　（児童福祉法）</v>
      </c>
      <c r="D2974" s="131" t="str">
        <f t="shared" si="317"/>
        <v>障がい福祉課</v>
      </c>
      <c r="E2974" s="27" t="str">
        <f t="shared" si="318"/>
        <v>児童発達支援</v>
      </c>
      <c r="F2974" s="25" t="s">
        <v>15500</v>
      </c>
      <c r="G2974" s="34" t="s">
        <v>723</v>
      </c>
      <c r="H2974" s="25" t="s">
        <v>15501</v>
      </c>
      <c r="I2974" s="98" t="s">
        <v>12649</v>
      </c>
      <c r="J2974" s="98" t="s">
        <v>12650</v>
      </c>
      <c r="K2974" s="25" t="s">
        <v>15502</v>
      </c>
      <c r="L2974" s="25" t="s">
        <v>25</v>
      </c>
      <c r="M2974" s="280">
        <v>10</v>
      </c>
      <c r="N2974" s="17">
        <v>45748</v>
      </c>
      <c r="O2974" s="69" t="str">
        <f>IFERROR(VLOOKUP(IF($L2974="―",$K2974,$L2974),[4]法人一覧!$D$4:$E$326,2,FALSE),"―")</f>
        <v>―</v>
      </c>
    </row>
    <row r="2975" spans="1:15" ht="40.5" customHeight="1" x14ac:dyDescent="0.15">
      <c r="A2975" s="39">
        <f>IF($B$2898="","",COUNTA($B$2898:B2975))</f>
        <v>78</v>
      </c>
      <c r="B2975" s="168">
        <f t="shared" si="315"/>
        <v>2975</v>
      </c>
      <c r="C2975" s="168" t="str">
        <f t="shared" si="316"/>
        <v>（１）　児童発達支援　（児童福祉法）</v>
      </c>
      <c r="D2975" s="131" t="str">
        <f t="shared" si="317"/>
        <v>障がい福祉課</v>
      </c>
      <c r="E2975" s="27" t="str">
        <f t="shared" si="318"/>
        <v>児童発達支援</v>
      </c>
      <c r="F2975" s="339" t="s">
        <v>15503</v>
      </c>
      <c r="G2975" s="98" t="s">
        <v>12522</v>
      </c>
      <c r="H2975" s="98" t="s">
        <v>15504</v>
      </c>
      <c r="I2975" s="98" t="s">
        <v>15505</v>
      </c>
      <c r="J2975" s="98" t="s">
        <v>12524</v>
      </c>
      <c r="K2975" s="98" t="s">
        <v>15506</v>
      </c>
      <c r="L2975" s="98"/>
      <c r="M2975" s="97">
        <v>20</v>
      </c>
      <c r="N2975" s="135">
        <v>45748</v>
      </c>
      <c r="O2975" s="69" t="str">
        <f>IFERROR(VLOOKUP(IF($L2975="―",$K2975,$L2975),[4]法人一覧!$D$4:$E$326,2,FALSE),"―")</f>
        <v>―</v>
      </c>
    </row>
    <row r="2976" spans="1:15" ht="58.5" customHeight="1" x14ac:dyDescent="0.15">
      <c r="A2976" s="39">
        <f>IF($B$2898="","",COUNTA($B$2898:B2976))</f>
        <v>79</v>
      </c>
      <c r="B2976" s="168">
        <f t="shared" si="315"/>
        <v>2976</v>
      </c>
      <c r="C2976" s="168" t="str">
        <f t="shared" si="316"/>
        <v>（１）　児童発達支援　（児童福祉法）</v>
      </c>
      <c r="D2976" s="131" t="str">
        <f t="shared" si="317"/>
        <v>障がい福祉課</v>
      </c>
      <c r="E2976" s="27" t="str">
        <f t="shared" si="318"/>
        <v>児童発達支援</v>
      </c>
      <c r="F2976" s="339" t="s">
        <v>15507</v>
      </c>
      <c r="G2976" s="98" t="s">
        <v>6293</v>
      </c>
      <c r="H2976" s="98" t="s">
        <v>15508</v>
      </c>
      <c r="I2976" s="98" t="s">
        <v>12647</v>
      </c>
      <c r="J2976" s="98" t="s">
        <v>12648</v>
      </c>
      <c r="K2976" s="98" t="s">
        <v>15509</v>
      </c>
      <c r="L2976" s="98"/>
      <c r="M2976" s="97">
        <v>10</v>
      </c>
      <c r="N2976" s="135">
        <v>45748</v>
      </c>
      <c r="O2976" s="69" t="str">
        <f>IFERROR(VLOOKUP(IF($L2976="―",$K2976,$L2976),[4]法人一覧!$D$4:$E$326,2,FALSE),"―")</f>
        <v>―</v>
      </c>
    </row>
    <row r="2977" spans="1:15" ht="30" customHeight="1" x14ac:dyDescent="0.15">
      <c r="A2977" s="39">
        <f>IF($B$2898="","",COUNTA($B$2898:B2977))</f>
        <v>80</v>
      </c>
      <c r="B2977" s="168">
        <f t="shared" si="315"/>
        <v>2977</v>
      </c>
      <c r="C2977" s="168" t="str">
        <f t="shared" si="316"/>
        <v>（１）　児童発達支援　（児童福祉法）</v>
      </c>
      <c r="D2977" s="131" t="str">
        <f t="shared" si="317"/>
        <v>障がい福祉課</v>
      </c>
      <c r="E2977" s="27" t="str">
        <f t="shared" si="318"/>
        <v>児童発達支援</v>
      </c>
      <c r="F2977" s="209" t="s">
        <v>15510</v>
      </c>
      <c r="G2977" s="98" t="s">
        <v>718</v>
      </c>
      <c r="H2977" s="209" t="s">
        <v>15511</v>
      </c>
      <c r="I2977" s="149" t="s">
        <v>15512</v>
      </c>
      <c r="J2977" s="356" t="s">
        <v>15513</v>
      </c>
      <c r="K2977" s="25" t="s">
        <v>15514</v>
      </c>
      <c r="L2977" s="25"/>
      <c r="M2977" s="97">
        <v>10</v>
      </c>
      <c r="N2977" s="93">
        <v>45839</v>
      </c>
      <c r="O2977" s="69" t="str">
        <f>IFERROR(VLOOKUP(IF($L2977="―",$K2977,$L2977),[4]法人一覧!$D$4:$E$326,2,FALSE),"―")</f>
        <v>―</v>
      </c>
    </row>
    <row r="2978" spans="1:15" ht="30" customHeight="1" x14ac:dyDescent="0.15">
      <c r="A2978" s="39">
        <f>IF($B$2898="","",COUNTA($B$2898:B2978))</f>
        <v>81</v>
      </c>
      <c r="B2978" s="168">
        <f t="shared" si="315"/>
        <v>2978</v>
      </c>
      <c r="C2978" s="168" t="str">
        <f t="shared" si="316"/>
        <v>（１）　児童発達支援　（児童福祉法）</v>
      </c>
      <c r="D2978" s="131" t="str">
        <f t="shared" si="317"/>
        <v>障がい福祉課</v>
      </c>
      <c r="E2978" s="27" t="str">
        <f t="shared" si="318"/>
        <v>児童発達支援</v>
      </c>
      <c r="F2978" s="25" t="s">
        <v>15515</v>
      </c>
      <c r="G2978" s="98" t="s">
        <v>15516</v>
      </c>
      <c r="H2978" s="25" t="s">
        <v>15517</v>
      </c>
      <c r="I2978" s="98" t="s">
        <v>15518</v>
      </c>
      <c r="J2978" s="98" t="s">
        <v>15519</v>
      </c>
      <c r="K2978" s="25" t="s">
        <v>15520</v>
      </c>
      <c r="L2978" s="25"/>
      <c r="M2978" s="97">
        <v>10</v>
      </c>
      <c r="N2978" s="135">
        <v>45962</v>
      </c>
      <c r="O2978" s="69" t="str">
        <f>IFERROR(VLOOKUP(IF($L2978="―",$K2978,$L2978),[4]法人一覧!$D$4:$E$326,2,FALSE),"―")</f>
        <v>―</v>
      </c>
    </row>
    <row r="2979" spans="1:15" ht="30" customHeight="1" x14ac:dyDescent="0.15">
      <c r="A2979" s="39">
        <f>IF($B$2898="","",COUNTA($B$2898:B2979))</f>
        <v>82</v>
      </c>
      <c r="B2979" s="168">
        <f t="shared" si="315"/>
        <v>2979</v>
      </c>
      <c r="C2979" s="168" t="str">
        <f t="shared" si="316"/>
        <v>（１）　児童発達支援　（児童福祉法）</v>
      </c>
      <c r="D2979" s="131" t="str">
        <f t="shared" si="317"/>
        <v>障がい福祉課</v>
      </c>
      <c r="E2979" s="27" t="str">
        <f t="shared" si="318"/>
        <v>児童発達支援</v>
      </c>
      <c r="F2979" s="98" t="s">
        <v>15521</v>
      </c>
      <c r="G2979" s="98" t="s">
        <v>15522</v>
      </c>
      <c r="H2979" s="277" t="s">
        <v>15523</v>
      </c>
      <c r="I2979" s="98" t="s">
        <v>15524</v>
      </c>
      <c r="J2979" s="98" t="s">
        <v>15525</v>
      </c>
      <c r="K2979" s="98" t="s">
        <v>15526</v>
      </c>
      <c r="L2979" s="98"/>
      <c r="M2979" s="97">
        <v>10</v>
      </c>
      <c r="N2979" s="135">
        <v>45962</v>
      </c>
      <c r="O2979" s="69" t="str">
        <f>IFERROR(VLOOKUP(IF($L2979="―",$K2979,$L2979),[4]法人一覧!$D$4:$E$326,2,FALSE),"―")</f>
        <v>―</v>
      </c>
    </row>
    <row r="2980" spans="1:15" ht="30" customHeight="1" x14ac:dyDescent="0.15">
      <c r="A2980" s="39">
        <f>IF($B$2898="","",COUNTA($B$2898:B2980))</f>
        <v>83</v>
      </c>
      <c r="B2980" s="168">
        <f t="shared" si="315"/>
        <v>2980</v>
      </c>
      <c r="C2980" s="168" t="str">
        <f t="shared" si="316"/>
        <v>（１）　児童発達支援　（児童福祉法）</v>
      </c>
      <c r="D2980" s="131" t="str">
        <f t="shared" si="317"/>
        <v>障がい福祉課</v>
      </c>
      <c r="E2980" s="27" t="str">
        <f t="shared" si="318"/>
        <v>児童発達支援</v>
      </c>
      <c r="F2980" s="98" t="s">
        <v>12623</v>
      </c>
      <c r="G2980" s="98" t="s">
        <v>826</v>
      </c>
      <c r="H2980" s="98" t="s">
        <v>15527</v>
      </c>
      <c r="I2980" s="98" t="s">
        <v>13475</v>
      </c>
      <c r="J2980" s="98" t="s">
        <v>13476</v>
      </c>
      <c r="K2980" s="214" t="s">
        <v>15528</v>
      </c>
      <c r="L2980" s="214"/>
      <c r="M2980" s="249">
        <v>10</v>
      </c>
      <c r="N2980" s="135">
        <v>45992</v>
      </c>
      <c r="O2980" s="69" t="str">
        <f>IFERROR(VLOOKUP(IF($L2980="―",$K2980,$L2980),[4]法人一覧!$D$4:$E$326,2,FALSE),"―")</f>
        <v>―</v>
      </c>
    </row>
    <row r="2981" spans="1:15" ht="30" customHeight="1" x14ac:dyDescent="0.15">
      <c r="A2981" s="39">
        <f>IF($B$2898="","",COUNTA($B$2898:B2981))</f>
        <v>84</v>
      </c>
      <c r="B2981" s="168">
        <f t="shared" si="315"/>
        <v>2981</v>
      </c>
      <c r="C2981" s="168" t="str">
        <f t="shared" si="316"/>
        <v>（１）　児童発達支援　（児童福祉法）</v>
      </c>
      <c r="D2981" s="131" t="str">
        <f t="shared" si="317"/>
        <v>障がい福祉課</v>
      </c>
      <c r="E2981" s="27" t="str">
        <f t="shared" si="318"/>
        <v>児童発達支援</v>
      </c>
      <c r="F2981" s="98" t="s">
        <v>15529</v>
      </c>
      <c r="G2981" s="98" t="s">
        <v>15530</v>
      </c>
      <c r="H2981" s="98" t="s">
        <v>15531</v>
      </c>
      <c r="I2981" s="98" t="s">
        <v>15532</v>
      </c>
      <c r="J2981" s="98" t="s">
        <v>15533</v>
      </c>
      <c r="K2981" s="98" t="s">
        <v>15534</v>
      </c>
      <c r="L2981" s="98"/>
      <c r="M2981" s="97">
        <v>10</v>
      </c>
      <c r="N2981" s="135">
        <v>46054</v>
      </c>
      <c r="O2981" s="69" t="str">
        <f>IFERROR(VLOOKUP(IF($L2981="―",$K2981,$L2981),[4]法人一覧!$D$4:$E$326,2,FALSE),"―")</f>
        <v>―</v>
      </c>
    </row>
    <row r="2982" spans="1:15" ht="30" customHeight="1" x14ac:dyDescent="0.15">
      <c r="A2982" s="39">
        <f>IF($B$2898="","",COUNTA($B$2898:B2982))</f>
        <v>85</v>
      </c>
      <c r="B2982" s="168">
        <f t="shared" si="315"/>
        <v>2982</v>
      </c>
      <c r="C2982" s="168" t="str">
        <f t="shared" si="316"/>
        <v>（１）　児童発達支援　（児童福祉法）</v>
      </c>
      <c r="D2982" s="131" t="str">
        <f t="shared" si="317"/>
        <v>障がい福祉課</v>
      </c>
      <c r="E2982" s="27" t="str">
        <f t="shared" si="318"/>
        <v>児童発達支援</v>
      </c>
      <c r="F2982" s="208" t="s">
        <v>15535</v>
      </c>
      <c r="G2982" s="89" t="s">
        <v>6307</v>
      </c>
      <c r="H2982" s="209" t="s">
        <v>15536</v>
      </c>
      <c r="I2982" s="277" t="s">
        <v>15537</v>
      </c>
      <c r="J2982" s="277" t="s">
        <v>15538</v>
      </c>
      <c r="K2982" s="25" t="s">
        <v>15478</v>
      </c>
      <c r="L2982" s="25"/>
      <c r="M2982" s="97">
        <v>10</v>
      </c>
      <c r="N2982" s="135">
        <v>46082</v>
      </c>
      <c r="O2982" s="69" t="str">
        <f>IFERROR(VLOOKUP(IF($L2982="―",$K2982,$L2982),[4]法人一覧!$D$4:$E$326,2,FALSE),"―")</f>
        <v>―</v>
      </c>
    </row>
    <row r="2983" spans="1:15" ht="30" customHeight="1" x14ac:dyDescent="0.15">
      <c r="A2983" s="39">
        <f>IF($B$2898="","",COUNTA($B$2898:B2983))</f>
        <v>86</v>
      </c>
      <c r="B2983" s="168">
        <f t="shared" si="315"/>
        <v>2983</v>
      </c>
      <c r="C2983" s="168" t="str">
        <f t="shared" si="316"/>
        <v>（１）　児童発達支援　（児童福祉法）</v>
      </c>
      <c r="D2983" s="131" t="str">
        <f t="shared" si="317"/>
        <v>障がい福祉課</v>
      </c>
      <c r="E2983" s="27" t="str">
        <f t="shared" si="318"/>
        <v>児童発達支援</v>
      </c>
      <c r="F2983" s="98" t="s">
        <v>15539</v>
      </c>
      <c r="G2983" s="98" t="s">
        <v>7623</v>
      </c>
      <c r="H2983" s="98" t="s">
        <v>15540</v>
      </c>
      <c r="I2983" s="98" t="s">
        <v>8708</v>
      </c>
      <c r="J2983" s="98" t="s">
        <v>11191</v>
      </c>
      <c r="K2983" s="98" t="s">
        <v>15541</v>
      </c>
      <c r="L2983" s="98"/>
      <c r="M2983" s="97">
        <v>10</v>
      </c>
      <c r="N2983" s="135">
        <v>46113</v>
      </c>
      <c r="O2983" s="69" t="str">
        <f>IFERROR(VLOOKUP(IF($L2983="―",$K2983,$L2983),[4]法人一覧!$D$4:$E$326,2,FALSE),"―")</f>
        <v>―</v>
      </c>
    </row>
    <row r="2984" spans="1:15" ht="30" customHeight="1" x14ac:dyDescent="0.15">
      <c r="A2984" s="39">
        <f>IF($B$2898="","",COUNTA($B$2898:B2984))</f>
        <v>87</v>
      </c>
      <c r="B2984" s="168">
        <f t="shared" si="315"/>
        <v>2984</v>
      </c>
      <c r="C2984" s="168" t="str">
        <f t="shared" si="316"/>
        <v>（１）　児童発達支援　（児童福祉法）</v>
      </c>
      <c r="D2984" s="131" t="str">
        <f t="shared" si="317"/>
        <v>障がい福祉課</v>
      </c>
      <c r="E2984" s="27" t="str">
        <f t="shared" si="318"/>
        <v>児童発達支援</v>
      </c>
      <c r="F2984" s="98" t="s">
        <v>15542</v>
      </c>
      <c r="G2984" s="98" t="s">
        <v>15543</v>
      </c>
      <c r="H2984" s="98" t="s">
        <v>15544</v>
      </c>
      <c r="I2984" s="98" t="s">
        <v>15545</v>
      </c>
      <c r="J2984" s="98" t="s">
        <v>15546</v>
      </c>
      <c r="K2984" s="98" t="s">
        <v>15547</v>
      </c>
      <c r="L2984" s="98"/>
      <c r="M2984" s="97">
        <v>10</v>
      </c>
      <c r="N2984" s="135">
        <v>46113</v>
      </c>
      <c r="O2984" s="69" t="str">
        <f>IFERROR(VLOOKUP(IF($L2984="―",$K2984,$L2984),[4]法人一覧!$D$4:$E$326,2,FALSE),"―")</f>
        <v>―</v>
      </c>
    </row>
    <row r="2985" spans="1:15" ht="30" customHeight="1" x14ac:dyDescent="0.15">
      <c r="A2985" s="39">
        <f>IF($B$2898="","",COUNTA($B$2898:B2985))</f>
        <v>88</v>
      </c>
      <c r="B2985" s="168">
        <f t="shared" si="315"/>
        <v>2985</v>
      </c>
      <c r="C2985" s="168" t="str">
        <f t="shared" si="316"/>
        <v>（１）　児童発達支援　（児童福祉法）</v>
      </c>
      <c r="D2985" s="131" t="str">
        <f t="shared" si="317"/>
        <v>障がい福祉課</v>
      </c>
      <c r="E2985" s="27" t="str">
        <f t="shared" si="318"/>
        <v>児童発達支援</v>
      </c>
      <c r="F2985" s="98" t="s">
        <v>15548</v>
      </c>
      <c r="G2985" s="98" t="s">
        <v>15549</v>
      </c>
      <c r="H2985" s="98" t="s">
        <v>15550</v>
      </c>
      <c r="I2985" s="98" t="s">
        <v>8722</v>
      </c>
      <c r="J2985" s="98" t="s">
        <v>8723</v>
      </c>
      <c r="K2985" s="98" t="s">
        <v>15551</v>
      </c>
      <c r="L2985" s="98"/>
      <c r="M2985" s="97">
        <v>5</v>
      </c>
      <c r="N2985" s="135">
        <v>46113</v>
      </c>
      <c r="O2985" s="69" t="str">
        <f>IFERROR(VLOOKUP(IF($L2985="―",$K2985,$L2985),[4]法人一覧!$D$4:$E$326,2,FALSE),"―")</f>
        <v>―</v>
      </c>
    </row>
    <row r="2986" spans="1:15" ht="30" customHeight="1" x14ac:dyDescent="0.15">
      <c r="A2986" s="39">
        <f>IF($B$2898="","",COUNTA($B$2898:B2986))</f>
        <v>89</v>
      </c>
      <c r="B2986" s="168">
        <f t="shared" si="315"/>
        <v>2986</v>
      </c>
      <c r="C2986" s="168" t="str">
        <f t="shared" si="316"/>
        <v>（１）　児童発達支援　（児童福祉法）</v>
      </c>
      <c r="D2986" s="131" t="str">
        <f t="shared" si="317"/>
        <v>障がい福祉課</v>
      </c>
      <c r="E2986" s="27" t="str">
        <f t="shared" si="318"/>
        <v>児童発達支援</v>
      </c>
      <c r="F2986" s="25" t="s">
        <v>15552</v>
      </c>
      <c r="G2986" s="34" t="s">
        <v>323</v>
      </c>
      <c r="H2986" s="25" t="s">
        <v>15553</v>
      </c>
      <c r="I2986" s="98" t="s">
        <v>12651</v>
      </c>
      <c r="J2986" s="98" t="s">
        <v>12652</v>
      </c>
      <c r="K2986" s="25" t="s">
        <v>12653</v>
      </c>
      <c r="L2986" s="25" t="s">
        <v>25</v>
      </c>
      <c r="M2986" s="280">
        <v>10</v>
      </c>
      <c r="N2986" s="17">
        <v>45627</v>
      </c>
      <c r="O2986" s="69" t="str">
        <f>IFERROR(VLOOKUP(IF($L2986="―",$K2986,$L2986),[4]法人一覧!$D$4:$E$326,2,FALSE),"―")</f>
        <v>―</v>
      </c>
    </row>
    <row r="2987" spans="1:15" ht="30" customHeight="1" x14ac:dyDescent="0.15">
      <c r="A2987" s="39">
        <f>IF($B$2898="","",COUNTA($B$2898:B2987))</f>
        <v>90</v>
      </c>
      <c r="B2987" s="168">
        <f t="shared" si="315"/>
        <v>2987</v>
      </c>
      <c r="C2987" s="168" t="str">
        <f t="shared" si="316"/>
        <v>（１）　児童発達支援　（児童福祉法）</v>
      </c>
      <c r="D2987" s="131" t="str">
        <f t="shared" si="317"/>
        <v>障がい福祉課</v>
      </c>
      <c r="E2987" s="27" t="str">
        <f t="shared" si="318"/>
        <v>児童発達支援</v>
      </c>
      <c r="F2987" s="10" t="s">
        <v>12654</v>
      </c>
      <c r="G2987" s="12" t="s">
        <v>2105</v>
      </c>
      <c r="H2987" s="168" t="s">
        <v>12655</v>
      </c>
      <c r="I2987" s="272" t="s">
        <v>12656</v>
      </c>
      <c r="J2987" s="272" t="s">
        <v>12657</v>
      </c>
      <c r="K2987" s="276" t="s">
        <v>8872</v>
      </c>
      <c r="L2987" s="25" t="s">
        <v>25</v>
      </c>
      <c r="M2987" s="280">
        <v>10</v>
      </c>
      <c r="N2987" s="17">
        <v>42583</v>
      </c>
      <c r="O2987" s="69" t="str">
        <f>IFERROR(VLOOKUP(IF($L2987="―",$K2987,$L2987),[4]法人一覧!$D$4:$E$326,2,FALSE),"―")</f>
        <v>―</v>
      </c>
    </row>
    <row r="2988" spans="1:15" ht="30" customHeight="1" x14ac:dyDescent="0.15">
      <c r="A2988" s="39">
        <f>IF($B$2898="","",COUNTA($B$2898:B2988))</f>
        <v>91</v>
      </c>
      <c r="B2988" s="168">
        <f t="shared" si="315"/>
        <v>2988</v>
      </c>
      <c r="C2988" s="168" t="str">
        <f t="shared" si="316"/>
        <v>（１）　児童発達支援　（児童福祉法）</v>
      </c>
      <c r="D2988" s="131" t="str">
        <f t="shared" si="317"/>
        <v>障がい福祉課</v>
      </c>
      <c r="E2988" s="27" t="str">
        <f t="shared" si="318"/>
        <v>児童発達支援</v>
      </c>
      <c r="F2988" s="10" t="s">
        <v>12658</v>
      </c>
      <c r="G2988" s="12" t="s">
        <v>2105</v>
      </c>
      <c r="H2988" s="168" t="s">
        <v>12659</v>
      </c>
      <c r="I2988" s="272" t="s">
        <v>12660</v>
      </c>
      <c r="J2988" s="272" t="s">
        <v>12661</v>
      </c>
      <c r="K2988" s="276" t="s">
        <v>8872</v>
      </c>
      <c r="L2988" s="25" t="s">
        <v>25</v>
      </c>
      <c r="M2988" s="280">
        <v>10</v>
      </c>
      <c r="N2988" s="17">
        <v>42917</v>
      </c>
      <c r="O2988" s="69" t="str">
        <f>IFERROR(VLOOKUP(IF($L2988="―",$K2988,$L2988),[4]法人一覧!$D$4:$E$326,2,FALSE),"―")</f>
        <v>―</v>
      </c>
    </row>
    <row r="2989" spans="1:15" ht="30" customHeight="1" x14ac:dyDescent="0.15">
      <c r="A2989" s="39">
        <f>IF($B$2898="","",COUNTA($B$2898:B2989))</f>
        <v>92</v>
      </c>
      <c r="B2989" s="168">
        <f t="shared" si="315"/>
        <v>2989</v>
      </c>
      <c r="C2989" s="168" t="str">
        <f t="shared" si="316"/>
        <v>（１）　児童発達支援　（児童福祉法）</v>
      </c>
      <c r="D2989" s="131" t="str">
        <f t="shared" si="317"/>
        <v>障がい福祉課</v>
      </c>
      <c r="E2989" s="27" t="str">
        <f t="shared" si="318"/>
        <v>児童発達支援</v>
      </c>
      <c r="F2989" s="10" t="s">
        <v>12662</v>
      </c>
      <c r="G2989" s="12" t="s">
        <v>12663</v>
      </c>
      <c r="H2989" s="168" t="s">
        <v>12664</v>
      </c>
      <c r="I2989" s="272" t="s">
        <v>12665</v>
      </c>
      <c r="J2989" s="272" t="s">
        <v>12666</v>
      </c>
      <c r="K2989" s="276" t="s">
        <v>12667</v>
      </c>
      <c r="L2989" s="25" t="s">
        <v>25</v>
      </c>
      <c r="M2989" s="280">
        <v>10</v>
      </c>
      <c r="N2989" s="17">
        <v>43191</v>
      </c>
      <c r="O2989" s="69" t="str">
        <f>IFERROR(VLOOKUP(IF($L2989="―",$K2989,$L2989),[4]法人一覧!$D$4:$E$326,2,FALSE),"―")</f>
        <v>―</v>
      </c>
    </row>
    <row r="2990" spans="1:15" ht="30" customHeight="1" x14ac:dyDescent="0.15">
      <c r="A2990" s="39">
        <f>IF($B$2898="","",COUNTA($B$2898:B2990))</f>
        <v>93</v>
      </c>
      <c r="B2990" s="168">
        <f t="shared" si="315"/>
        <v>2990</v>
      </c>
      <c r="C2990" s="168" t="str">
        <f t="shared" si="316"/>
        <v>（１）　児童発達支援　（児童福祉法）</v>
      </c>
      <c r="D2990" s="131" t="str">
        <f t="shared" si="317"/>
        <v>障がい福祉課</v>
      </c>
      <c r="E2990" s="27" t="str">
        <f t="shared" si="318"/>
        <v>児童発達支援</v>
      </c>
      <c r="F2990" s="276" t="s">
        <v>12668</v>
      </c>
      <c r="G2990" s="12" t="s">
        <v>861</v>
      </c>
      <c r="H2990" s="11" t="s">
        <v>12669</v>
      </c>
      <c r="I2990" s="272" t="s">
        <v>12670</v>
      </c>
      <c r="J2990" s="272" t="s">
        <v>12670</v>
      </c>
      <c r="K2990" s="10" t="s">
        <v>12671</v>
      </c>
      <c r="L2990" s="25" t="s">
        <v>25</v>
      </c>
      <c r="M2990" s="280">
        <v>10</v>
      </c>
      <c r="N2990" s="17">
        <v>45017</v>
      </c>
      <c r="O2990" s="69" t="str">
        <f>IFERROR(VLOOKUP(IF($L2990="―",$K2990,$L2990),[4]法人一覧!$D$4:$E$326,2,FALSE),"―")</f>
        <v>―</v>
      </c>
    </row>
    <row r="2991" spans="1:15" ht="30" customHeight="1" x14ac:dyDescent="0.15">
      <c r="A2991" s="39">
        <f>IF($B$2898="","",COUNTA($B$2898:B2991))</f>
        <v>94</v>
      </c>
      <c r="B2991" s="168">
        <f t="shared" si="315"/>
        <v>2991</v>
      </c>
      <c r="C2991" s="168" t="str">
        <f t="shared" si="316"/>
        <v>（１）　児童発達支援　（児童福祉法）</v>
      </c>
      <c r="D2991" s="131" t="str">
        <f t="shared" si="317"/>
        <v>障がい福祉課</v>
      </c>
      <c r="E2991" s="27" t="str">
        <f t="shared" si="318"/>
        <v>児童発達支援</v>
      </c>
      <c r="F2991" s="276" t="s">
        <v>15554</v>
      </c>
      <c r="G2991" s="12" t="s">
        <v>8823</v>
      </c>
      <c r="H2991" s="11" t="s">
        <v>15555</v>
      </c>
      <c r="I2991" s="272" t="s">
        <v>8825</v>
      </c>
      <c r="J2991" s="272" t="s">
        <v>8826</v>
      </c>
      <c r="K2991" s="10" t="s">
        <v>12672</v>
      </c>
      <c r="L2991" s="25" t="s">
        <v>25</v>
      </c>
      <c r="M2991" s="280">
        <v>7</v>
      </c>
      <c r="N2991" s="17">
        <v>45597</v>
      </c>
      <c r="O2991" s="69" t="str">
        <f>IFERROR(VLOOKUP(IF($L2991="―",$K2991,$L2991),[4]法人一覧!$D$4:$E$326,2,FALSE),"―")</f>
        <v>―</v>
      </c>
    </row>
    <row r="2992" spans="1:15" ht="30" customHeight="1" x14ac:dyDescent="0.15">
      <c r="A2992" s="39">
        <f>IF($B$2898="","",COUNTA($B$2898:B2992))</f>
        <v>95</v>
      </c>
      <c r="B2992" s="168">
        <f t="shared" si="315"/>
        <v>2992</v>
      </c>
      <c r="C2992" s="168" t="str">
        <f t="shared" si="316"/>
        <v>（１）　児童発達支援　（児童福祉法）</v>
      </c>
      <c r="D2992" s="131" t="str">
        <f t="shared" si="317"/>
        <v>障がい福祉課</v>
      </c>
      <c r="E2992" s="27" t="str">
        <f t="shared" si="318"/>
        <v>児童発達支援</v>
      </c>
      <c r="F2992" s="276" t="s">
        <v>15556</v>
      </c>
      <c r="G2992" s="12" t="s">
        <v>2115</v>
      </c>
      <c r="H2992" s="11" t="s">
        <v>15557</v>
      </c>
      <c r="I2992" s="272" t="s">
        <v>12673</v>
      </c>
      <c r="J2992" s="272" t="s">
        <v>12674</v>
      </c>
      <c r="K2992" s="10" t="s">
        <v>12675</v>
      </c>
      <c r="L2992" s="25" t="s">
        <v>25</v>
      </c>
      <c r="M2992" s="280">
        <v>10</v>
      </c>
      <c r="N2992" s="17">
        <v>45689</v>
      </c>
      <c r="O2992" s="69" t="str">
        <f>IFERROR(VLOOKUP(IF($L2992="―",$K2992,$L2992),[4]法人一覧!$D$4:$E$326,2,FALSE),"―")</f>
        <v>―</v>
      </c>
    </row>
    <row r="2993" spans="1:15" ht="30" customHeight="1" x14ac:dyDescent="0.15">
      <c r="A2993" s="39">
        <f>IF($B$2898="","",COUNTA($B$2898:B2993))</f>
        <v>96</v>
      </c>
      <c r="B2993" s="168">
        <f t="shared" si="315"/>
        <v>2993</v>
      </c>
      <c r="C2993" s="168" t="str">
        <f t="shared" si="316"/>
        <v>（１）　児童発達支援　（児童福祉法）</v>
      </c>
      <c r="D2993" s="131" t="str">
        <f t="shared" si="317"/>
        <v>障がい福祉課</v>
      </c>
      <c r="E2993" s="27" t="str">
        <f t="shared" si="318"/>
        <v>児童発達支援</v>
      </c>
      <c r="F2993" s="276" t="s">
        <v>15558</v>
      </c>
      <c r="G2993" s="12" t="s">
        <v>12676</v>
      </c>
      <c r="H2993" s="11" t="s">
        <v>15559</v>
      </c>
      <c r="I2993" s="272" t="s">
        <v>12677</v>
      </c>
      <c r="J2993" s="272" t="s">
        <v>12678</v>
      </c>
      <c r="K2993" s="10" t="s">
        <v>15560</v>
      </c>
      <c r="L2993" s="25" t="s">
        <v>25</v>
      </c>
      <c r="M2993" s="280">
        <v>10</v>
      </c>
      <c r="N2993" s="17">
        <v>45748</v>
      </c>
      <c r="O2993" s="69" t="str">
        <f>IFERROR(VLOOKUP(IF($L2993="―",$K2993,$L2993),[4]法人一覧!$D$4:$E$326,2,FALSE),"―")</f>
        <v>―</v>
      </c>
    </row>
    <row r="2994" spans="1:15" ht="30" customHeight="1" x14ac:dyDescent="0.15">
      <c r="A2994" s="39">
        <f>IF($B$2898="","",COUNTA($B$2898:B2994))</f>
        <v>97</v>
      </c>
      <c r="B2994" s="168">
        <f t="shared" si="315"/>
        <v>2994</v>
      </c>
      <c r="C2994" s="168" t="str">
        <f t="shared" si="316"/>
        <v>（１）　児童発達支援　（児童福祉法）</v>
      </c>
      <c r="D2994" s="131" t="str">
        <f t="shared" si="317"/>
        <v>障がい福祉課</v>
      </c>
      <c r="E2994" s="27" t="str">
        <f t="shared" si="318"/>
        <v>児童発達支援</v>
      </c>
      <c r="F2994" s="276" t="s">
        <v>15561</v>
      </c>
      <c r="G2994" s="12" t="s">
        <v>3181</v>
      </c>
      <c r="H2994" s="11" t="s">
        <v>15562</v>
      </c>
      <c r="I2994" s="272" t="s">
        <v>8841</v>
      </c>
      <c r="J2994" s="272" t="s">
        <v>8842</v>
      </c>
      <c r="K2994" s="10" t="s">
        <v>15563</v>
      </c>
      <c r="L2994" s="25" t="s">
        <v>25</v>
      </c>
      <c r="M2994" s="280">
        <v>7</v>
      </c>
      <c r="N2994" s="17">
        <v>45748</v>
      </c>
      <c r="O2994" s="69" t="str">
        <f>IFERROR(VLOOKUP(IF($L2994="―",$K2994,$L2994),[4]法人一覧!$D$4:$E$326,2,FALSE),"―")</f>
        <v>―</v>
      </c>
    </row>
    <row r="2995" spans="1:15" ht="30" customHeight="1" x14ac:dyDescent="0.15">
      <c r="A2995" s="39">
        <f>IF($B$2898="","",COUNTA($B$2898:B2995))</f>
        <v>98</v>
      </c>
      <c r="B2995" s="168">
        <f t="shared" si="315"/>
        <v>2995</v>
      </c>
      <c r="C2995" s="168" t="str">
        <f t="shared" si="316"/>
        <v>（１）　児童発達支援　（児童福祉法）</v>
      </c>
      <c r="D2995" s="131" t="str">
        <f t="shared" si="317"/>
        <v>障がい福祉課</v>
      </c>
      <c r="E2995" s="27" t="str">
        <f t="shared" si="318"/>
        <v>児童発達支援</v>
      </c>
      <c r="F2995" s="10" t="s">
        <v>12679</v>
      </c>
      <c r="G2995" s="12" t="s">
        <v>12680</v>
      </c>
      <c r="H2995" s="168" t="s">
        <v>12681</v>
      </c>
      <c r="I2995" s="12" t="s">
        <v>12682</v>
      </c>
      <c r="J2995" s="12" t="s">
        <v>12683</v>
      </c>
      <c r="K2995" s="276" t="s">
        <v>12684</v>
      </c>
      <c r="L2995" s="25" t="s">
        <v>25</v>
      </c>
      <c r="M2995" s="273">
        <v>10</v>
      </c>
      <c r="N2995" s="17">
        <v>44166</v>
      </c>
      <c r="O2995" s="69" t="str">
        <f>IFERROR(VLOOKUP(IF($L2995="―",$K2995,$L2995),[4]法人一覧!$D$4:$E$326,2,FALSE),"―")</f>
        <v>―</v>
      </c>
    </row>
    <row r="2996" spans="1:15" ht="30" customHeight="1" x14ac:dyDescent="0.15">
      <c r="A2996" s="39">
        <f>IF($B$2898="","",COUNTA($B$2898:B2996))</f>
        <v>99</v>
      </c>
      <c r="B2996" s="168">
        <f t="shared" si="315"/>
        <v>2996</v>
      </c>
      <c r="C2996" s="168" t="str">
        <f t="shared" si="316"/>
        <v>（１）　児童発達支援　（児童福祉法）</v>
      </c>
      <c r="D2996" s="131" t="str">
        <f t="shared" si="317"/>
        <v>障がい福祉課</v>
      </c>
      <c r="E2996" s="27" t="str">
        <f t="shared" si="318"/>
        <v>児童発達支援</v>
      </c>
      <c r="F2996" s="10" t="s">
        <v>12685</v>
      </c>
      <c r="G2996" s="12" t="s">
        <v>925</v>
      </c>
      <c r="H2996" s="168" t="s">
        <v>12686</v>
      </c>
      <c r="I2996" s="272" t="s">
        <v>12687</v>
      </c>
      <c r="J2996" s="272" t="s">
        <v>12688</v>
      </c>
      <c r="K2996" s="276" t="s">
        <v>14850</v>
      </c>
      <c r="L2996" s="25" t="s">
        <v>25</v>
      </c>
      <c r="M2996" s="195">
        <v>40</v>
      </c>
      <c r="N2996" s="17">
        <v>41000</v>
      </c>
      <c r="O2996" s="69" t="str">
        <f>IFERROR(VLOOKUP(IF($L2996="―",$K2996,$L2996),[4]法人一覧!$D$4:$E$326,2,FALSE),"―")</f>
        <v>4190005004065</v>
      </c>
    </row>
    <row r="2997" spans="1:15" ht="30" customHeight="1" x14ac:dyDescent="0.15">
      <c r="A2997" s="39">
        <f>IF($B$2898="","",COUNTA($B$2898:B2997))</f>
        <v>100</v>
      </c>
      <c r="B2997" s="168">
        <f t="shared" si="315"/>
        <v>2997</v>
      </c>
      <c r="C2997" s="168" t="str">
        <f t="shared" si="316"/>
        <v>（１）　児童発達支援　（児童福祉法）</v>
      </c>
      <c r="D2997" s="131" t="str">
        <f t="shared" si="317"/>
        <v>障がい福祉課</v>
      </c>
      <c r="E2997" s="27" t="str">
        <f t="shared" si="318"/>
        <v>児童発達支援</v>
      </c>
      <c r="F2997" s="10" t="s">
        <v>12689</v>
      </c>
      <c r="G2997" s="12" t="s">
        <v>12690</v>
      </c>
      <c r="H2997" s="168" t="s">
        <v>12691</v>
      </c>
      <c r="I2997" s="12" t="s">
        <v>12692</v>
      </c>
      <c r="J2997" s="12" t="s">
        <v>12693</v>
      </c>
      <c r="K2997" s="276" t="s">
        <v>12694</v>
      </c>
      <c r="L2997" s="25" t="s">
        <v>25</v>
      </c>
      <c r="M2997" s="195">
        <v>10</v>
      </c>
      <c r="N2997" s="17">
        <v>41091</v>
      </c>
      <c r="O2997" s="69" t="str">
        <f>IFERROR(VLOOKUP(IF($L2997="―",$K2997,$L2997),[4]法人一覧!$D$4:$E$326,2,FALSE),"―")</f>
        <v>―</v>
      </c>
    </row>
    <row r="2998" spans="1:15" ht="30" customHeight="1" x14ac:dyDescent="0.15">
      <c r="A2998" s="39">
        <f>IF($B$2898="","",COUNTA($B$2898:B2998))</f>
        <v>101</v>
      </c>
      <c r="B2998" s="168">
        <f t="shared" si="315"/>
        <v>2998</v>
      </c>
      <c r="C2998" s="168" t="str">
        <f t="shared" si="316"/>
        <v>（１）　児童発達支援　（児童福祉法）</v>
      </c>
      <c r="D2998" s="131" t="str">
        <f t="shared" si="317"/>
        <v>障がい福祉課</v>
      </c>
      <c r="E2998" s="27" t="str">
        <f t="shared" si="318"/>
        <v>児童発達支援</v>
      </c>
      <c r="F2998" s="10" t="s">
        <v>12695</v>
      </c>
      <c r="G2998" s="12" t="s">
        <v>12696</v>
      </c>
      <c r="H2998" s="168" t="s">
        <v>12697</v>
      </c>
      <c r="I2998" s="12" t="s">
        <v>12698</v>
      </c>
      <c r="J2998" s="12" t="s">
        <v>12699</v>
      </c>
      <c r="K2998" s="276" t="s">
        <v>12700</v>
      </c>
      <c r="L2998" s="25" t="s">
        <v>25</v>
      </c>
      <c r="M2998" s="195">
        <v>20</v>
      </c>
      <c r="N2998" s="17">
        <v>42401</v>
      </c>
      <c r="O2998" s="69" t="str">
        <f>IFERROR(VLOOKUP(IF($L2998="―",$K2998,$L2998),[4]法人一覧!$D$4:$E$326,2,FALSE),"―")</f>
        <v>―</v>
      </c>
    </row>
    <row r="2999" spans="1:15" ht="30" customHeight="1" x14ac:dyDescent="0.15">
      <c r="A2999" s="39">
        <f>IF($B$2898="","",COUNTA($B$2898:B2999))</f>
        <v>102</v>
      </c>
      <c r="B2999" s="168">
        <f t="shared" si="315"/>
        <v>2999</v>
      </c>
      <c r="C2999" s="168" t="str">
        <f t="shared" si="316"/>
        <v>（１）　児童発達支援　（児童福祉法）</v>
      </c>
      <c r="D2999" s="131" t="str">
        <f t="shared" si="317"/>
        <v>障がい福祉課</v>
      </c>
      <c r="E2999" s="27" t="str">
        <f t="shared" si="318"/>
        <v>児童発達支援</v>
      </c>
      <c r="F2999" s="10" t="s">
        <v>12701</v>
      </c>
      <c r="G2999" s="12" t="s">
        <v>7792</v>
      </c>
      <c r="H2999" s="168" t="s">
        <v>12702</v>
      </c>
      <c r="I2999" s="12" t="s">
        <v>12703</v>
      </c>
      <c r="J2999" s="12" t="s">
        <v>12704</v>
      </c>
      <c r="K2999" s="276" t="s">
        <v>12705</v>
      </c>
      <c r="L2999" s="25" t="s">
        <v>25</v>
      </c>
      <c r="M2999" s="195">
        <v>10</v>
      </c>
      <c r="N2999" s="17">
        <v>42461</v>
      </c>
      <c r="O2999" s="69" t="str">
        <f>IFERROR(VLOOKUP(IF($L2999="―",$K2999,$L2999),[4]法人一覧!$D$4:$E$326,2,FALSE),"―")</f>
        <v>―</v>
      </c>
    </row>
    <row r="3000" spans="1:15" ht="30" customHeight="1" x14ac:dyDescent="0.15">
      <c r="A3000" s="39">
        <f>IF($B$2898="","",COUNTA($B$2898:B3000))</f>
        <v>103</v>
      </c>
      <c r="B3000" s="168">
        <f t="shared" si="315"/>
        <v>3000</v>
      </c>
      <c r="C3000" s="168" t="str">
        <f t="shared" si="316"/>
        <v>（１）　児童発達支援　（児童福祉法）</v>
      </c>
      <c r="D3000" s="131" t="str">
        <f t="shared" si="317"/>
        <v>障がい福祉課</v>
      </c>
      <c r="E3000" s="27" t="str">
        <f t="shared" si="318"/>
        <v>児童発達支援</v>
      </c>
      <c r="F3000" s="10" t="s">
        <v>12706</v>
      </c>
      <c r="G3000" s="12" t="s">
        <v>3232</v>
      </c>
      <c r="H3000" s="168" t="s">
        <v>12707</v>
      </c>
      <c r="I3000" s="12" t="s">
        <v>12708</v>
      </c>
      <c r="J3000" s="12" t="s">
        <v>12708</v>
      </c>
      <c r="K3000" s="276" t="s">
        <v>12401</v>
      </c>
      <c r="L3000" s="25" t="s">
        <v>25</v>
      </c>
      <c r="M3000" s="195">
        <v>10</v>
      </c>
      <c r="N3000" s="17">
        <v>42491</v>
      </c>
      <c r="O3000" s="69" t="str">
        <f>IFERROR(VLOOKUP(IF($L3000="―",$K3000,$L3000),[4]法人一覧!$D$4:$E$326,2,FALSE),"―")</f>
        <v>―</v>
      </c>
    </row>
    <row r="3001" spans="1:15" ht="30" customHeight="1" x14ac:dyDescent="0.15">
      <c r="A3001" s="39">
        <f>IF($B$2898="","",COUNTA($B$2898:B3001))</f>
        <v>104</v>
      </c>
      <c r="B3001" s="168">
        <f t="shared" si="315"/>
        <v>3001</v>
      </c>
      <c r="C3001" s="168" t="str">
        <f t="shared" si="316"/>
        <v>（１）　児童発達支援　（児童福祉法）</v>
      </c>
      <c r="D3001" s="131" t="str">
        <f t="shared" si="317"/>
        <v>障がい福祉課</v>
      </c>
      <c r="E3001" s="27" t="str">
        <f t="shared" si="318"/>
        <v>児童発達支援</v>
      </c>
      <c r="F3001" s="10" t="s">
        <v>12709</v>
      </c>
      <c r="G3001" s="12" t="s">
        <v>916</v>
      </c>
      <c r="H3001" s="168" t="s">
        <v>12710</v>
      </c>
      <c r="I3001" s="12" t="s">
        <v>12711</v>
      </c>
      <c r="J3001" s="12" t="s">
        <v>12712</v>
      </c>
      <c r="K3001" s="276" t="s">
        <v>9800</v>
      </c>
      <c r="L3001" s="25" t="s">
        <v>25</v>
      </c>
      <c r="M3001" s="195">
        <v>10</v>
      </c>
      <c r="N3001" s="17">
        <v>42767</v>
      </c>
      <c r="O3001" s="69" t="str">
        <f>IFERROR(VLOOKUP(IF($L3001="―",$K3001,$L3001),[4]法人一覧!$D$4:$E$326,2,FALSE),"―")</f>
        <v>―</v>
      </c>
    </row>
    <row r="3002" spans="1:15" ht="30" customHeight="1" x14ac:dyDescent="0.15">
      <c r="A3002" s="39">
        <f>IF($B$2898="","",COUNTA($B$2898:B3002))</f>
        <v>105</v>
      </c>
      <c r="B3002" s="168">
        <f t="shared" si="315"/>
        <v>3002</v>
      </c>
      <c r="C3002" s="168" t="str">
        <f t="shared" si="316"/>
        <v>（１）　児童発達支援　（児童福祉法）</v>
      </c>
      <c r="D3002" s="131" t="str">
        <f t="shared" si="317"/>
        <v>障がい福祉課</v>
      </c>
      <c r="E3002" s="27" t="str">
        <f t="shared" si="318"/>
        <v>児童発達支援</v>
      </c>
      <c r="F3002" s="176" t="s">
        <v>12713</v>
      </c>
      <c r="G3002" s="166" t="s">
        <v>3232</v>
      </c>
      <c r="H3002" s="176" t="s">
        <v>12714</v>
      </c>
      <c r="I3002" s="166" t="s">
        <v>12715</v>
      </c>
      <c r="J3002" s="166" t="s">
        <v>12715</v>
      </c>
      <c r="K3002" s="180" t="s">
        <v>12716</v>
      </c>
      <c r="L3002" s="25" t="s">
        <v>25</v>
      </c>
      <c r="M3002" s="195">
        <v>10</v>
      </c>
      <c r="N3002" s="17">
        <v>42826</v>
      </c>
      <c r="O3002" s="69" t="str">
        <f>IFERROR(VLOOKUP(IF($L3002="―",$K3002,$L3002),[4]法人一覧!$D$4:$E$326,2,FALSE),"―")</f>
        <v>―</v>
      </c>
    </row>
    <row r="3003" spans="1:15" ht="30" customHeight="1" x14ac:dyDescent="0.15">
      <c r="A3003" s="39">
        <f>IF($B$2898="","",COUNTA($B$2898:B3003))</f>
        <v>106</v>
      </c>
      <c r="B3003" s="168">
        <f t="shared" si="315"/>
        <v>3003</v>
      </c>
      <c r="C3003" s="168" t="str">
        <f t="shared" si="316"/>
        <v>（１）　児童発達支援　（児童福祉法）</v>
      </c>
      <c r="D3003" s="131" t="str">
        <f t="shared" si="317"/>
        <v>障がい福祉課</v>
      </c>
      <c r="E3003" s="27" t="str">
        <f t="shared" si="318"/>
        <v>児童発達支援</v>
      </c>
      <c r="F3003" s="286" t="s">
        <v>12717</v>
      </c>
      <c r="G3003" s="12" t="s">
        <v>7792</v>
      </c>
      <c r="H3003" s="168" t="s">
        <v>12718</v>
      </c>
      <c r="I3003" s="12" t="s">
        <v>12719</v>
      </c>
      <c r="J3003" s="12" t="s">
        <v>12720</v>
      </c>
      <c r="K3003" s="276" t="s">
        <v>12721</v>
      </c>
      <c r="L3003" s="25" t="s">
        <v>25</v>
      </c>
      <c r="M3003" s="274">
        <v>10</v>
      </c>
      <c r="N3003" s="17">
        <v>43252</v>
      </c>
      <c r="O3003" s="69" t="str">
        <f>IFERROR(VLOOKUP(IF($L3003="―",$K3003,$L3003),[4]法人一覧!$D$4:$E$326,2,FALSE),"―")</f>
        <v>―</v>
      </c>
    </row>
    <row r="3004" spans="1:15" ht="30" customHeight="1" x14ac:dyDescent="0.15">
      <c r="A3004" s="39">
        <f>IF($B$2898="","",COUNTA($B$2898:B3004))</f>
        <v>107</v>
      </c>
      <c r="B3004" s="168">
        <f t="shared" si="315"/>
        <v>3004</v>
      </c>
      <c r="C3004" s="168" t="str">
        <f t="shared" si="316"/>
        <v>（１）　児童発達支援　（児童福祉法）</v>
      </c>
      <c r="D3004" s="131" t="str">
        <f t="shared" si="317"/>
        <v>障がい福祉課</v>
      </c>
      <c r="E3004" s="27" t="str">
        <f t="shared" si="318"/>
        <v>児童発達支援</v>
      </c>
      <c r="F3004" s="10" t="s">
        <v>12722</v>
      </c>
      <c r="G3004" s="12" t="s">
        <v>12723</v>
      </c>
      <c r="H3004" s="168" t="s">
        <v>12724</v>
      </c>
      <c r="I3004" s="12" t="s">
        <v>12725</v>
      </c>
      <c r="J3004" s="12" t="s">
        <v>12725</v>
      </c>
      <c r="K3004" s="276" t="s">
        <v>12726</v>
      </c>
      <c r="L3004" s="25" t="s">
        <v>25</v>
      </c>
      <c r="M3004" s="274">
        <v>10</v>
      </c>
      <c r="N3004" s="17">
        <v>43586</v>
      </c>
      <c r="O3004" s="69" t="str">
        <f>IFERROR(VLOOKUP(IF($L3004="―",$K3004,$L3004),[4]法人一覧!$D$4:$E$326,2,FALSE),"―")</f>
        <v>―</v>
      </c>
    </row>
    <row r="3005" spans="1:15" ht="30" customHeight="1" x14ac:dyDescent="0.15">
      <c r="A3005" s="39">
        <f>IF($B$2898="","",COUNTA($B$2898:B3005))</f>
        <v>108</v>
      </c>
      <c r="B3005" s="168">
        <f t="shared" si="315"/>
        <v>3005</v>
      </c>
      <c r="C3005" s="168" t="str">
        <f t="shared" si="316"/>
        <v>（１）　児童発達支援　（児童福祉法）</v>
      </c>
      <c r="D3005" s="131" t="str">
        <f t="shared" si="317"/>
        <v>障がい福祉課</v>
      </c>
      <c r="E3005" s="27" t="str">
        <f t="shared" si="318"/>
        <v>児童発達支援</v>
      </c>
      <c r="F3005" s="10" t="s">
        <v>12727</v>
      </c>
      <c r="G3005" s="12" t="s">
        <v>12728</v>
      </c>
      <c r="H3005" s="168" t="s">
        <v>12729</v>
      </c>
      <c r="I3005" s="12" t="s">
        <v>12730</v>
      </c>
      <c r="J3005" s="12" t="s">
        <v>12731</v>
      </c>
      <c r="K3005" s="276" t="s">
        <v>14850</v>
      </c>
      <c r="L3005" s="25" t="s">
        <v>25</v>
      </c>
      <c r="M3005" s="274">
        <v>24</v>
      </c>
      <c r="N3005" s="17">
        <v>43739</v>
      </c>
      <c r="O3005" s="69" t="str">
        <f>IFERROR(VLOOKUP(IF($L3005="―",$K3005,$L3005),[4]法人一覧!$D$4:$E$326,2,FALSE),"―")</f>
        <v>4190005004065</v>
      </c>
    </row>
    <row r="3006" spans="1:15" ht="30" customHeight="1" x14ac:dyDescent="0.15">
      <c r="A3006" s="39">
        <f>IF($B$2898="","",COUNTA($B$2898:B3006))</f>
        <v>109</v>
      </c>
      <c r="B3006" s="168">
        <f t="shared" si="315"/>
        <v>3006</v>
      </c>
      <c r="C3006" s="168" t="str">
        <f t="shared" si="316"/>
        <v>（１）　児童発達支援　（児童福祉法）</v>
      </c>
      <c r="D3006" s="131" t="str">
        <f t="shared" si="317"/>
        <v>障がい福祉課</v>
      </c>
      <c r="E3006" s="27" t="str">
        <f t="shared" si="318"/>
        <v>児童発達支援</v>
      </c>
      <c r="F3006" s="10" t="s">
        <v>12732</v>
      </c>
      <c r="G3006" s="12" t="s">
        <v>10598</v>
      </c>
      <c r="H3006" s="168" t="s">
        <v>10599</v>
      </c>
      <c r="I3006" s="12" t="s">
        <v>12733</v>
      </c>
      <c r="J3006" s="12"/>
      <c r="K3006" s="276" t="s">
        <v>12734</v>
      </c>
      <c r="L3006" s="25" t="s">
        <v>25</v>
      </c>
      <c r="M3006" s="274">
        <v>10</v>
      </c>
      <c r="N3006" s="17">
        <v>43862</v>
      </c>
      <c r="O3006" s="69" t="str">
        <f>IFERROR(VLOOKUP(IF($L3006="―",$K3006,$L3006),[4]法人一覧!$D$4:$E$326,2,FALSE),"―")</f>
        <v>―</v>
      </c>
    </row>
    <row r="3007" spans="1:15" ht="30" customHeight="1" x14ac:dyDescent="0.15">
      <c r="A3007" s="39">
        <f>IF($B$2898="","",COUNTA($B$2898:B3007))</f>
        <v>110</v>
      </c>
      <c r="B3007" s="168">
        <f t="shared" si="315"/>
        <v>3007</v>
      </c>
      <c r="C3007" s="168" t="str">
        <f t="shared" si="316"/>
        <v>（１）　児童発達支援　（児童福祉法）</v>
      </c>
      <c r="D3007" s="131" t="str">
        <f t="shared" si="317"/>
        <v>障がい福祉課</v>
      </c>
      <c r="E3007" s="27" t="str">
        <f t="shared" si="318"/>
        <v>児童発達支援</v>
      </c>
      <c r="F3007" s="10" t="s">
        <v>12735</v>
      </c>
      <c r="G3007" s="12" t="s">
        <v>15564</v>
      </c>
      <c r="H3007" s="168" t="s">
        <v>15565</v>
      </c>
      <c r="I3007" s="12" t="s">
        <v>12736</v>
      </c>
      <c r="J3007" s="12"/>
      <c r="K3007" s="276" t="s">
        <v>12737</v>
      </c>
      <c r="L3007" s="25" t="s">
        <v>25</v>
      </c>
      <c r="M3007" s="274">
        <v>14</v>
      </c>
      <c r="N3007" s="17">
        <v>43922</v>
      </c>
      <c r="O3007" s="69" t="str">
        <f>IFERROR(VLOOKUP(IF($L3007="―",$K3007,$L3007),[4]法人一覧!$D$4:$E$326,2,FALSE),"―")</f>
        <v>―</v>
      </c>
    </row>
    <row r="3008" spans="1:15" ht="30" customHeight="1" x14ac:dyDescent="0.15">
      <c r="A3008" s="39">
        <f>IF($B$2898="","",COUNTA($B$2898:B3008))</f>
        <v>111</v>
      </c>
      <c r="B3008" s="168">
        <f t="shared" si="315"/>
        <v>3008</v>
      </c>
      <c r="C3008" s="168" t="str">
        <f t="shared" si="316"/>
        <v>（１）　児童発達支援　（児童福祉法）</v>
      </c>
      <c r="D3008" s="131" t="str">
        <f t="shared" si="317"/>
        <v>障がい福祉課</v>
      </c>
      <c r="E3008" s="27" t="str">
        <f t="shared" si="318"/>
        <v>児童発達支援</v>
      </c>
      <c r="F3008" s="10" t="s">
        <v>12738</v>
      </c>
      <c r="G3008" s="12" t="s">
        <v>9775</v>
      </c>
      <c r="H3008" s="168" t="s">
        <v>12739</v>
      </c>
      <c r="I3008" s="12" t="s">
        <v>12740</v>
      </c>
      <c r="J3008" s="12" t="s">
        <v>12740</v>
      </c>
      <c r="K3008" s="276" t="s">
        <v>12741</v>
      </c>
      <c r="L3008" s="25" t="s">
        <v>25</v>
      </c>
      <c r="M3008" s="274">
        <v>10</v>
      </c>
      <c r="N3008" s="17">
        <v>44652</v>
      </c>
      <c r="O3008" s="69" t="str">
        <f>IFERROR(VLOOKUP(IF($L3008="―",$K3008,$L3008),[4]法人一覧!$D$4:$E$326,2,FALSE),"―")</f>
        <v>―</v>
      </c>
    </row>
    <row r="3009" spans="1:15" ht="30" customHeight="1" x14ac:dyDescent="0.15">
      <c r="A3009" s="39">
        <f>IF($B$2898="","",COUNTA($B$2898:B3009))</f>
        <v>112</v>
      </c>
      <c r="B3009" s="168">
        <f t="shared" si="315"/>
        <v>3009</v>
      </c>
      <c r="C3009" s="168" t="str">
        <f t="shared" si="316"/>
        <v>（１）　児童発達支援　（児童福祉法）</v>
      </c>
      <c r="D3009" s="131" t="str">
        <f t="shared" si="317"/>
        <v>障がい福祉課</v>
      </c>
      <c r="E3009" s="27" t="str">
        <f t="shared" si="318"/>
        <v>児童発達支援</v>
      </c>
      <c r="F3009" s="276" t="s">
        <v>12742</v>
      </c>
      <c r="G3009" s="12" t="s">
        <v>11480</v>
      </c>
      <c r="H3009" s="166" t="s">
        <v>12743</v>
      </c>
      <c r="I3009" s="12" t="s">
        <v>12744</v>
      </c>
      <c r="J3009" s="12" t="s">
        <v>12745</v>
      </c>
      <c r="K3009" s="10" t="s">
        <v>12746</v>
      </c>
      <c r="L3009" s="25" t="s">
        <v>25</v>
      </c>
      <c r="M3009" s="274">
        <v>20</v>
      </c>
      <c r="N3009" s="17">
        <v>44866</v>
      </c>
      <c r="O3009" s="69" t="str">
        <f>IFERROR(VLOOKUP(IF($L3009="―",$K3009,$L3009),[4]法人一覧!$D$4:$E$326,2,FALSE),"―")</f>
        <v>―</v>
      </c>
    </row>
    <row r="3010" spans="1:15" ht="30" customHeight="1" x14ac:dyDescent="0.15">
      <c r="A3010" s="39">
        <f>IF($B$2898="","",COUNTA($B$2898:B3010))</f>
        <v>113</v>
      </c>
      <c r="B3010" s="168">
        <f t="shared" si="315"/>
        <v>3010</v>
      </c>
      <c r="C3010" s="168" t="str">
        <f t="shared" si="316"/>
        <v>（１）　児童発達支援　（児童福祉法）</v>
      </c>
      <c r="D3010" s="131" t="str">
        <f t="shared" si="317"/>
        <v>障がい福祉課</v>
      </c>
      <c r="E3010" s="27" t="str">
        <f t="shared" si="318"/>
        <v>児童発達支援</v>
      </c>
      <c r="F3010" s="276" t="s">
        <v>12747</v>
      </c>
      <c r="G3010" s="12" t="s">
        <v>933</v>
      </c>
      <c r="H3010" s="166" t="s">
        <v>12748</v>
      </c>
      <c r="I3010" s="12" t="s">
        <v>12749</v>
      </c>
      <c r="J3010" s="12" t="s">
        <v>12749</v>
      </c>
      <c r="K3010" s="10" t="s">
        <v>12750</v>
      </c>
      <c r="L3010" s="25" t="s">
        <v>25</v>
      </c>
      <c r="M3010" s="274">
        <v>10</v>
      </c>
      <c r="N3010" s="17">
        <v>44927</v>
      </c>
      <c r="O3010" s="69" t="str">
        <f>IFERROR(VLOOKUP(IF($L3010="―",$K3010,$L3010),[4]法人一覧!$D$4:$E$326,2,FALSE),"―")</f>
        <v>―</v>
      </c>
    </row>
    <row r="3011" spans="1:15" ht="30" customHeight="1" x14ac:dyDescent="0.15">
      <c r="A3011" s="39">
        <f>IF($B$2898="","",COUNTA($B$2898:B3011))</f>
        <v>114</v>
      </c>
      <c r="B3011" s="168">
        <f t="shared" si="315"/>
        <v>3011</v>
      </c>
      <c r="C3011" s="168" t="str">
        <f t="shared" si="316"/>
        <v>（１）　児童発達支援　（児童福祉法）</v>
      </c>
      <c r="D3011" s="131" t="str">
        <f t="shared" si="317"/>
        <v>障がい福祉課</v>
      </c>
      <c r="E3011" s="27" t="str">
        <f t="shared" si="318"/>
        <v>児童発達支援</v>
      </c>
      <c r="F3011" s="276" t="s">
        <v>12751</v>
      </c>
      <c r="G3011" s="12" t="s">
        <v>12752</v>
      </c>
      <c r="H3011" s="166" t="s">
        <v>12753</v>
      </c>
      <c r="I3011" s="12" t="s">
        <v>12754</v>
      </c>
      <c r="J3011" s="12" t="s">
        <v>12755</v>
      </c>
      <c r="K3011" s="10" t="s">
        <v>12756</v>
      </c>
      <c r="L3011" s="25" t="s">
        <v>25</v>
      </c>
      <c r="M3011" s="274">
        <v>5</v>
      </c>
      <c r="N3011" s="17">
        <v>44958</v>
      </c>
      <c r="O3011" s="69" t="str">
        <f>IFERROR(VLOOKUP(IF($L3011="―",$K3011,$L3011),[4]法人一覧!$D$4:$E$326,2,FALSE),"―")</f>
        <v>―</v>
      </c>
    </row>
    <row r="3012" spans="1:15" ht="30" customHeight="1" x14ac:dyDescent="0.15">
      <c r="A3012" s="39">
        <f>IF($B$2898="","",COUNTA($B$2898:B3012))</f>
        <v>115</v>
      </c>
      <c r="B3012" s="168">
        <f t="shared" si="315"/>
        <v>3012</v>
      </c>
      <c r="C3012" s="168" t="str">
        <f t="shared" si="316"/>
        <v>（１）　児童発達支援　（児童福祉法）</v>
      </c>
      <c r="D3012" s="131" t="str">
        <f t="shared" si="317"/>
        <v>障がい福祉課</v>
      </c>
      <c r="E3012" s="27" t="str">
        <f t="shared" si="318"/>
        <v>児童発達支援</v>
      </c>
      <c r="F3012" s="98" t="s">
        <v>12757</v>
      </c>
      <c r="G3012" s="98" t="s">
        <v>8975</v>
      </c>
      <c r="H3012" s="98" t="s">
        <v>12758</v>
      </c>
      <c r="I3012" s="98" t="s">
        <v>12759</v>
      </c>
      <c r="J3012" s="98" t="s">
        <v>12760</v>
      </c>
      <c r="K3012" s="98" t="s">
        <v>12761</v>
      </c>
      <c r="L3012" s="25" t="s">
        <v>25</v>
      </c>
      <c r="M3012" s="274">
        <v>10</v>
      </c>
      <c r="N3012" s="17">
        <v>45170</v>
      </c>
      <c r="O3012" s="69" t="str">
        <f>IFERROR(VLOOKUP(IF($L3012="―",$K3012,$L3012),[4]法人一覧!$D$4:$E$326,2,FALSE),"―")</f>
        <v>―</v>
      </c>
    </row>
    <row r="3013" spans="1:15" ht="30" customHeight="1" x14ac:dyDescent="0.15">
      <c r="A3013" s="39">
        <f>IF($B$2898="","",COUNTA($B$2898:B3013))</f>
        <v>116</v>
      </c>
      <c r="B3013" s="168">
        <f t="shared" si="315"/>
        <v>3013</v>
      </c>
      <c r="C3013" s="168" t="str">
        <f t="shared" si="316"/>
        <v>（１）　児童発達支援　（児童福祉法）</v>
      </c>
      <c r="D3013" s="131" t="str">
        <f t="shared" si="317"/>
        <v>障がい福祉課</v>
      </c>
      <c r="E3013" s="27" t="str">
        <f t="shared" si="318"/>
        <v>児童発達支援</v>
      </c>
      <c r="F3013" s="98" t="s">
        <v>12762</v>
      </c>
      <c r="G3013" s="34" t="s">
        <v>12763</v>
      </c>
      <c r="H3013" s="98" t="s">
        <v>12764</v>
      </c>
      <c r="I3013" s="34" t="s">
        <v>12765</v>
      </c>
      <c r="J3013" s="34" t="s">
        <v>12766</v>
      </c>
      <c r="K3013" s="98" t="s">
        <v>12767</v>
      </c>
      <c r="L3013" s="25" t="s">
        <v>25</v>
      </c>
      <c r="M3013" s="274">
        <v>10</v>
      </c>
      <c r="N3013" s="17">
        <v>45383</v>
      </c>
      <c r="O3013" s="69" t="str">
        <f>IFERROR(VLOOKUP(IF($L3013="―",$K3013,$L3013),[4]法人一覧!$D$4:$E$326,2,FALSE),"―")</f>
        <v>―</v>
      </c>
    </row>
    <row r="3014" spans="1:15" ht="30" customHeight="1" x14ac:dyDescent="0.15">
      <c r="A3014" s="39">
        <f>IF($B$2898="","",COUNTA($B$2898:B3014))</f>
        <v>117</v>
      </c>
      <c r="B3014" s="168">
        <f t="shared" si="315"/>
        <v>3014</v>
      </c>
      <c r="C3014" s="168" t="str">
        <f t="shared" si="316"/>
        <v>（１）　児童発達支援　（児童福祉法）</v>
      </c>
      <c r="D3014" s="131" t="str">
        <f t="shared" si="317"/>
        <v>障がい福祉課</v>
      </c>
      <c r="E3014" s="27" t="str">
        <f t="shared" si="318"/>
        <v>児童発達支援</v>
      </c>
      <c r="F3014" s="98" t="s">
        <v>15566</v>
      </c>
      <c r="G3014" s="34" t="s">
        <v>12768</v>
      </c>
      <c r="H3014" s="98" t="s">
        <v>15567</v>
      </c>
      <c r="I3014" s="34" t="s">
        <v>12769</v>
      </c>
      <c r="J3014" s="34" t="s">
        <v>12770</v>
      </c>
      <c r="K3014" s="98" t="s">
        <v>12771</v>
      </c>
      <c r="L3014" s="25" t="s">
        <v>25</v>
      </c>
      <c r="M3014" s="274">
        <v>10</v>
      </c>
      <c r="N3014" s="17">
        <v>45474</v>
      </c>
      <c r="O3014" s="69" t="str">
        <f>IFERROR(VLOOKUP(IF($L3014="―",$K3014,$L3014),[4]法人一覧!$D$4:$E$326,2,FALSE),"―")</f>
        <v>―</v>
      </c>
    </row>
    <row r="3015" spans="1:15" ht="30" customHeight="1" x14ac:dyDescent="0.15">
      <c r="A3015" s="39">
        <f>IF($B$2898="","",COUNTA($B$2898:B3015))</f>
        <v>118</v>
      </c>
      <c r="B3015" s="168">
        <f t="shared" si="315"/>
        <v>3015</v>
      </c>
      <c r="C3015" s="168" t="str">
        <f t="shared" si="316"/>
        <v>（１）　児童発達支援　（児童福祉法）</v>
      </c>
      <c r="D3015" s="131" t="str">
        <f t="shared" si="317"/>
        <v>障がい福祉課</v>
      </c>
      <c r="E3015" s="27" t="str">
        <f t="shared" si="318"/>
        <v>児童発達支援</v>
      </c>
      <c r="F3015" s="98" t="s">
        <v>15568</v>
      </c>
      <c r="G3015" s="34" t="s">
        <v>1022</v>
      </c>
      <c r="H3015" s="98" t="s">
        <v>15569</v>
      </c>
      <c r="I3015" s="34" t="s">
        <v>12772</v>
      </c>
      <c r="J3015" s="34" t="s">
        <v>12772</v>
      </c>
      <c r="K3015" s="98" t="s">
        <v>12773</v>
      </c>
      <c r="L3015" s="25" t="s">
        <v>25</v>
      </c>
      <c r="M3015" s="274">
        <v>10</v>
      </c>
      <c r="N3015" s="17">
        <v>45627</v>
      </c>
      <c r="O3015" s="69" t="str">
        <f>IFERROR(VLOOKUP(IF($L3015="―",$K3015,$L3015),[4]法人一覧!$D$4:$E$326,2,FALSE),"―")</f>
        <v>―</v>
      </c>
    </row>
    <row r="3016" spans="1:15" ht="30" customHeight="1" x14ac:dyDescent="0.15">
      <c r="A3016" s="39">
        <f>IF($B$2898="","",COUNTA($B$2898:B3016))</f>
        <v>119</v>
      </c>
      <c r="B3016" s="168">
        <f t="shared" si="315"/>
        <v>3016</v>
      </c>
      <c r="C3016" s="168" t="str">
        <f t="shared" si="316"/>
        <v>（１）　児童発達支援　（児童福祉法）</v>
      </c>
      <c r="D3016" s="131" t="str">
        <f t="shared" si="317"/>
        <v>障がい福祉課</v>
      </c>
      <c r="E3016" s="27" t="str">
        <f t="shared" si="318"/>
        <v>児童発達支援</v>
      </c>
      <c r="F3016" s="98" t="s">
        <v>12774</v>
      </c>
      <c r="G3016" s="34" t="s">
        <v>895</v>
      </c>
      <c r="H3016" s="98" t="s">
        <v>15570</v>
      </c>
      <c r="I3016" s="34" t="s">
        <v>12775</v>
      </c>
      <c r="J3016" s="34" t="s">
        <v>12776</v>
      </c>
      <c r="K3016" s="98" t="s">
        <v>12777</v>
      </c>
      <c r="L3016" s="25" t="s">
        <v>25</v>
      </c>
      <c r="M3016" s="274">
        <v>10</v>
      </c>
      <c r="N3016" s="17">
        <v>45689</v>
      </c>
      <c r="O3016" s="69" t="str">
        <f>IFERROR(VLOOKUP(IF($L3016="―",$K3016,$L3016),[4]法人一覧!$D$4:$E$326,2,FALSE),"―")</f>
        <v>―</v>
      </c>
    </row>
    <row r="3017" spans="1:15" ht="30" customHeight="1" x14ac:dyDescent="0.15">
      <c r="A3017" s="39">
        <f>IF($B$2898="","",COUNTA($B$2898:B3017))</f>
        <v>120</v>
      </c>
      <c r="B3017" s="168">
        <f t="shared" si="315"/>
        <v>3017</v>
      </c>
      <c r="C3017" s="168" t="str">
        <f t="shared" si="316"/>
        <v>（１）　児童発達支援　（児童福祉法）</v>
      </c>
      <c r="D3017" s="131" t="str">
        <f t="shared" si="317"/>
        <v>障がい福祉課</v>
      </c>
      <c r="E3017" s="27" t="str">
        <f t="shared" si="318"/>
        <v>児童発達支援</v>
      </c>
      <c r="F3017" s="98" t="s">
        <v>12778</v>
      </c>
      <c r="G3017" s="34" t="s">
        <v>4604</v>
      </c>
      <c r="H3017" s="98" t="s">
        <v>15571</v>
      </c>
      <c r="I3017" s="98" t="s">
        <v>15572</v>
      </c>
      <c r="J3017" s="98" t="s">
        <v>15573</v>
      </c>
      <c r="K3017" s="98" t="s">
        <v>15574</v>
      </c>
      <c r="L3017" s="25" t="s">
        <v>25</v>
      </c>
      <c r="M3017" s="274">
        <v>10</v>
      </c>
      <c r="N3017" s="17">
        <v>45748</v>
      </c>
      <c r="O3017" s="69" t="str">
        <f>IFERROR(VLOOKUP(IF($L3017="―",$K3017,$L3017),[4]法人一覧!$D$4:$E$326,2,FALSE),"―")</f>
        <v>―</v>
      </c>
    </row>
    <row r="3018" spans="1:15" ht="30" customHeight="1" x14ac:dyDescent="0.15">
      <c r="A3018" s="39">
        <f>IF($B$2898="","",COUNTA($B$2898:B3018))</f>
        <v>121</v>
      </c>
      <c r="B3018" s="168">
        <f t="shared" si="315"/>
        <v>3018</v>
      </c>
      <c r="C3018" s="168" t="str">
        <f t="shared" si="316"/>
        <v>（１）　児童発達支援　（児童福祉法）</v>
      </c>
      <c r="D3018" s="131" t="str">
        <f t="shared" si="317"/>
        <v>障がい福祉課</v>
      </c>
      <c r="E3018" s="27" t="str">
        <f t="shared" si="318"/>
        <v>児童発達支援</v>
      </c>
      <c r="F3018" s="25" t="s">
        <v>15575</v>
      </c>
      <c r="G3018" s="98" t="s">
        <v>8931</v>
      </c>
      <c r="H3018" s="25" t="s">
        <v>15576</v>
      </c>
      <c r="I3018" s="98" t="s">
        <v>15577</v>
      </c>
      <c r="J3018" s="98" t="s">
        <v>15578</v>
      </c>
      <c r="K3018" s="25" t="s">
        <v>15579</v>
      </c>
      <c r="L3018" s="25"/>
      <c r="M3018" s="97">
        <v>10</v>
      </c>
      <c r="N3018" s="135">
        <v>45962</v>
      </c>
      <c r="O3018" s="69" t="str">
        <f>IFERROR(VLOOKUP(IF($L3018="―",$K3018,$L3018),[4]法人一覧!$D$4:$E$326,2,FALSE),"―")</f>
        <v>―</v>
      </c>
    </row>
    <row r="3019" spans="1:15" ht="30" customHeight="1" x14ac:dyDescent="0.15">
      <c r="A3019" s="39">
        <f>IF($B$2898="","",COUNTA($B$2898:B3019))</f>
        <v>122</v>
      </c>
      <c r="B3019" s="168">
        <f t="shared" si="315"/>
        <v>3019</v>
      </c>
      <c r="C3019" s="168" t="str">
        <f t="shared" si="316"/>
        <v>（１）　児童発達支援　（児童福祉法）</v>
      </c>
      <c r="D3019" s="131" t="str">
        <f t="shared" si="317"/>
        <v>障がい福祉課</v>
      </c>
      <c r="E3019" s="27" t="str">
        <f t="shared" si="318"/>
        <v>児童発達支援</v>
      </c>
      <c r="F3019" s="176" t="s">
        <v>12780</v>
      </c>
      <c r="G3019" s="166" t="s">
        <v>5735</v>
      </c>
      <c r="H3019" s="168" t="s">
        <v>12781</v>
      </c>
      <c r="I3019" s="166" t="s">
        <v>12782</v>
      </c>
      <c r="J3019" s="166" t="s">
        <v>12783</v>
      </c>
      <c r="K3019" s="180" t="s">
        <v>12784</v>
      </c>
      <c r="L3019" s="25" t="s">
        <v>25</v>
      </c>
      <c r="M3019" s="195">
        <v>10</v>
      </c>
      <c r="N3019" s="17">
        <v>42917</v>
      </c>
      <c r="O3019" s="69" t="str">
        <f>IFERROR(VLOOKUP(IF($L3019="―",$K3019,$L3019),[4]法人一覧!$D$4:$E$326,2,FALSE),"―")</f>
        <v>―</v>
      </c>
    </row>
    <row r="3020" spans="1:15" ht="30" customHeight="1" x14ac:dyDescent="0.15">
      <c r="A3020" s="39">
        <f>IF($B$2898="","",COUNTA($B$2898:B3020))</f>
        <v>123</v>
      </c>
      <c r="B3020" s="168">
        <f t="shared" si="315"/>
        <v>3020</v>
      </c>
      <c r="C3020" s="168" t="str">
        <f t="shared" si="316"/>
        <v>（１）　児童発達支援　（児童福祉法）</v>
      </c>
      <c r="D3020" s="131" t="str">
        <f t="shared" si="317"/>
        <v>障がい福祉課</v>
      </c>
      <c r="E3020" s="27" t="str">
        <f t="shared" si="318"/>
        <v>児童発達支援</v>
      </c>
      <c r="F3020" s="176" t="s">
        <v>12785</v>
      </c>
      <c r="G3020" s="166" t="s">
        <v>12786</v>
      </c>
      <c r="H3020" s="168" t="s">
        <v>12787</v>
      </c>
      <c r="I3020" s="166" t="s">
        <v>12788</v>
      </c>
      <c r="J3020" s="166" t="s">
        <v>12788</v>
      </c>
      <c r="K3020" s="180" t="s">
        <v>12789</v>
      </c>
      <c r="L3020" s="25" t="s">
        <v>25</v>
      </c>
      <c r="M3020" s="195">
        <v>10</v>
      </c>
      <c r="N3020" s="17">
        <v>43132</v>
      </c>
      <c r="O3020" s="69" t="str">
        <f>IFERROR(VLOOKUP(IF($L3020="―",$K3020,$L3020),[4]法人一覧!$D$4:$E$326,2,FALSE),"―")</f>
        <v>―</v>
      </c>
    </row>
    <row r="3021" spans="1:15" ht="30" customHeight="1" x14ac:dyDescent="0.15">
      <c r="A3021" s="39">
        <f>IF($B$2898="","",COUNTA($B$2898:B3021))</f>
        <v>124</v>
      </c>
      <c r="B3021" s="168">
        <f t="shared" si="315"/>
        <v>3021</v>
      </c>
      <c r="C3021" s="168" t="str">
        <f t="shared" si="316"/>
        <v>（１）　児童発達支援　（児童福祉法）</v>
      </c>
      <c r="D3021" s="131" t="str">
        <f t="shared" si="317"/>
        <v>障がい福祉課</v>
      </c>
      <c r="E3021" s="27" t="str">
        <f t="shared" si="318"/>
        <v>児童発達支援</v>
      </c>
      <c r="F3021" s="10" t="s">
        <v>12790</v>
      </c>
      <c r="G3021" s="12" t="s">
        <v>354</v>
      </c>
      <c r="H3021" s="168" t="s">
        <v>12791</v>
      </c>
      <c r="I3021" s="12" t="s">
        <v>12792</v>
      </c>
      <c r="J3021" s="12" t="s">
        <v>12793</v>
      </c>
      <c r="K3021" s="276" t="s">
        <v>12784</v>
      </c>
      <c r="L3021" s="25" t="s">
        <v>25</v>
      </c>
      <c r="M3021" s="195">
        <v>10</v>
      </c>
      <c r="N3021" s="17">
        <v>44287</v>
      </c>
      <c r="O3021" s="69" t="str">
        <f>IFERROR(VLOOKUP(IF($L3021="―",$K3021,$L3021),[4]法人一覧!$D$4:$E$326,2,FALSE),"―")</f>
        <v>―</v>
      </c>
    </row>
    <row r="3022" spans="1:15" ht="30" customHeight="1" x14ac:dyDescent="0.15">
      <c r="A3022" s="39">
        <f>IF($B$2898="","",COUNTA($B$2898:B3022))</f>
        <v>125</v>
      </c>
      <c r="B3022" s="168">
        <f t="shared" si="315"/>
        <v>3022</v>
      </c>
      <c r="C3022" s="168" t="str">
        <f t="shared" si="316"/>
        <v>（１）　児童発達支援　（児童福祉法）</v>
      </c>
      <c r="D3022" s="131" t="str">
        <f t="shared" si="317"/>
        <v>障がい福祉課</v>
      </c>
      <c r="E3022" s="27" t="str">
        <f t="shared" si="318"/>
        <v>児童発達支援</v>
      </c>
      <c r="F3022" s="10" t="s">
        <v>15580</v>
      </c>
      <c r="G3022" s="12" t="s">
        <v>7874</v>
      </c>
      <c r="H3022" s="168" t="s">
        <v>15581</v>
      </c>
      <c r="I3022" s="12" t="s">
        <v>12794</v>
      </c>
      <c r="J3022" s="12" t="s">
        <v>12795</v>
      </c>
      <c r="K3022" s="276" t="s">
        <v>14968</v>
      </c>
      <c r="L3022" s="25" t="s">
        <v>25</v>
      </c>
      <c r="M3022" s="195">
        <v>30</v>
      </c>
      <c r="N3022" s="17">
        <v>45748</v>
      </c>
      <c r="O3022" s="69" t="str">
        <f>IFERROR(VLOOKUP(IF($L3022="―",$K3022,$L3022),[4]法人一覧!$D$4:$E$326,2,FALSE),"―")</f>
        <v>―</v>
      </c>
    </row>
    <row r="3023" spans="1:15" ht="30" customHeight="1" x14ac:dyDescent="0.15">
      <c r="A3023" s="39">
        <f>IF($B$2898="","",COUNTA($B$2898:B3023))</f>
        <v>126</v>
      </c>
      <c r="B3023" s="168">
        <f t="shared" si="315"/>
        <v>3023</v>
      </c>
      <c r="C3023" s="168" t="str">
        <f t="shared" si="316"/>
        <v>（１）　児童発達支援　（児童福祉法）</v>
      </c>
      <c r="D3023" s="131" t="str">
        <f t="shared" si="317"/>
        <v>障がい福祉課</v>
      </c>
      <c r="E3023" s="27" t="str">
        <f t="shared" si="318"/>
        <v>児童発達支援</v>
      </c>
      <c r="F3023" s="10" t="s">
        <v>15582</v>
      </c>
      <c r="G3023" s="12" t="s">
        <v>7874</v>
      </c>
      <c r="H3023" s="168" t="s">
        <v>15581</v>
      </c>
      <c r="I3023" s="12" t="s">
        <v>12796</v>
      </c>
      <c r="J3023" s="12" t="s">
        <v>12795</v>
      </c>
      <c r="K3023" s="276" t="s">
        <v>14968</v>
      </c>
      <c r="L3023" s="25" t="s">
        <v>25</v>
      </c>
      <c r="M3023" s="195">
        <v>5</v>
      </c>
      <c r="N3023" s="17">
        <v>45748</v>
      </c>
      <c r="O3023" s="69" t="str">
        <f>IFERROR(VLOOKUP(IF($L3023="―",$K3023,$L3023),[4]法人一覧!$D$4:$E$326,2,FALSE),"―")</f>
        <v>―</v>
      </c>
    </row>
    <row r="3024" spans="1:15" ht="30" customHeight="1" x14ac:dyDescent="0.15">
      <c r="A3024" s="39">
        <f>IF($B$2898="","",COUNTA($B$2898:B3024))</f>
        <v>127</v>
      </c>
      <c r="B3024" s="168">
        <f t="shared" si="315"/>
        <v>3024</v>
      </c>
      <c r="C3024" s="168" t="str">
        <f t="shared" si="316"/>
        <v>（１）　児童発達支援　（児童福祉法）</v>
      </c>
      <c r="D3024" s="131" t="str">
        <f t="shared" si="317"/>
        <v>障がい福祉課</v>
      </c>
      <c r="E3024" s="27" t="str">
        <f t="shared" si="318"/>
        <v>児童発達支援</v>
      </c>
      <c r="F3024" s="176" t="s">
        <v>12797</v>
      </c>
      <c r="G3024" s="166" t="s">
        <v>165</v>
      </c>
      <c r="H3024" s="168" t="s">
        <v>12798</v>
      </c>
      <c r="I3024" s="282" t="s">
        <v>8495</v>
      </c>
      <c r="J3024" s="282" t="s">
        <v>8496</v>
      </c>
      <c r="K3024" s="180" t="s">
        <v>2770</v>
      </c>
      <c r="L3024" s="25" t="s">
        <v>25</v>
      </c>
      <c r="M3024" s="195">
        <v>15</v>
      </c>
      <c r="N3024" s="17">
        <v>44682</v>
      </c>
      <c r="O3024" s="69" t="str">
        <f>IFERROR(VLOOKUP(IF($L3024="―",$K3024,$L3024),[4]法人一覧!$D$4:$E$326,2,FALSE),"―")</f>
        <v>9190005000101</v>
      </c>
    </row>
    <row r="3025" spans="1:15" ht="30" customHeight="1" x14ac:dyDescent="0.15">
      <c r="A3025" s="39">
        <f>IF($B$2898="","",COUNTA($B$2898:B3025))</f>
        <v>128</v>
      </c>
      <c r="B3025" s="168">
        <f t="shared" si="315"/>
        <v>3025</v>
      </c>
      <c r="C3025" s="168" t="str">
        <f t="shared" si="316"/>
        <v>（１）　児童発達支援　（児童福祉法）</v>
      </c>
      <c r="D3025" s="131" t="str">
        <f t="shared" si="317"/>
        <v>障がい福祉課</v>
      </c>
      <c r="E3025" s="27" t="str">
        <f t="shared" si="318"/>
        <v>児童発達支援</v>
      </c>
      <c r="F3025" s="285" t="s">
        <v>237</v>
      </c>
      <c r="G3025" s="281" t="s">
        <v>238</v>
      </c>
      <c r="H3025" s="168" t="s">
        <v>239</v>
      </c>
      <c r="I3025" s="281" t="s">
        <v>240</v>
      </c>
      <c r="J3025" s="281" t="s">
        <v>241</v>
      </c>
      <c r="K3025" s="283" t="s">
        <v>237</v>
      </c>
      <c r="L3025" s="25" t="s">
        <v>25</v>
      </c>
      <c r="M3025" s="284">
        <v>5</v>
      </c>
      <c r="N3025" s="17">
        <v>41000</v>
      </c>
      <c r="O3025" s="69" t="str">
        <f>IFERROR(VLOOKUP(IF($L3025="―",$K3025,$L3025),[4]法人一覧!$D$4:$E$326,2,FALSE),"―")</f>
        <v>―</v>
      </c>
    </row>
    <row r="3026" spans="1:15" ht="30" customHeight="1" x14ac:dyDescent="0.15">
      <c r="A3026" s="39">
        <f>IF($B$2898="","",COUNTA($B$2898:B3026))</f>
        <v>129</v>
      </c>
      <c r="B3026" s="168">
        <f t="shared" ref="B3026:B3089" si="319">IF(D3026="","",ROW())</f>
        <v>3026</v>
      </c>
      <c r="C3026" s="168" t="str">
        <f t="shared" ref="C3026:C3089" si="320">$F$2896</f>
        <v>（１）　児童発達支援　（児童福祉法）</v>
      </c>
      <c r="D3026" s="131" t="str">
        <f t="shared" ref="D3026:D3089" si="321">$O$2896</f>
        <v>障がい福祉課</v>
      </c>
      <c r="E3026" s="27" t="str">
        <f t="shared" ref="E3026:E3089" si="322">MID(category6_1,SEARCH("）",category6_1,1)+2,SEARCH("（",category6_1,SEARCH("）",category6_1,1)+2)-SEARCH("）",category6_1,1)-3)</f>
        <v>児童発達支援</v>
      </c>
      <c r="F3026" s="285" t="s">
        <v>9055</v>
      </c>
      <c r="G3026" s="12" t="s">
        <v>238</v>
      </c>
      <c r="H3026" s="168" t="s">
        <v>9056</v>
      </c>
      <c r="I3026" s="12" t="s">
        <v>12799</v>
      </c>
      <c r="J3026" s="12" t="s">
        <v>246</v>
      </c>
      <c r="K3026" s="283" t="s">
        <v>247</v>
      </c>
      <c r="L3026" s="25" t="s">
        <v>25</v>
      </c>
      <c r="M3026" s="284">
        <v>5</v>
      </c>
      <c r="N3026" s="17">
        <v>41000</v>
      </c>
      <c r="O3026" s="69" t="str">
        <f>IFERROR(VLOOKUP(IF($L3026="―",$K3026,$L3026),[4]法人一覧!$D$4:$E$326,2,FALSE),"―")</f>
        <v>―</v>
      </c>
    </row>
    <row r="3027" spans="1:15" ht="30" customHeight="1" x14ac:dyDescent="0.15">
      <c r="A3027" s="39">
        <f>IF($B$2898="","",COUNTA($B$2898:B3027))</f>
        <v>130</v>
      </c>
      <c r="B3027" s="168">
        <f t="shared" si="319"/>
        <v>3027</v>
      </c>
      <c r="C3027" s="168" t="str">
        <f t="shared" si="320"/>
        <v>（１）　児童発達支援　（児童福祉法）</v>
      </c>
      <c r="D3027" s="131" t="str">
        <f t="shared" si="321"/>
        <v>障がい福祉課</v>
      </c>
      <c r="E3027" s="27" t="str">
        <f t="shared" si="322"/>
        <v>児童発達支援</v>
      </c>
      <c r="F3027" s="10" t="s">
        <v>8480</v>
      </c>
      <c r="G3027" s="12" t="s">
        <v>7421</v>
      </c>
      <c r="H3027" s="168" t="s">
        <v>12800</v>
      </c>
      <c r="I3027" s="12" t="s">
        <v>8482</v>
      </c>
      <c r="J3027" s="12" t="s">
        <v>12801</v>
      </c>
      <c r="K3027" s="276" t="s">
        <v>12802</v>
      </c>
      <c r="L3027" s="25" t="s">
        <v>25</v>
      </c>
      <c r="M3027" s="195">
        <v>10</v>
      </c>
      <c r="N3027" s="17">
        <v>41365</v>
      </c>
      <c r="O3027" s="69" t="str">
        <f>IFERROR(VLOOKUP(IF($L3027="―",$K3027,$L3027),[4]法人一覧!$D$4:$E$326,2,FALSE),"―")</f>
        <v>6190005007280</v>
      </c>
    </row>
    <row r="3028" spans="1:15" ht="30" customHeight="1" x14ac:dyDescent="0.15">
      <c r="A3028" s="39">
        <f>IF($B$2898="","",COUNTA($B$2898:B3028))</f>
        <v>131</v>
      </c>
      <c r="B3028" s="168">
        <f t="shared" si="319"/>
        <v>3028</v>
      </c>
      <c r="C3028" s="168" t="str">
        <f t="shared" si="320"/>
        <v>（１）　児童発達支援　（児童福祉法）</v>
      </c>
      <c r="D3028" s="131" t="str">
        <f t="shared" si="321"/>
        <v>障がい福祉課</v>
      </c>
      <c r="E3028" s="27" t="str">
        <f t="shared" si="322"/>
        <v>児童発達支援</v>
      </c>
      <c r="F3028" s="176" t="s">
        <v>9084</v>
      </c>
      <c r="G3028" s="166" t="s">
        <v>9887</v>
      </c>
      <c r="H3028" s="176" t="s">
        <v>9086</v>
      </c>
      <c r="I3028" s="166" t="s">
        <v>12803</v>
      </c>
      <c r="J3028" s="166" t="s">
        <v>12803</v>
      </c>
      <c r="K3028" s="180" t="s">
        <v>12804</v>
      </c>
      <c r="L3028" s="25" t="s">
        <v>25</v>
      </c>
      <c r="M3028" s="195">
        <v>7</v>
      </c>
      <c r="N3028" s="17">
        <v>41365</v>
      </c>
      <c r="O3028" s="69" t="str">
        <f>IFERROR(VLOOKUP(IF($L3028="―",$K3028,$L3028),[4]法人一覧!$D$4:$E$326,2,FALSE),"―")</f>
        <v>―</v>
      </c>
    </row>
    <row r="3029" spans="1:15" ht="30" customHeight="1" x14ac:dyDescent="0.15">
      <c r="A3029" s="39">
        <f>IF($B$2898="","",COUNTA($B$2898:B3029))</f>
        <v>132</v>
      </c>
      <c r="B3029" s="168">
        <f t="shared" si="319"/>
        <v>3029</v>
      </c>
      <c r="C3029" s="168" t="str">
        <f t="shared" si="320"/>
        <v>（１）　児童発達支援　（児童福祉法）</v>
      </c>
      <c r="D3029" s="131" t="str">
        <f t="shared" si="321"/>
        <v>障がい福祉課</v>
      </c>
      <c r="E3029" s="27" t="str">
        <f t="shared" si="322"/>
        <v>児童発達支援</v>
      </c>
      <c r="F3029" s="176" t="s">
        <v>12805</v>
      </c>
      <c r="G3029" s="166" t="s">
        <v>3353</v>
      </c>
      <c r="H3029" s="168" t="s">
        <v>12806</v>
      </c>
      <c r="I3029" s="166" t="s">
        <v>12807</v>
      </c>
      <c r="J3029" s="166" t="s">
        <v>12807</v>
      </c>
      <c r="K3029" s="180" t="s">
        <v>12808</v>
      </c>
      <c r="L3029" s="25" t="s">
        <v>25</v>
      </c>
      <c r="M3029" s="195">
        <v>10</v>
      </c>
      <c r="N3029" s="17">
        <v>44774</v>
      </c>
      <c r="O3029" s="69" t="str">
        <f>IFERROR(VLOOKUP(IF($L3029="―",$K3029,$L3029),[4]法人一覧!$D$4:$E$326,2,FALSE),"―")</f>
        <v>―</v>
      </c>
    </row>
    <row r="3030" spans="1:15" ht="30" customHeight="1" x14ac:dyDescent="0.15">
      <c r="A3030" s="39">
        <f>IF($B$2898="","",COUNTA($B$2898:B3030))</f>
        <v>133</v>
      </c>
      <c r="B3030" s="168">
        <f t="shared" si="319"/>
        <v>3030</v>
      </c>
      <c r="C3030" s="168" t="str">
        <f t="shared" si="320"/>
        <v>（１）　児童発達支援　（児童福祉法）</v>
      </c>
      <c r="D3030" s="131" t="str">
        <f t="shared" si="321"/>
        <v>障がい福祉課</v>
      </c>
      <c r="E3030" s="27" t="str">
        <f t="shared" si="322"/>
        <v>児童発達支援</v>
      </c>
      <c r="F3030" s="10" t="s">
        <v>12809</v>
      </c>
      <c r="G3030" s="12" t="s">
        <v>1251</v>
      </c>
      <c r="H3030" s="168" t="s">
        <v>12810</v>
      </c>
      <c r="I3030" s="12" t="s">
        <v>12811</v>
      </c>
      <c r="J3030" s="12" t="s">
        <v>12812</v>
      </c>
      <c r="K3030" s="276" t="s">
        <v>12813</v>
      </c>
      <c r="L3030" s="25" t="s">
        <v>25</v>
      </c>
      <c r="M3030" s="195">
        <v>10</v>
      </c>
      <c r="N3030" s="17">
        <v>41730</v>
      </c>
      <c r="O3030" s="69" t="str">
        <f>IFERROR(VLOOKUP(IF($L3030="―",$K3030,$L3030),[4]法人一覧!$D$4:$E$326,2,FALSE),"―")</f>
        <v>―</v>
      </c>
    </row>
    <row r="3031" spans="1:15" ht="30" customHeight="1" x14ac:dyDescent="0.15">
      <c r="A3031" s="39">
        <f>IF($B$2898="","",COUNTA($B$2898:B3031))</f>
        <v>134</v>
      </c>
      <c r="B3031" s="168">
        <f t="shared" si="319"/>
        <v>3031</v>
      </c>
      <c r="C3031" s="168" t="str">
        <f t="shared" si="320"/>
        <v>（１）　児童発達支援　（児童福祉法）</v>
      </c>
      <c r="D3031" s="131" t="str">
        <f t="shared" si="321"/>
        <v>障がい福祉課</v>
      </c>
      <c r="E3031" s="27" t="str">
        <f t="shared" si="322"/>
        <v>児童発達支援</v>
      </c>
      <c r="F3031" s="10" t="s">
        <v>12814</v>
      </c>
      <c r="G3031" s="12" t="s">
        <v>1167</v>
      </c>
      <c r="H3031" s="168" t="s">
        <v>12815</v>
      </c>
      <c r="I3031" s="12" t="s">
        <v>12816</v>
      </c>
      <c r="J3031" s="12" t="s">
        <v>12817</v>
      </c>
      <c r="K3031" s="276" t="s">
        <v>12818</v>
      </c>
      <c r="L3031" s="25" t="s">
        <v>25</v>
      </c>
      <c r="M3031" s="195">
        <v>10</v>
      </c>
      <c r="N3031" s="17">
        <v>41730</v>
      </c>
      <c r="O3031" s="69" t="str">
        <f>IFERROR(VLOOKUP(IF($L3031="―",$K3031,$L3031),[4]法人一覧!$D$4:$E$326,2,FALSE),"―")</f>
        <v>―</v>
      </c>
    </row>
    <row r="3032" spans="1:15" ht="30" customHeight="1" x14ac:dyDescent="0.15">
      <c r="A3032" s="39">
        <f>IF($B$2898="","",COUNTA($B$2898:B3032))</f>
        <v>135</v>
      </c>
      <c r="B3032" s="168">
        <f t="shared" si="319"/>
        <v>3032</v>
      </c>
      <c r="C3032" s="168" t="str">
        <f t="shared" si="320"/>
        <v>（１）　児童発達支援　（児童福祉法）</v>
      </c>
      <c r="D3032" s="131" t="str">
        <f t="shared" si="321"/>
        <v>障がい福祉課</v>
      </c>
      <c r="E3032" s="27" t="str">
        <f t="shared" si="322"/>
        <v>児童発達支援</v>
      </c>
      <c r="F3032" s="276" t="s">
        <v>12819</v>
      </c>
      <c r="G3032" s="12" t="s">
        <v>3339</v>
      </c>
      <c r="H3032" s="166" t="s">
        <v>12820</v>
      </c>
      <c r="I3032" s="12" t="s">
        <v>12821</v>
      </c>
      <c r="J3032" s="12" t="s">
        <v>12821</v>
      </c>
      <c r="K3032" s="10" t="s">
        <v>12822</v>
      </c>
      <c r="L3032" s="25" t="s">
        <v>25</v>
      </c>
      <c r="M3032" s="195">
        <v>10</v>
      </c>
      <c r="N3032" s="17">
        <v>45017</v>
      </c>
      <c r="O3032" s="69" t="str">
        <f>IFERROR(VLOOKUP(IF($L3032="―",$K3032,$L3032),[4]法人一覧!$D$4:$E$326,2,FALSE),"―")</f>
        <v>―</v>
      </c>
    </row>
    <row r="3033" spans="1:15" ht="30" customHeight="1" x14ac:dyDescent="0.15">
      <c r="A3033" s="39">
        <f>IF($B$2898="","",COUNTA($B$2898:B3033))</f>
        <v>136</v>
      </c>
      <c r="B3033" s="168">
        <f t="shared" si="319"/>
        <v>3033</v>
      </c>
      <c r="C3033" s="168" t="str">
        <f t="shared" si="320"/>
        <v>（１）　児童発達支援　（児童福祉法）</v>
      </c>
      <c r="D3033" s="131" t="str">
        <f t="shared" si="321"/>
        <v>障がい福祉課</v>
      </c>
      <c r="E3033" s="27" t="str">
        <f t="shared" si="322"/>
        <v>児童発達支援</v>
      </c>
      <c r="F3033" s="176" t="s">
        <v>12823</v>
      </c>
      <c r="G3033" s="166" t="s">
        <v>1264</v>
      </c>
      <c r="H3033" s="168" t="s">
        <v>12824</v>
      </c>
      <c r="I3033" s="12" t="s">
        <v>12825</v>
      </c>
      <c r="J3033" s="12" t="s">
        <v>12825</v>
      </c>
      <c r="K3033" s="276" t="s">
        <v>12826</v>
      </c>
      <c r="L3033" s="25" t="s">
        <v>25</v>
      </c>
      <c r="M3033" s="195">
        <v>10</v>
      </c>
      <c r="N3033" s="17">
        <v>41821</v>
      </c>
      <c r="O3033" s="69" t="str">
        <f>IFERROR(VLOOKUP(IF($L3033="―",$K3033,$L3033),[4]法人一覧!$D$4:$E$326,2,FALSE),"―")</f>
        <v>―</v>
      </c>
    </row>
    <row r="3034" spans="1:15" ht="30" customHeight="1" x14ac:dyDescent="0.15">
      <c r="A3034" s="39">
        <f>IF($B$2898="","",COUNTA($B$2898:B3034))</f>
        <v>137</v>
      </c>
      <c r="B3034" s="168">
        <f t="shared" si="319"/>
        <v>3034</v>
      </c>
      <c r="C3034" s="168" t="str">
        <f t="shared" si="320"/>
        <v>（１）　児童発達支援　（児童福祉法）</v>
      </c>
      <c r="D3034" s="131" t="str">
        <f t="shared" si="321"/>
        <v>障がい福祉課</v>
      </c>
      <c r="E3034" s="27" t="str">
        <f t="shared" si="322"/>
        <v>児童発達支援</v>
      </c>
      <c r="F3034" s="176" t="s">
        <v>12827</v>
      </c>
      <c r="G3034" s="12" t="s">
        <v>3346</v>
      </c>
      <c r="H3034" s="168" t="s">
        <v>12828</v>
      </c>
      <c r="I3034" s="12" t="s">
        <v>12829</v>
      </c>
      <c r="J3034" s="12" t="s">
        <v>12830</v>
      </c>
      <c r="K3034" s="276" t="s">
        <v>12818</v>
      </c>
      <c r="L3034" s="25" t="s">
        <v>25</v>
      </c>
      <c r="M3034" s="195">
        <v>10</v>
      </c>
      <c r="N3034" s="17">
        <v>41852</v>
      </c>
      <c r="O3034" s="69" t="str">
        <f>IFERROR(VLOOKUP(IF($L3034="―",$K3034,$L3034),[4]法人一覧!$D$4:$E$326,2,FALSE),"―")</f>
        <v>―</v>
      </c>
    </row>
    <row r="3035" spans="1:15" ht="30" customHeight="1" x14ac:dyDescent="0.15">
      <c r="A3035" s="39">
        <f>IF($B$2898="","",COUNTA($B$2898:B3035))</f>
        <v>138</v>
      </c>
      <c r="B3035" s="168">
        <f t="shared" si="319"/>
        <v>3035</v>
      </c>
      <c r="C3035" s="168" t="str">
        <f t="shared" si="320"/>
        <v>（１）　児童発達支援　（児童福祉法）</v>
      </c>
      <c r="D3035" s="131" t="str">
        <f t="shared" si="321"/>
        <v>障がい福祉課</v>
      </c>
      <c r="E3035" s="27" t="str">
        <f t="shared" si="322"/>
        <v>児童発達支援</v>
      </c>
      <c r="F3035" s="10" t="s">
        <v>12831</v>
      </c>
      <c r="G3035" s="12" t="s">
        <v>12832</v>
      </c>
      <c r="H3035" s="168" t="s">
        <v>12833</v>
      </c>
      <c r="I3035" s="12" t="s">
        <v>12834</v>
      </c>
      <c r="J3035" s="12" t="s">
        <v>12835</v>
      </c>
      <c r="K3035" s="276" t="s">
        <v>363</v>
      </c>
      <c r="L3035" s="25" t="s">
        <v>25</v>
      </c>
      <c r="M3035" s="195">
        <v>40</v>
      </c>
      <c r="N3035" s="17">
        <v>42095</v>
      </c>
      <c r="O3035" s="69" t="str">
        <f>IFERROR(VLOOKUP(IF($L3035="―",$K3035,$L3035),[4]法人一覧!$D$4:$E$326,2,FALSE),"―")</f>
        <v>―</v>
      </c>
    </row>
    <row r="3036" spans="1:15" ht="30" customHeight="1" x14ac:dyDescent="0.15">
      <c r="A3036" s="39">
        <f>IF($B$2898="","",COUNTA($B$2898:B3036))</f>
        <v>139</v>
      </c>
      <c r="B3036" s="168">
        <f t="shared" si="319"/>
        <v>3036</v>
      </c>
      <c r="C3036" s="168" t="str">
        <f t="shared" si="320"/>
        <v>（１）　児童発達支援　（児童福祉法）</v>
      </c>
      <c r="D3036" s="131" t="str">
        <f t="shared" si="321"/>
        <v>障がい福祉課</v>
      </c>
      <c r="E3036" s="27" t="str">
        <f t="shared" si="322"/>
        <v>児童発達支援</v>
      </c>
      <c r="F3036" s="10" t="s">
        <v>12836</v>
      </c>
      <c r="G3036" s="12" t="s">
        <v>3346</v>
      </c>
      <c r="H3036" s="168" t="s">
        <v>12837</v>
      </c>
      <c r="I3036" s="12" t="s">
        <v>12838</v>
      </c>
      <c r="J3036" s="12" t="s">
        <v>12839</v>
      </c>
      <c r="K3036" s="276" t="s">
        <v>12840</v>
      </c>
      <c r="L3036" s="25" t="s">
        <v>25</v>
      </c>
      <c r="M3036" s="195">
        <v>10</v>
      </c>
      <c r="N3036" s="17">
        <v>42125</v>
      </c>
      <c r="O3036" s="69" t="str">
        <f>IFERROR(VLOOKUP(IF($L3036="―",$K3036,$L3036),[4]法人一覧!$D$4:$E$326,2,FALSE),"―")</f>
        <v>―</v>
      </c>
    </row>
    <row r="3037" spans="1:15" ht="30" customHeight="1" x14ac:dyDescent="0.15">
      <c r="A3037" s="39">
        <f>IF($B$2898="","",COUNTA($B$2898:B3037))</f>
        <v>140</v>
      </c>
      <c r="B3037" s="168">
        <f t="shared" si="319"/>
        <v>3037</v>
      </c>
      <c r="C3037" s="168" t="str">
        <f t="shared" si="320"/>
        <v>（１）　児童発達支援　（児童福祉法）</v>
      </c>
      <c r="D3037" s="131" t="str">
        <f t="shared" si="321"/>
        <v>障がい福祉課</v>
      </c>
      <c r="E3037" s="27" t="str">
        <f t="shared" si="322"/>
        <v>児童発達支援</v>
      </c>
      <c r="F3037" s="10" t="s">
        <v>12841</v>
      </c>
      <c r="G3037" s="12" t="s">
        <v>6656</v>
      </c>
      <c r="H3037" s="168" t="s">
        <v>11734</v>
      </c>
      <c r="I3037" s="12" t="s">
        <v>12842</v>
      </c>
      <c r="J3037" s="12" t="s">
        <v>12842</v>
      </c>
      <c r="K3037" s="276" t="s">
        <v>12843</v>
      </c>
      <c r="L3037" s="25" t="s">
        <v>25</v>
      </c>
      <c r="M3037" s="195">
        <v>20</v>
      </c>
      <c r="N3037" s="17">
        <v>44774</v>
      </c>
      <c r="O3037" s="69" t="str">
        <f>IFERROR(VLOOKUP(IF($L3037="―",$K3037,$L3037),[4]法人一覧!$D$4:$E$326,2,FALSE),"―")</f>
        <v>―</v>
      </c>
    </row>
    <row r="3038" spans="1:15" ht="30" customHeight="1" x14ac:dyDescent="0.15">
      <c r="A3038" s="39">
        <f>IF($B$2898="","",COUNTA($B$2898:B3038))</f>
        <v>141</v>
      </c>
      <c r="B3038" s="168">
        <f t="shared" si="319"/>
        <v>3038</v>
      </c>
      <c r="C3038" s="168" t="str">
        <f t="shared" si="320"/>
        <v>（１）　児童発達支援　（児童福祉法）</v>
      </c>
      <c r="D3038" s="131" t="str">
        <f t="shared" si="321"/>
        <v>障がい福祉課</v>
      </c>
      <c r="E3038" s="27" t="str">
        <f t="shared" si="322"/>
        <v>児童発達支援</v>
      </c>
      <c r="F3038" s="388" t="s">
        <v>12844</v>
      </c>
      <c r="G3038" s="166" t="s">
        <v>4698</v>
      </c>
      <c r="H3038" s="168" t="s">
        <v>12845</v>
      </c>
      <c r="I3038" s="12" t="s">
        <v>12846</v>
      </c>
      <c r="J3038" s="12" t="s">
        <v>12847</v>
      </c>
      <c r="K3038" s="180" t="s">
        <v>12848</v>
      </c>
      <c r="L3038" s="25" t="s">
        <v>25</v>
      </c>
      <c r="M3038" s="195">
        <v>10</v>
      </c>
      <c r="N3038" s="17">
        <v>42491</v>
      </c>
      <c r="O3038" s="69" t="str">
        <f>IFERROR(VLOOKUP(IF($L3038="―",$K3038,$L3038),[4]法人一覧!$D$4:$E$326,2,FALSE),"―")</f>
        <v>―</v>
      </c>
    </row>
    <row r="3039" spans="1:15" ht="30" customHeight="1" x14ac:dyDescent="0.15">
      <c r="A3039" s="39">
        <f>IF($B$2898="","",COUNTA($B$2898:B3039))</f>
        <v>142</v>
      </c>
      <c r="B3039" s="168">
        <f t="shared" si="319"/>
        <v>3039</v>
      </c>
      <c r="C3039" s="168" t="str">
        <f t="shared" si="320"/>
        <v>（１）　児童発達支援　（児童福祉法）</v>
      </c>
      <c r="D3039" s="131" t="str">
        <f t="shared" si="321"/>
        <v>障がい福祉課</v>
      </c>
      <c r="E3039" s="27" t="str">
        <f t="shared" si="322"/>
        <v>児童発達支援</v>
      </c>
      <c r="F3039" s="176" t="s">
        <v>12849</v>
      </c>
      <c r="G3039" s="166" t="s">
        <v>158</v>
      </c>
      <c r="H3039" s="168" t="s">
        <v>12850</v>
      </c>
      <c r="I3039" s="166" t="s">
        <v>12851</v>
      </c>
      <c r="J3039" s="166" t="s">
        <v>12851</v>
      </c>
      <c r="K3039" s="180" t="s">
        <v>12852</v>
      </c>
      <c r="L3039" s="25" t="s">
        <v>25</v>
      </c>
      <c r="M3039" s="195">
        <v>10</v>
      </c>
      <c r="N3039" s="17">
        <v>42675</v>
      </c>
      <c r="O3039" s="69" t="str">
        <f>IFERROR(VLOOKUP(IF($L3039="―",$K3039,$L3039),[4]法人一覧!$D$4:$E$326,2,FALSE),"―")</f>
        <v>―</v>
      </c>
    </row>
    <row r="3040" spans="1:15" ht="30" customHeight="1" x14ac:dyDescent="0.15">
      <c r="A3040" s="39">
        <f>IF($B$2898="","",COUNTA($B$2898:B3040))</f>
        <v>143</v>
      </c>
      <c r="B3040" s="168">
        <f t="shared" si="319"/>
        <v>3040</v>
      </c>
      <c r="C3040" s="168" t="str">
        <f t="shared" si="320"/>
        <v>（１）　児童発達支援　（児童福祉法）</v>
      </c>
      <c r="D3040" s="131" t="str">
        <f t="shared" si="321"/>
        <v>障がい福祉課</v>
      </c>
      <c r="E3040" s="27" t="str">
        <f t="shared" si="322"/>
        <v>児童発達支援</v>
      </c>
      <c r="F3040" s="176" t="s">
        <v>12853</v>
      </c>
      <c r="G3040" s="166" t="s">
        <v>6838</v>
      </c>
      <c r="H3040" s="168" t="s">
        <v>12854</v>
      </c>
      <c r="I3040" s="166" t="s">
        <v>12855</v>
      </c>
      <c r="J3040" s="166" t="s">
        <v>12856</v>
      </c>
      <c r="K3040" s="180" t="s">
        <v>12857</v>
      </c>
      <c r="L3040" s="25" t="s">
        <v>25</v>
      </c>
      <c r="M3040" s="195">
        <v>10</v>
      </c>
      <c r="N3040" s="17">
        <v>42705</v>
      </c>
      <c r="O3040" s="69" t="str">
        <f>IFERROR(VLOOKUP(IF($L3040="―",$K3040,$L3040),[4]法人一覧!$D$4:$E$326,2,FALSE),"―")</f>
        <v>―</v>
      </c>
    </row>
    <row r="3041" spans="1:15" ht="30" customHeight="1" x14ac:dyDescent="0.15">
      <c r="A3041" s="39">
        <f>IF($B$2898="","",COUNTA($B$2898:B3041))</f>
        <v>144</v>
      </c>
      <c r="B3041" s="168">
        <f t="shared" si="319"/>
        <v>3041</v>
      </c>
      <c r="C3041" s="168" t="str">
        <f t="shared" si="320"/>
        <v>（１）　児童発達支援　（児童福祉法）</v>
      </c>
      <c r="D3041" s="131" t="str">
        <f t="shared" si="321"/>
        <v>障がい福祉課</v>
      </c>
      <c r="E3041" s="27" t="str">
        <f t="shared" si="322"/>
        <v>児童発達支援</v>
      </c>
      <c r="F3041" s="176" t="s">
        <v>12858</v>
      </c>
      <c r="G3041" s="166" t="s">
        <v>6848</v>
      </c>
      <c r="H3041" s="168" t="s">
        <v>12859</v>
      </c>
      <c r="I3041" s="166" t="s">
        <v>12860</v>
      </c>
      <c r="J3041" s="166" t="s">
        <v>12861</v>
      </c>
      <c r="K3041" s="180" t="s">
        <v>12862</v>
      </c>
      <c r="L3041" s="25" t="s">
        <v>25</v>
      </c>
      <c r="M3041" s="280">
        <v>20</v>
      </c>
      <c r="N3041" s="17">
        <v>42795</v>
      </c>
      <c r="O3041" s="69" t="str">
        <f>IFERROR(VLOOKUP(IF($L3041="―",$K3041,$L3041),[4]法人一覧!$D$4:$E$326,2,FALSE),"―")</f>
        <v>―</v>
      </c>
    </row>
    <row r="3042" spans="1:15" ht="30" customHeight="1" x14ac:dyDescent="0.15">
      <c r="A3042" s="39">
        <f>IF($B$2898="","",COUNTA($B$2898:B3042))</f>
        <v>145</v>
      </c>
      <c r="B3042" s="168">
        <f t="shared" si="319"/>
        <v>3042</v>
      </c>
      <c r="C3042" s="168" t="str">
        <f t="shared" si="320"/>
        <v>（１）　児童発達支援　（児童福祉法）</v>
      </c>
      <c r="D3042" s="131" t="str">
        <f t="shared" si="321"/>
        <v>障がい福祉課</v>
      </c>
      <c r="E3042" s="27" t="str">
        <f t="shared" si="322"/>
        <v>児童発達支援</v>
      </c>
      <c r="F3042" s="176" t="s">
        <v>12863</v>
      </c>
      <c r="G3042" s="166" t="s">
        <v>1233</v>
      </c>
      <c r="H3042" s="168" t="s">
        <v>12864</v>
      </c>
      <c r="I3042" s="166" t="s">
        <v>12865</v>
      </c>
      <c r="J3042" s="166" t="s">
        <v>12866</v>
      </c>
      <c r="K3042" s="180" t="s">
        <v>12867</v>
      </c>
      <c r="L3042" s="25" t="s">
        <v>25</v>
      </c>
      <c r="M3042" s="195">
        <v>10</v>
      </c>
      <c r="N3042" s="17">
        <v>42826</v>
      </c>
      <c r="O3042" s="69" t="str">
        <f>IFERROR(VLOOKUP(IF($L3042="―",$K3042,$L3042),[4]法人一覧!$D$4:$E$326,2,FALSE),"―")</f>
        <v>―</v>
      </c>
    </row>
    <row r="3043" spans="1:15" ht="30" customHeight="1" x14ac:dyDescent="0.15">
      <c r="A3043" s="39">
        <f>IF($B$2898="","",COUNTA($B$2898:B3043))</f>
        <v>146</v>
      </c>
      <c r="B3043" s="168">
        <f t="shared" si="319"/>
        <v>3043</v>
      </c>
      <c r="C3043" s="168" t="str">
        <f t="shared" si="320"/>
        <v>（１）　児童発達支援　（児童福祉法）</v>
      </c>
      <c r="D3043" s="131" t="str">
        <f t="shared" si="321"/>
        <v>障がい福祉課</v>
      </c>
      <c r="E3043" s="27" t="str">
        <f t="shared" si="322"/>
        <v>児童発達支援</v>
      </c>
      <c r="F3043" s="180" t="s">
        <v>12868</v>
      </c>
      <c r="G3043" s="166" t="s">
        <v>359</v>
      </c>
      <c r="H3043" s="167" t="s">
        <v>12869</v>
      </c>
      <c r="I3043" s="166" t="s">
        <v>12870</v>
      </c>
      <c r="J3043" s="166" t="s">
        <v>12870</v>
      </c>
      <c r="K3043" s="276" t="s">
        <v>12871</v>
      </c>
      <c r="L3043" s="25" t="s">
        <v>25</v>
      </c>
      <c r="M3043" s="274">
        <v>20</v>
      </c>
      <c r="N3043" s="17">
        <v>43497</v>
      </c>
      <c r="O3043" s="69" t="str">
        <f>IFERROR(VLOOKUP(IF($L3043="―",$K3043,$L3043),[4]法人一覧!$D$4:$E$326,2,FALSE),"―")</f>
        <v>―</v>
      </c>
    </row>
    <row r="3044" spans="1:15" ht="30" customHeight="1" x14ac:dyDescent="0.15">
      <c r="A3044" s="39">
        <f>IF($B$2898="","",COUNTA($B$2898:B3044))</f>
        <v>147</v>
      </c>
      <c r="B3044" s="168">
        <f t="shared" si="319"/>
        <v>3044</v>
      </c>
      <c r="C3044" s="168" t="str">
        <f t="shared" si="320"/>
        <v>（１）　児童発達支援　（児童福祉法）</v>
      </c>
      <c r="D3044" s="131" t="str">
        <f t="shared" si="321"/>
        <v>障がい福祉課</v>
      </c>
      <c r="E3044" s="27" t="str">
        <f t="shared" si="322"/>
        <v>児童発達支援</v>
      </c>
      <c r="F3044" s="176" t="s">
        <v>12872</v>
      </c>
      <c r="G3044" s="166" t="s">
        <v>12873</v>
      </c>
      <c r="H3044" s="168" t="s">
        <v>12874</v>
      </c>
      <c r="I3044" s="166" t="s">
        <v>12875</v>
      </c>
      <c r="J3044" s="166" t="s">
        <v>12875</v>
      </c>
      <c r="K3044" s="180" t="s">
        <v>12852</v>
      </c>
      <c r="L3044" s="25" t="s">
        <v>25</v>
      </c>
      <c r="M3044" s="195">
        <v>10</v>
      </c>
      <c r="N3044" s="17">
        <v>43191</v>
      </c>
      <c r="O3044" s="69" t="str">
        <f>IFERROR(VLOOKUP(IF($L3044="―",$K3044,$L3044),[4]法人一覧!$D$4:$E$326,2,FALSE),"―")</f>
        <v>―</v>
      </c>
    </row>
    <row r="3045" spans="1:15" ht="30" customHeight="1" x14ac:dyDescent="0.15">
      <c r="A3045" s="39">
        <f>IF($B$2898="","",COUNTA($B$2898:B3045))</f>
        <v>148</v>
      </c>
      <c r="B3045" s="168">
        <f t="shared" si="319"/>
        <v>3045</v>
      </c>
      <c r="C3045" s="168" t="str">
        <f t="shared" si="320"/>
        <v>（１）　児童発達支援　（児童福祉法）</v>
      </c>
      <c r="D3045" s="131" t="str">
        <f t="shared" si="321"/>
        <v>障がい福祉課</v>
      </c>
      <c r="E3045" s="27" t="str">
        <f t="shared" si="322"/>
        <v>児童発達支援</v>
      </c>
      <c r="F3045" s="176" t="s">
        <v>12876</v>
      </c>
      <c r="G3045" s="166" t="s">
        <v>12877</v>
      </c>
      <c r="H3045" s="168" t="s">
        <v>12878</v>
      </c>
      <c r="I3045" s="166" t="s">
        <v>12879</v>
      </c>
      <c r="J3045" s="166" t="s">
        <v>12880</v>
      </c>
      <c r="K3045" s="180" t="s">
        <v>12881</v>
      </c>
      <c r="L3045" s="25" t="s">
        <v>25</v>
      </c>
      <c r="M3045" s="195">
        <v>20</v>
      </c>
      <c r="N3045" s="17">
        <v>43191</v>
      </c>
      <c r="O3045" s="69" t="str">
        <f>IFERROR(VLOOKUP(IF($L3045="―",$K3045,$L3045),[4]法人一覧!$D$4:$E$326,2,FALSE),"―")</f>
        <v>―</v>
      </c>
    </row>
    <row r="3046" spans="1:15" ht="30" customHeight="1" x14ac:dyDescent="0.15">
      <c r="A3046" s="39">
        <f>IF($B$2898="","",COUNTA($B$2898:B3046))</f>
        <v>149</v>
      </c>
      <c r="B3046" s="168">
        <f t="shared" si="319"/>
        <v>3046</v>
      </c>
      <c r="C3046" s="168" t="str">
        <f t="shared" si="320"/>
        <v>（１）　児童発達支援　（児童福祉法）</v>
      </c>
      <c r="D3046" s="131" t="str">
        <f t="shared" si="321"/>
        <v>障がい福祉課</v>
      </c>
      <c r="E3046" s="27" t="str">
        <f t="shared" si="322"/>
        <v>児童発達支援</v>
      </c>
      <c r="F3046" s="286" t="s">
        <v>12882</v>
      </c>
      <c r="G3046" s="12" t="s">
        <v>12883</v>
      </c>
      <c r="H3046" s="168" t="s">
        <v>12884</v>
      </c>
      <c r="I3046" s="12" t="s">
        <v>12885</v>
      </c>
      <c r="J3046" s="12" t="s">
        <v>12886</v>
      </c>
      <c r="K3046" s="180" t="s">
        <v>12867</v>
      </c>
      <c r="L3046" s="25" t="s">
        <v>25</v>
      </c>
      <c r="M3046" s="274">
        <v>10</v>
      </c>
      <c r="N3046" s="17">
        <v>43282</v>
      </c>
      <c r="O3046" s="69" t="str">
        <f>IFERROR(VLOOKUP(IF($L3046="―",$K3046,$L3046),[4]法人一覧!$D$4:$E$326,2,FALSE),"―")</f>
        <v>―</v>
      </c>
    </row>
    <row r="3047" spans="1:15" ht="30" customHeight="1" x14ac:dyDescent="0.15">
      <c r="A3047" s="39">
        <f>IF($B$2898="","",COUNTA($B$2898:B3047))</f>
        <v>150</v>
      </c>
      <c r="B3047" s="168">
        <f t="shared" si="319"/>
        <v>3047</v>
      </c>
      <c r="C3047" s="168" t="str">
        <f t="shared" si="320"/>
        <v>（１）　児童発達支援　（児童福祉法）</v>
      </c>
      <c r="D3047" s="131" t="str">
        <f t="shared" si="321"/>
        <v>障がい福祉課</v>
      </c>
      <c r="E3047" s="27" t="str">
        <f t="shared" si="322"/>
        <v>児童発達支援</v>
      </c>
      <c r="F3047" s="286" t="s">
        <v>12887</v>
      </c>
      <c r="G3047" s="12" t="s">
        <v>12888</v>
      </c>
      <c r="H3047" s="168" t="s">
        <v>12889</v>
      </c>
      <c r="I3047" s="12" t="s">
        <v>12890</v>
      </c>
      <c r="J3047" s="12" t="s">
        <v>12890</v>
      </c>
      <c r="K3047" s="276" t="s">
        <v>12891</v>
      </c>
      <c r="L3047" s="25" t="s">
        <v>25</v>
      </c>
      <c r="M3047" s="280">
        <v>20</v>
      </c>
      <c r="N3047" s="17">
        <v>43282</v>
      </c>
      <c r="O3047" s="69" t="str">
        <f>IFERROR(VLOOKUP(IF($L3047="―",$K3047,$L3047),[4]法人一覧!$D$4:$E$326,2,FALSE),"―")</f>
        <v>―</v>
      </c>
    </row>
    <row r="3048" spans="1:15" ht="30" customHeight="1" x14ac:dyDescent="0.15">
      <c r="A3048" s="39">
        <f>IF($B$2898="","",COUNTA($B$2898:B3048))</f>
        <v>151</v>
      </c>
      <c r="B3048" s="168">
        <f t="shared" si="319"/>
        <v>3048</v>
      </c>
      <c r="C3048" s="168" t="str">
        <f t="shared" si="320"/>
        <v>（１）　児童発達支援　（児童福祉法）</v>
      </c>
      <c r="D3048" s="131" t="str">
        <f t="shared" si="321"/>
        <v>障がい福祉課</v>
      </c>
      <c r="E3048" s="27" t="str">
        <f t="shared" si="322"/>
        <v>児童発達支援</v>
      </c>
      <c r="F3048" s="286" t="s">
        <v>12892</v>
      </c>
      <c r="G3048" s="12" t="s">
        <v>1251</v>
      </c>
      <c r="H3048" s="168" t="s">
        <v>12893</v>
      </c>
      <c r="I3048" s="12" t="s">
        <v>12894</v>
      </c>
      <c r="J3048" s="12" t="s">
        <v>12895</v>
      </c>
      <c r="K3048" s="276" t="s">
        <v>12813</v>
      </c>
      <c r="L3048" s="25" t="s">
        <v>25</v>
      </c>
      <c r="M3048" s="274">
        <v>10</v>
      </c>
      <c r="N3048" s="17">
        <v>43525</v>
      </c>
      <c r="O3048" s="69" t="str">
        <f>IFERROR(VLOOKUP(IF($L3048="―",$K3048,$L3048),[4]法人一覧!$D$4:$E$326,2,FALSE),"―")</f>
        <v>―</v>
      </c>
    </row>
    <row r="3049" spans="1:15" ht="30" customHeight="1" x14ac:dyDescent="0.15">
      <c r="A3049" s="39">
        <f>IF($B$2898="","",COUNTA($B$2898:B3049))</f>
        <v>152</v>
      </c>
      <c r="B3049" s="168">
        <f t="shared" si="319"/>
        <v>3049</v>
      </c>
      <c r="C3049" s="168" t="str">
        <f t="shared" si="320"/>
        <v>（１）　児童発達支援　（児童福祉法）</v>
      </c>
      <c r="D3049" s="131" t="str">
        <f t="shared" si="321"/>
        <v>障がい福祉課</v>
      </c>
      <c r="E3049" s="27" t="str">
        <f t="shared" si="322"/>
        <v>児童発達支援</v>
      </c>
      <c r="F3049" s="286" t="s">
        <v>12896</v>
      </c>
      <c r="G3049" s="12" t="s">
        <v>12897</v>
      </c>
      <c r="H3049" s="168" t="s">
        <v>12898</v>
      </c>
      <c r="I3049" s="12" t="s">
        <v>12899</v>
      </c>
      <c r="J3049" s="12" t="s">
        <v>12899</v>
      </c>
      <c r="K3049" s="276" t="s">
        <v>12900</v>
      </c>
      <c r="L3049" s="25" t="s">
        <v>25</v>
      </c>
      <c r="M3049" s="287">
        <v>10</v>
      </c>
      <c r="N3049" s="17">
        <v>43647</v>
      </c>
      <c r="O3049" s="69" t="str">
        <f>IFERROR(VLOOKUP(IF($L3049="―",$K3049,$L3049),[4]法人一覧!$D$4:$E$326,2,FALSE),"―")</f>
        <v>―</v>
      </c>
    </row>
    <row r="3050" spans="1:15" ht="30" customHeight="1" x14ac:dyDescent="0.15">
      <c r="A3050" s="39">
        <f>IF($B$2898="","",COUNTA($B$2898:B3050))</f>
        <v>153</v>
      </c>
      <c r="B3050" s="168">
        <f t="shared" si="319"/>
        <v>3050</v>
      </c>
      <c r="C3050" s="168" t="str">
        <f t="shared" si="320"/>
        <v>（１）　児童発達支援　（児童福祉法）</v>
      </c>
      <c r="D3050" s="131" t="str">
        <f t="shared" si="321"/>
        <v>障がい福祉課</v>
      </c>
      <c r="E3050" s="27" t="str">
        <f t="shared" si="322"/>
        <v>児童発達支援</v>
      </c>
      <c r="F3050" s="303" t="s">
        <v>12901</v>
      </c>
      <c r="G3050" s="12" t="s">
        <v>12902</v>
      </c>
      <c r="H3050" s="288" t="s">
        <v>12903</v>
      </c>
      <c r="I3050" s="289" t="s">
        <v>12904</v>
      </c>
      <c r="J3050" s="289" t="s">
        <v>12905</v>
      </c>
      <c r="K3050" s="10" t="s">
        <v>12906</v>
      </c>
      <c r="L3050" s="25" t="s">
        <v>25</v>
      </c>
      <c r="M3050" s="287">
        <v>10</v>
      </c>
      <c r="N3050" s="17">
        <v>45017</v>
      </c>
      <c r="O3050" s="69" t="str">
        <f>IFERROR(VLOOKUP(IF($L3050="―",$K3050,$L3050),[4]法人一覧!$D$4:$E$326,2,FALSE),"―")</f>
        <v>―</v>
      </c>
    </row>
    <row r="3051" spans="1:15" ht="30" customHeight="1" x14ac:dyDescent="0.15">
      <c r="A3051" s="39">
        <f>IF($B$2898="","",COUNTA($B$2898:B3051))</f>
        <v>154</v>
      </c>
      <c r="B3051" s="168">
        <f t="shared" si="319"/>
        <v>3051</v>
      </c>
      <c r="C3051" s="168" t="str">
        <f t="shared" si="320"/>
        <v>（１）　児童発達支援　（児童福祉法）</v>
      </c>
      <c r="D3051" s="131" t="str">
        <f t="shared" si="321"/>
        <v>障がい福祉課</v>
      </c>
      <c r="E3051" s="27" t="str">
        <f t="shared" si="322"/>
        <v>児童発達支援</v>
      </c>
      <c r="F3051" s="286" t="s">
        <v>12907</v>
      </c>
      <c r="G3051" s="12" t="s">
        <v>4804</v>
      </c>
      <c r="H3051" s="168" t="s">
        <v>12908</v>
      </c>
      <c r="I3051" s="12" t="s">
        <v>9100</v>
      </c>
      <c r="J3051" s="12" t="s">
        <v>9100</v>
      </c>
      <c r="K3051" s="276" t="s">
        <v>12909</v>
      </c>
      <c r="L3051" s="25" t="s">
        <v>25</v>
      </c>
      <c r="M3051" s="287">
        <v>5</v>
      </c>
      <c r="N3051" s="17">
        <v>43891</v>
      </c>
      <c r="O3051" s="69" t="str">
        <f>IFERROR(VLOOKUP(IF($L3051="―",$K3051,$L3051),[4]法人一覧!$D$4:$E$326,2,FALSE),"―")</f>
        <v>―</v>
      </c>
    </row>
    <row r="3052" spans="1:15" ht="30" customHeight="1" x14ac:dyDescent="0.15">
      <c r="A3052" s="39">
        <f>IF($B$2898="","",COUNTA($B$2898:B3052))</f>
        <v>155</v>
      </c>
      <c r="B3052" s="168">
        <f t="shared" si="319"/>
        <v>3052</v>
      </c>
      <c r="C3052" s="168" t="str">
        <f t="shared" si="320"/>
        <v>（１）　児童発達支援　（児童福祉法）</v>
      </c>
      <c r="D3052" s="131" t="str">
        <f t="shared" si="321"/>
        <v>障がい福祉課</v>
      </c>
      <c r="E3052" s="27" t="str">
        <f t="shared" si="322"/>
        <v>児童発達支援</v>
      </c>
      <c r="F3052" s="10" t="s">
        <v>12910</v>
      </c>
      <c r="G3052" s="166" t="s">
        <v>2510</v>
      </c>
      <c r="H3052" s="168" t="s">
        <v>12911</v>
      </c>
      <c r="I3052" s="290" t="s">
        <v>12912</v>
      </c>
      <c r="J3052" s="290" t="s">
        <v>12913</v>
      </c>
      <c r="K3052" s="180" t="s">
        <v>12914</v>
      </c>
      <c r="L3052" s="25" t="s">
        <v>25</v>
      </c>
      <c r="M3052" s="287">
        <v>10</v>
      </c>
      <c r="N3052" s="17">
        <v>44105</v>
      </c>
      <c r="O3052" s="69" t="str">
        <f>IFERROR(VLOOKUP(IF($L3052="―",$K3052,$L3052),[4]法人一覧!$D$4:$E$326,2,FALSE),"―")</f>
        <v>―</v>
      </c>
    </row>
    <row r="3053" spans="1:15" ht="30" customHeight="1" x14ac:dyDescent="0.15">
      <c r="A3053" s="39">
        <f>IF($B$2898="","",COUNTA($B$2898:B3053))</f>
        <v>156</v>
      </c>
      <c r="B3053" s="168">
        <f t="shared" si="319"/>
        <v>3053</v>
      </c>
      <c r="C3053" s="168" t="str">
        <f t="shared" si="320"/>
        <v>（１）　児童発達支援　（児童福祉法）</v>
      </c>
      <c r="D3053" s="131" t="str">
        <f t="shared" si="321"/>
        <v>障がい福祉課</v>
      </c>
      <c r="E3053" s="27" t="str">
        <f t="shared" si="322"/>
        <v>児童発達支援</v>
      </c>
      <c r="F3053" s="176" t="s">
        <v>12915</v>
      </c>
      <c r="G3053" s="166" t="s">
        <v>8991</v>
      </c>
      <c r="H3053" s="168" t="s">
        <v>12916</v>
      </c>
      <c r="I3053" s="282" t="s">
        <v>12917</v>
      </c>
      <c r="J3053" s="291" t="s">
        <v>12917</v>
      </c>
      <c r="K3053" s="180" t="s">
        <v>12918</v>
      </c>
      <c r="L3053" s="25" t="s">
        <v>25</v>
      </c>
      <c r="M3053" s="287">
        <v>10</v>
      </c>
      <c r="N3053" s="17">
        <v>44287</v>
      </c>
      <c r="O3053" s="69" t="str">
        <f>IFERROR(VLOOKUP(IF($L3053="―",$K3053,$L3053),[4]法人一覧!$D$4:$E$326,2,FALSE),"―")</f>
        <v>―</v>
      </c>
    </row>
    <row r="3054" spans="1:15" ht="30" customHeight="1" x14ac:dyDescent="0.15">
      <c r="A3054" s="39">
        <f>IF($B$2898="","",COUNTA($B$2898:B3054))</f>
        <v>157</v>
      </c>
      <c r="B3054" s="168">
        <f t="shared" si="319"/>
        <v>3054</v>
      </c>
      <c r="C3054" s="168" t="str">
        <f t="shared" si="320"/>
        <v>（１）　児童発達支援　（児童福祉法）</v>
      </c>
      <c r="D3054" s="131" t="str">
        <f t="shared" si="321"/>
        <v>障がい福祉課</v>
      </c>
      <c r="E3054" s="27" t="str">
        <f t="shared" si="322"/>
        <v>児童発達支援</v>
      </c>
      <c r="F3054" s="389" t="s">
        <v>12919</v>
      </c>
      <c r="G3054" s="12" t="s">
        <v>12920</v>
      </c>
      <c r="H3054" s="168" t="s">
        <v>12921</v>
      </c>
      <c r="I3054" s="292" t="s">
        <v>12922</v>
      </c>
      <c r="J3054" s="292" t="s">
        <v>12923</v>
      </c>
      <c r="K3054" s="180" t="s">
        <v>12924</v>
      </c>
      <c r="L3054" s="25" t="s">
        <v>25</v>
      </c>
      <c r="M3054" s="287">
        <v>10</v>
      </c>
      <c r="N3054" s="17">
        <v>44470</v>
      </c>
      <c r="O3054" s="69" t="str">
        <f>IFERROR(VLOOKUP(IF($L3054="―",$K3054,$L3054),[4]法人一覧!$D$4:$E$326,2,FALSE),"―")</f>
        <v>―</v>
      </c>
    </row>
    <row r="3055" spans="1:15" ht="30" customHeight="1" x14ac:dyDescent="0.15">
      <c r="A3055" s="39">
        <f>IF($B$2898="","",COUNTA($B$2898:B3055))</f>
        <v>158</v>
      </c>
      <c r="B3055" s="168">
        <f t="shared" si="319"/>
        <v>3055</v>
      </c>
      <c r="C3055" s="168" t="str">
        <f t="shared" si="320"/>
        <v>（１）　児童発達支援　（児童福祉法）</v>
      </c>
      <c r="D3055" s="131" t="str">
        <f t="shared" si="321"/>
        <v>障がい福祉課</v>
      </c>
      <c r="E3055" s="27" t="str">
        <f t="shared" si="322"/>
        <v>児童発達支援</v>
      </c>
      <c r="F3055" s="176" t="s">
        <v>12925</v>
      </c>
      <c r="G3055" s="166" t="s">
        <v>1158</v>
      </c>
      <c r="H3055" s="168" t="s">
        <v>12926</v>
      </c>
      <c r="I3055" s="290" t="s">
        <v>12927</v>
      </c>
      <c r="J3055" s="290" t="s">
        <v>12928</v>
      </c>
      <c r="K3055" s="180" t="s">
        <v>12929</v>
      </c>
      <c r="L3055" s="25" t="s">
        <v>25</v>
      </c>
      <c r="M3055" s="287">
        <v>10</v>
      </c>
      <c r="N3055" s="17">
        <v>44743</v>
      </c>
      <c r="O3055" s="69" t="str">
        <f>IFERROR(VLOOKUP(IF($L3055="―",$K3055,$L3055),[4]法人一覧!$D$4:$E$326,2,FALSE),"―")</f>
        <v>―</v>
      </c>
    </row>
    <row r="3056" spans="1:15" ht="30" customHeight="1" x14ac:dyDescent="0.15">
      <c r="A3056" s="39">
        <f>IF($B$2898="","",COUNTA($B$2898:B3056))</f>
        <v>159</v>
      </c>
      <c r="B3056" s="168">
        <f t="shared" si="319"/>
        <v>3056</v>
      </c>
      <c r="C3056" s="168" t="str">
        <f t="shared" si="320"/>
        <v>（１）　児童発達支援　（児童福祉法）</v>
      </c>
      <c r="D3056" s="131" t="str">
        <f t="shared" si="321"/>
        <v>障がい福祉課</v>
      </c>
      <c r="E3056" s="27" t="str">
        <f t="shared" si="322"/>
        <v>児童発達支援</v>
      </c>
      <c r="F3056" s="176" t="s">
        <v>12930</v>
      </c>
      <c r="G3056" s="166" t="s">
        <v>2498</v>
      </c>
      <c r="H3056" s="168" t="s">
        <v>12931</v>
      </c>
      <c r="I3056" s="290" t="s">
        <v>12932</v>
      </c>
      <c r="J3056" s="290" t="s">
        <v>12933</v>
      </c>
      <c r="K3056" s="180" t="s">
        <v>12934</v>
      </c>
      <c r="L3056" s="25" t="s">
        <v>25</v>
      </c>
      <c r="M3056" s="287">
        <v>10</v>
      </c>
      <c r="N3056" s="17">
        <v>44713</v>
      </c>
      <c r="O3056" s="69" t="str">
        <f>IFERROR(VLOOKUP(IF($L3056="―",$K3056,$L3056),[4]法人一覧!$D$4:$E$326,2,FALSE),"―")</f>
        <v>―</v>
      </c>
    </row>
    <row r="3057" spans="1:15" ht="30" customHeight="1" x14ac:dyDescent="0.15">
      <c r="A3057" s="39">
        <f>IF($B$2898="","",COUNTA($B$2898:B3057))</f>
        <v>160</v>
      </c>
      <c r="B3057" s="168">
        <f t="shared" si="319"/>
        <v>3057</v>
      </c>
      <c r="C3057" s="168" t="str">
        <f t="shared" si="320"/>
        <v>（１）　児童発達支援　（児童福祉法）</v>
      </c>
      <c r="D3057" s="131" t="str">
        <f t="shared" si="321"/>
        <v>障がい福祉課</v>
      </c>
      <c r="E3057" s="27" t="str">
        <f t="shared" si="322"/>
        <v>児童発達支援</v>
      </c>
      <c r="F3057" s="176" t="s">
        <v>12935</v>
      </c>
      <c r="G3057" s="166" t="s">
        <v>8475</v>
      </c>
      <c r="H3057" s="168" t="s">
        <v>12936</v>
      </c>
      <c r="I3057" s="290" t="s">
        <v>6817</v>
      </c>
      <c r="J3057" s="290" t="s">
        <v>6818</v>
      </c>
      <c r="K3057" s="180" t="s">
        <v>14969</v>
      </c>
      <c r="L3057" s="25" t="s">
        <v>25</v>
      </c>
      <c r="M3057" s="287">
        <v>15</v>
      </c>
      <c r="N3057" s="17">
        <v>44805</v>
      </c>
      <c r="O3057" s="69" t="str">
        <f>IFERROR(VLOOKUP(IF($L3057="―",$K3057,$L3057),[4]法人一覧!$D$4:$E$326,2,FALSE),"―")</f>
        <v>4190005011516</v>
      </c>
    </row>
    <row r="3058" spans="1:15" ht="30" customHeight="1" x14ac:dyDescent="0.15">
      <c r="A3058" s="39">
        <f>IF($B$2898="","",COUNTA($B$2898:B3058))</f>
        <v>161</v>
      </c>
      <c r="B3058" s="168">
        <f t="shared" si="319"/>
        <v>3058</v>
      </c>
      <c r="C3058" s="168" t="str">
        <f t="shared" si="320"/>
        <v>（１）　児童発達支援　（児童福祉法）</v>
      </c>
      <c r="D3058" s="131" t="str">
        <f t="shared" si="321"/>
        <v>障がい福祉課</v>
      </c>
      <c r="E3058" s="27" t="str">
        <f t="shared" si="322"/>
        <v>児童発達支援</v>
      </c>
      <c r="F3058" s="180" t="s">
        <v>12937</v>
      </c>
      <c r="G3058" s="166" t="s">
        <v>2498</v>
      </c>
      <c r="H3058" s="166" t="s">
        <v>12938</v>
      </c>
      <c r="I3058" s="290" t="s">
        <v>12939</v>
      </c>
      <c r="J3058" s="290"/>
      <c r="K3058" s="180" t="s">
        <v>12940</v>
      </c>
      <c r="L3058" s="25" t="s">
        <v>25</v>
      </c>
      <c r="M3058" s="287">
        <v>7</v>
      </c>
      <c r="N3058" s="17">
        <v>45017</v>
      </c>
      <c r="O3058" s="69" t="str">
        <f>IFERROR(VLOOKUP(IF($L3058="―",$K3058,$L3058),[4]法人一覧!$D$4:$E$326,2,FALSE),"―")</f>
        <v>―</v>
      </c>
    </row>
    <row r="3059" spans="1:15" ht="30" customHeight="1" x14ac:dyDescent="0.15">
      <c r="A3059" s="39">
        <f>IF($B$2898="","",COUNTA($B$2898:B3059))</f>
        <v>162</v>
      </c>
      <c r="B3059" s="168">
        <f t="shared" si="319"/>
        <v>3059</v>
      </c>
      <c r="C3059" s="168" t="str">
        <f t="shared" si="320"/>
        <v>（１）　児童発達支援　（児童福祉法）</v>
      </c>
      <c r="D3059" s="131" t="str">
        <f t="shared" si="321"/>
        <v>障がい福祉課</v>
      </c>
      <c r="E3059" s="27" t="str">
        <f t="shared" si="322"/>
        <v>児童発達支援</v>
      </c>
      <c r="F3059" s="180" t="s">
        <v>12941</v>
      </c>
      <c r="G3059" s="166" t="s">
        <v>12942</v>
      </c>
      <c r="H3059" s="166" t="s">
        <v>12943</v>
      </c>
      <c r="I3059" s="290" t="s">
        <v>12944</v>
      </c>
      <c r="J3059" s="290" t="s">
        <v>12945</v>
      </c>
      <c r="K3059" s="180" t="s">
        <v>12946</v>
      </c>
      <c r="L3059" s="25" t="s">
        <v>25</v>
      </c>
      <c r="M3059" s="287">
        <v>10</v>
      </c>
      <c r="N3059" s="17">
        <v>45017</v>
      </c>
      <c r="O3059" s="69" t="str">
        <f>IFERROR(VLOOKUP(IF($L3059="―",$K3059,$L3059),[4]法人一覧!$D$4:$E$326,2,FALSE),"―")</f>
        <v>―</v>
      </c>
    </row>
    <row r="3060" spans="1:15" ht="30" customHeight="1" x14ac:dyDescent="0.15">
      <c r="A3060" s="39">
        <f>IF($B$2898="","",COUNTA($B$2898:B3060))</f>
        <v>163</v>
      </c>
      <c r="B3060" s="168">
        <f t="shared" si="319"/>
        <v>3060</v>
      </c>
      <c r="C3060" s="168" t="str">
        <f t="shared" si="320"/>
        <v>（１）　児童発達支援　（児童福祉法）</v>
      </c>
      <c r="D3060" s="131" t="str">
        <f t="shared" si="321"/>
        <v>障がい福祉課</v>
      </c>
      <c r="E3060" s="27" t="str">
        <f t="shared" si="322"/>
        <v>児童発達支援</v>
      </c>
      <c r="F3060" s="180" t="s">
        <v>12947</v>
      </c>
      <c r="G3060" s="166" t="s">
        <v>12948</v>
      </c>
      <c r="H3060" s="166" t="s">
        <v>12949</v>
      </c>
      <c r="I3060" s="290" t="s">
        <v>12950</v>
      </c>
      <c r="J3060" s="290" t="s">
        <v>12950</v>
      </c>
      <c r="K3060" s="180" t="s">
        <v>12900</v>
      </c>
      <c r="L3060" s="25" t="s">
        <v>25</v>
      </c>
      <c r="M3060" s="287">
        <v>10</v>
      </c>
      <c r="N3060" s="17">
        <v>45017</v>
      </c>
      <c r="O3060" s="69" t="str">
        <f>IFERROR(VLOOKUP(IF($L3060="―",$K3060,$L3060),[4]法人一覧!$D$4:$E$326,2,FALSE),"―")</f>
        <v>―</v>
      </c>
    </row>
    <row r="3061" spans="1:15" ht="30" customHeight="1" x14ac:dyDescent="0.15">
      <c r="A3061" s="39">
        <f>IF($B$2898="","",COUNTA($B$2898:B3061))</f>
        <v>164</v>
      </c>
      <c r="B3061" s="168">
        <f t="shared" si="319"/>
        <v>3061</v>
      </c>
      <c r="C3061" s="168" t="str">
        <f t="shared" si="320"/>
        <v>（１）　児童発達支援　（児童福祉法）</v>
      </c>
      <c r="D3061" s="131" t="str">
        <f t="shared" si="321"/>
        <v>障がい福祉課</v>
      </c>
      <c r="E3061" s="27" t="str">
        <f t="shared" si="322"/>
        <v>児童発達支援</v>
      </c>
      <c r="F3061" s="180" t="s">
        <v>12951</v>
      </c>
      <c r="G3061" s="166" t="s">
        <v>1233</v>
      </c>
      <c r="H3061" s="166" t="s">
        <v>12952</v>
      </c>
      <c r="I3061" s="290" t="s">
        <v>15583</v>
      </c>
      <c r="J3061" s="290" t="s">
        <v>15584</v>
      </c>
      <c r="K3061" s="180" t="s">
        <v>12929</v>
      </c>
      <c r="L3061" s="25" t="s">
        <v>25</v>
      </c>
      <c r="M3061" s="287">
        <v>20</v>
      </c>
      <c r="N3061" s="17">
        <v>45017</v>
      </c>
      <c r="O3061" s="69" t="str">
        <f>IFERROR(VLOOKUP(IF($L3061="―",$K3061,$L3061),[4]法人一覧!$D$4:$E$326,2,FALSE),"―")</f>
        <v>―</v>
      </c>
    </row>
    <row r="3062" spans="1:15" ht="30" customHeight="1" x14ac:dyDescent="0.15">
      <c r="A3062" s="39">
        <f>IF($B$2898="","",COUNTA($B$2898:B3062))</f>
        <v>165</v>
      </c>
      <c r="B3062" s="168">
        <f t="shared" si="319"/>
        <v>3062</v>
      </c>
      <c r="C3062" s="168" t="str">
        <f t="shared" si="320"/>
        <v>（１）　児童発達支援　（児童福祉法）</v>
      </c>
      <c r="D3062" s="131" t="str">
        <f t="shared" si="321"/>
        <v>障がい福祉課</v>
      </c>
      <c r="E3062" s="27" t="str">
        <f t="shared" si="322"/>
        <v>児童発達支援</v>
      </c>
      <c r="F3062" s="25" t="s">
        <v>12953</v>
      </c>
      <c r="G3062" s="34" t="s">
        <v>12832</v>
      </c>
      <c r="H3062" s="27" t="s">
        <v>12954</v>
      </c>
      <c r="I3062" s="34" t="s">
        <v>12955</v>
      </c>
      <c r="J3062" s="34" t="s">
        <v>12956</v>
      </c>
      <c r="K3062" s="25" t="s">
        <v>12957</v>
      </c>
      <c r="L3062" s="25" t="s">
        <v>25</v>
      </c>
      <c r="M3062" s="287">
        <v>10</v>
      </c>
      <c r="N3062" s="17">
        <v>45078</v>
      </c>
      <c r="O3062" s="69" t="str">
        <f>IFERROR(VLOOKUP(IF($L3062="―",$K3062,$L3062),[4]法人一覧!$D$4:$E$326,2,FALSE),"―")</f>
        <v>―</v>
      </c>
    </row>
    <row r="3063" spans="1:15" ht="30" customHeight="1" x14ac:dyDescent="0.15">
      <c r="A3063" s="39">
        <f>IF($B$2898="","",COUNTA($B$2898:B3063))</f>
        <v>166</v>
      </c>
      <c r="B3063" s="168">
        <f t="shared" si="319"/>
        <v>3063</v>
      </c>
      <c r="C3063" s="168" t="str">
        <f t="shared" si="320"/>
        <v>（１）　児童発達支援　（児童福祉法）</v>
      </c>
      <c r="D3063" s="131" t="str">
        <f t="shared" si="321"/>
        <v>障がい福祉課</v>
      </c>
      <c r="E3063" s="27" t="str">
        <f t="shared" si="322"/>
        <v>児童発達支援</v>
      </c>
      <c r="F3063" s="25" t="s">
        <v>12958</v>
      </c>
      <c r="G3063" s="98" t="s">
        <v>12883</v>
      </c>
      <c r="H3063" s="25" t="s">
        <v>12959</v>
      </c>
      <c r="I3063" s="34" t="s">
        <v>12960</v>
      </c>
      <c r="J3063" s="34" t="s">
        <v>12961</v>
      </c>
      <c r="K3063" s="25" t="s">
        <v>12962</v>
      </c>
      <c r="L3063" s="25" t="s">
        <v>25</v>
      </c>
      <c r="M3063" s="287">
        <v>10</v>
      </c>
      <c r="N3063" s="17">
        <v>45108</v>
      </c>
      <c r="O3063" s="69" t="str">
        <f>IFERROR(VLOOKUP(IF($L3063="―",$K3063,$L3063),[4]法人一覧!$D$4:$E$326,2,FALSE),"―")</f>
        <v>―</v>
      </c>
    </row>
    <row r="3064" spans="1:15" ht="30" customHeight="1" x14ac:dyDescent="0.15">
      <c r="A3064" s="39">
        <f>IF($B$2898="","",COUNTA($B$2898:B3064))</f>
        <v>167</v>
      </c>
      <c r="B3064" s="168">
        <f t="shared" si="319"/>
        <v>3064</v>
      </c>
      <c r="C3064" s="168" t="str">
        <f t="shared" si="320"/>
        <v>（１）　児童発達支援　（児童福祉法）</v>
      </c>
      <c r="D3064" s="131" t="str">
        <f t="shared" si="321"/>
        <v>障がい福祉課</v>
      </c>
      <c r="E3064" s="27" t="str">
        <f t="shared" si="322"/>
        <v>児童発達支援</v>
      </c>
      <c r="F3064" s="25" t="s">
        <v>12963</v>
      </c>
      <c r="G3064" s="98" t="s">
        <v>4759</v>
      </c>
      <c r="H3064" s="25" t="s">
        <v>12964</v>
      </c>
      <c r="I3064" s="34" t="s">
        <v>4761</v>
      </c>
      <c r="J3064" s="34" t="s">
        <v>4762</v>
      </c>
      <c r="K3064" s="25" t="s">
        <v>14970</v>
      </c>
      <c r="L3064" s="25" t="s">
        <v>25</v>
      </c>
      <c r="M3064" s="287">
        <v>10</v>
      </c>
      <c r="N3064" s="17">
        <v>45108</v>
      </c>
      <c r="O3064" s="69" t="str">
        <f>IFERROR(VLOOKUP(IF($L3064="―",$K3064,$L3064),[4]法人一覧!$D$4:$E$326,2,FALSE),"―")</f>
        <v>6190005011811</v>
      </c>
    </row>
    <row r="3065" spans="1:15" ht="30" customHeight="1" x14ac:dyDescent="0.15">
      <c r="A3065" s="39">
        <f>IF($B$2898="","",COUNTA($B$2898:B3065))</f>
        <v>168</v>
      </c>
      <c r="B3065" s="168">
        <f t="shared" si="319"/>
        <v>3065</v>
      </c>
      <c r="C3065" s="168" t="str">
        <f t="shared" si="320"/>
        <v>（１）　児童発達支援　（児童福祉法）</v>
      </c>
      <c r="D3065" s="131" t="str">
        <f t="shared" si="321"/>
        <v>障がい福祉課</v>
      </c>
      <c r="E3065" s="27" t="str">
        <f t="shared" si="322"/>
        <v>児童発達支援</v>
      </c>
      <c r="F3065" s="98" t="s">
        <v>12965</v>
      </c>
      <c r="G3065" s="98" t="s">
        <v>12966</v>
      </c>
      <c r="H3065" s="98" t="s">
        <v>12967</v>
      </c>
      <c r="I3065" s="98" t="s">
        <v>12968</v>
      </c>
      <c r="J3065" s="98" t="s">
        <v>12969</v>
      </c>
      <c r="K3065" s="98" t="s">
        <v>14971</v>
      </c>
      <c r="L3065" s="25" t="s">
        <v>25</v>
      </c>
      <c r="M3065" s="287">
        <v>20</v>
      </c>
      <c r="N3065" s="17">
        <v>45170</v>
      </c>
      <c r="O3065" s="69" t="str">
        <f>IFERROR(VLOOKUP(IF($L3065="―",$K3065,$L3065),[4]法人一覧!$D$4:$E$326,2,FALSE),"―")</f>
        <v>4190005000139</v>
      </c>
    </row>
    <row r="3066" spans="1:15" ht="30" customHeight="1" x14ac:dyDescent="0.15">
      <c r="A3066" s="39">
        <f>IF($B$2898="","",COUNTA($B$2898:B3066))</f>
        <v>169</v>
      </c>
      <c r="B3066" s="168">
        <f t="shared" si="319"/>
        <v>3066</v>
      </c>
      <c r="C3066" s="168" t="str">
        <f t="shared" si="320"/>
        <v>（１）　児童発達支援　（児童福祉法）</v>
      </c>
      <c r="D3066" s="131" t="str">
        <f t="shared" si="321"/>
        <v>障がい福祉課</v>
      </c>
      <c r="E3066" s="27" t="str">
        <f t="shared" si="322"/>
        <v>児童発達支援</v>
      </c>
      <c r="F3066" s="25" t="s">
        <v>12970</v>
      </c>
      <c r="G3066" s="34" t="s">
        <v>1289</v>
      </c>
      <c r="H3066" s="27" t="s">
        <v>12971</v>
      </c>
      <c r="I3066" s="34" t="s">
        <v>12972</v>
      </c>
      <c r="J3066" s="34" t="s">
        <v>12973</v>
      </c>
      <c r="K3066" s="25" t="s">
        <v>12974</v>
      </c>
      <c r="L3066" s="25" t="s">
        <v>25</v>
      </c>
      <c r="M3066" s="287">
        <v>10</v>
      </c>
      <c r="N3066" s="17">
        <v>45200</v>
      </c>
      <c r="O3066" s="69" t="str">
        <f>IFERROR(VLOOKUP(IF($L3066="―",$K3066,$L3066),[4]法人一覧!$D$4:$E$326,2,FALSE),"―")</f>
        <v>―</v>
      </c>
    </row>
    <row r="3067" spans="1:15" ht="30" customHeight="1" x14ac:dyDescent="0.15">
      <c r="A3067" s="39">
        <f>IF($B$2898="","",COUNTA($B$2898:B3067))</f>
        <v>170</v>
      </c>
      <c r="B3067" s="168">
        <f t="shared" si="319"/>
        <v>3067</v>
      </c>
      <c r="C3067" s="168" t="str">
        <f t="shared" si="320"/>
        <v>（１）　児童発達支援　（児童福祉法）</v>
      </c>
      <c r="D3067" s="131" t="str">
        <f t="shared" si="321"/>
        <v>障がい福祉課</v>
      </c>
      <c r="E3067" s="27" t="str">
        <f t="shared" si="322"/>
        <v>児童発達支援</v>
      </c>
      <c r="F3067" s="98" t="s">
        <v>12975</v>
      </c>
      <c r="G3067" s="98" t="s">
        <v>6661</v>
      </c>
      <c r="H3067" s="98" t="s">
        <v>12976</v>
      </c>
      <c r="I3067" s="98" t="s">
        <v>12977</v>
      </c>
      <c r="J3067" s="98" t="s">
        <v>12978</v>
      </c>
      <c r="K3067" s="98" t="s">
        <v>12979</v>
      </c>
      <c r="L3067" s="25" t="s">
        <v>25</v>
      </c>
      <c r="M3067" s="287">
        <v>10</v>
      </c>
      <c r="N3067" s="17">
        <v>45292</v>
      </c>
      <c r="O3067" s="69" t="str">
        <f>IFERROR(VLOOKUP(IF($L3067="―",$K3067,$L3067),[4]法人一覧!$D$4:$E$326,2,FALSE),"―")</f>
        <v>―</v>
      </c>
    </row>
    <row r="3068" spans="1:15" ht="30" customHeight="1" x14ac:dyDescent="0.15">
      <c r="A3068" s="39">
        <f>IF($B$2898="","",COUNTA($B$2898:B3068))</f>
        <v>171</v>
      </c>
      <c r="B3068" s="168">
        <f t="shared" si="319"/>
        <v>3068</v>
      </c>
      <c r="C3068" s="168" t="str">
        <f t="shared" si="320"/>
        <v>（１）　児童発達支援　（児童福祉法）</v>
      </c>
      <c r="D3068" s="131" t="str">
        <f t="shared" si="321"/>
        <v>障がい福祉課</v>
      </c>
      <c r="E3068" s="27" t="str">
        <f t="shared" si="322"/>
        <v>児童発達支援</v>
      </c>
      <c r="F3068" s="98" t="s">
        <v>12980</v>
      </c>
      <c r="G3068" s="34" t="s">
        <v>12981</v>
      </c>
      <c r="H3068" s="98" t="s">
        <v>12982</v>
      </c>
      <c r="I3068" s="98" t="s">
        <v>12983</v>
      </c>
      <c r="J3068" s="98" t="s">
        <v>12984</v>
      </c>
      <c r="K3068" s="98" t="s">
        <v>12985</v>
      </c>
      <c r="L3068" s="25" t="s">
        <v>25</v>
      </c>
      <c r="M3068" s="287">
        <v>10</v>
      </c>
      <c r="N3068" s="17">
        <v>45383</v>
      </c>
      <c r="O3068" s="69" t="str">
        <f>IFERROR(VLOOKUP(IF($L3068="―",$K3068,$L3068),[4]法人一覧!$D$4:$E$326,2,FALSE),"―")</f>
        <v>―</v>
      </c>
    </row>
    <row r="3069" spans="1:15" ht="30" customHeight="1" x14ac:dyDescent="0.15">
      <c r="A3069" s="39">
        <f>IF($B$2898="","",COUNTA($B$2898:B3069))</f>
        <v>172</v>
      </c>
      <c r="B3069" s="168">
        <f t="shared" si="319"/>
        <v>3069</v>
      </c>
      <c r="C3069" s="168" t="str">
        <f t="shared" si="320"/>
        <v>（１）　児童発達支援　（児童福祉法）</v>
      </c>
      <c r="D3069" s="131" t="str">
        <f t="shared" si="321"/>
        <v>障がい福祉課</v>
      </c>
      <c r="E3069" s="27" t="str">
        <f t="shared" si="322"/>
        <v>児童発達支援</v>
      </c>
      <c r="F3069" s="98" t="s">
        <v>12986</v>
      </c>
      <c r="G3069" s="98" t="s">
        <v>1279</v>
      </c>
      <c r="H3069" s="98" t="s">
        <v>12987</v>
      </c>
      <c r="I3069" s="217" t="s">
        <v>12988</v>
      </c>
      <c r="J3069" s="217" t="s">
        <v>12989</v>
      </c>
      <c r="K3069" s="98" t="s">
        <v>12990</v>
      </c>
      <c r="L3069" s="25" t="s">
        <v>25</v>
      </c>
      <c r="M3069" s="287">
        <v>10</v>
      </c>
      <c r="N3069" s="17">
        <v>45383</v>
      </c>
      <c r="O3069" s="69" t="str">
        <f>IFERROR(VLOOKUP(IF($L3069="―",$K3069,$L3069),[4]法人一覧!$D$4:$E$326,2,FALSE),"―")</f>
        <v>―</v>
      </c>
    </row>
    <row r="3070" spans="1:15" ht="30" customHeight="1" x14ac:dyDescent="0.15">
      <c r="A3070" s="39">
        <f>IF($B$2898="","",COUNTA($B$2898:B3070))</f>
        <v>173</v>
      </c>
      <c r="B3070" s="168">
        <f t="shared" si="319"/>
        <v>3070</v>
      </c>
      <c r="C3070" s="168" t="str">
        <f t="shared" si="320"/>
        <v>（１）　児童発達支援　（児童福祉法）</v>
      </c>
      <c r="D3070" s="131" t="str">
        <f t="shared" si="321"/>
        <v>障がい福祉課</v>
      </c>
      <c r="E3070" s="27" t="str">
        <f t="shared" si="322"/>
        <v>児童発達支援</v>
      </c>
      <c r="F3070" s="98" t="s">
        <v>12991</v>
      </c>
      <c r="G3070" s="34" t="s">
        <v>1279</v>
      </c>
      <c r="H3070" s="98" t="s">
        <v>12992</v>
      </c>
      <c r="I3070" s="98" t="s">
        <v>12993</v>
      </c>
      <c r="J3070" s="98" t="s">
        <v>12994</v>
      </c>
      <c r="K3070" s="98" t="s">
        <v>12995</v>
      </c>
      <c r="L3070" s="25" t="s">
        <v>25</v>
      </c>
      <c r="M3070" s="287">
        <v>5</v>
      </c>
      <c r="N3070" s="17">
        <v>45383</v>
      </c>
      <c r="O3070" s="69" t="str">
        <f>IFERROR(VLOOKUP(IF($L3070="―",$K3070,$L3070),[4]法人一覧!$D$4:$E$326,2,FALSE),"―")</f>
        <v>―</v>
      </c>
    </row>
    <row r="3071" spans="1:15" ht="30" customHeight="1" x14ac:dyDescent="0.15">
      <c r="A3071" s="39">
        <f>IF($B$2898="","",COUNTA($B$2898:B3071))</f>
        <v>174</v>
      </c>
      <c r="B3071" s="168">
        <f t="shared" si="319"/>
        <v>3071</v>
      </c>
      <c r="C3071" s="168" t="str">
        <f t="shared" si="320"/>
        <v>（１）　児童発達支援　（児童福祉法）</v>
      </c>
      <c r="D3071" s="131" t="str">
        <f t="shared" si="321"/>
        <v>障がい福祉課</v>
      </c>
      <c r="E3071" s="27" t="str">
        <f t="shared" si="322"/>
        <v>児童発達支援</v>
      </c>
      <c r="F3071" s="98" t="s">
        <v>15585</v>
      </c>
      <c r="G3071" s="34" t="s">
        <v>1233</v>
      </c>
      <c r="H3071" s="98" t="s">
        <v>15586</v>
      </c>
      <c r="I3071" s="34" t="s">
        <v>12996</v>
      </c>
      <c r="J3071" s="34" t="s">
        <v>12997</v>
      </c>
      <c r="K3071" s="98" t="s">
        <v>15587</v>
      </c>
      <c r="L3071" s="25" t="s">
        <v>25</v>
      </c>
      <c r="M3071" s="287">
        <v>10</v>
      </c>
      <c r="N3071" s="17">
        <v>45413</v>
      </c>
      <c r="O3071" s="69" t="str">
        <f>IFERROR(VLOOKUP(IF($L3071="―",$K3071,$L3071),[4]法人一覧!$D$4:$E$326,2,FALSE),"―")</f>
        <v>―</v>
      </c>
    </row>
    <row r="3072" spans="1:15" ht="30" customHeight="1" x14ac:dyDescent="0.15">
      <c r="A3072" s="39">
        <f>IF($B$2898="","",COUNTA($B$2898:B3072))</f>
        <v>175</v>
      </c>
      <c r="B3072" s="168">
        <f t="shared" si="319"/>
        <v>3072</v>
      </c>
      <c r="C3072" s="168" t="str">
        <f t="shared" si="320"/>
        <v>（１）　児童発達支援　（児童福祉法）</v>
      </c>
      <c r="D3072" s="131" t="str">
        <f t="shared" si="321"/>
        <v>障がい福祉課</v>
      </c>
      <c r="E3072" s="27" t="str">
        <f t="shared" si="322"/>
        <v>児童発達支援</v>
      </c>
      <c r="F3072" s="98" t="s">
        <v>15588</v>
      </c>
      <c r="G3072" s="34" t="s">
        <v>12998</v>
      </c>
      <c r="H3072" s="98" t="s">
        <v>15589</v>
      </c>
      <c r="I3072" s="34" t="s">
        <v>12999</v>
      </c>
      <c r="J3072" s="34"/>
      <c r="K3072" s="98" t="s">
        <v>15590</v>
      </c>
      <c r="L3072" s="25" t="s">
        <v>25</v>
      </c>
      <c r="M3072" s="287">
        <v>10</v>
      </c>
      <c r="N3072" s="17">
        <v>45474</v>
      </c>
      <c r="O3072" s="69" t="str">
        <f>IFERROR(VLOOKUP(IF($L3072="―",$K3072,$L3072),[4]法人一覧!$D$4:$E$326,2,FALSE),"―")</f>
        <v>―</v>
      </c>
    </row>
    <row r="3073" spans="1:15" ht="30" customHeight="1" x14ac:dyDescent="0.15">
      <c r="A3073" s="39">
        <f>IF($B$2898="","",COUNTA($B$2898:B3073))</f>
        <v>176</v>
      </c>
      <c r="B3073" s="168">
        <f t="shared" si="319"/>
        <v>3073</v>
      </c>
      <c r="C3073" s="168" t="str">
        <f t="shared" si="320"/>
        <v>（１）　児童発達支援　（児童福祉法）</v>
      </c>
      <c r="D3073" s="131" t="str">
        <f t="shared" si="321"/>
        <v>障がい福祉課</v>
      </c>
      <c r="E3073" s="27" t="str">
        <f t="shared" si="322"/>
        <v>児童発達支援</v>
      </c>
      <c r="F3073" s="98" t="s">
        <v>13000</v>
      </c>
      <c r="G3073" s="34" t="s">
        <v>1167</v>
      </c>
      <c r="H3073" s="98" t="s">
        <v>15591</v>
      </c>
      <c r="I3073" s="34" t="s">
        <v>13001</v>
      </c>
      <c r="J3073" s="34" t="s">
        <v>13002</v>
      </c>
      <c r="K3073" s="98" t="s">
        <v>15592</v>
      </c>
      <c r="L3073" s="25" t="s">
        <v>25</v>
      </c>
      <c r="M3073" s="287">
        <v>10</v>
      </c>
      <c r="N3073" s="17">
        <v>45474</v>
      </c>
      <c r="O3073" s="69" t="str">
        <f>IFERROR(VLOOKUP(IF($L3073="―",$K3073,$L3073),[4]法人一覧!$D$4:$E$326,2,FALSE),"―")</f>
        <v>―</v>
      </c>
    </row>
    <row r="3074" spans="1:15" ht="30" customHeight="1" x14ac:dyDescent="0.15">
      <c r="A3074" s="39">
        <f>IF($B$2898="","",COUNTA($B$2898:B3074))</f>
        <v>177</v>
      </c>
      <c r="B3074" s="168">
        <f t="shared" si="319"/>
        <v>3074</v>
      </c>
      <c r="C3074" s="168" t="str">
        <f t="shared" si="320"/>
        <v>（１）　児童発達支援　（児童福祉法）</v>
      </c>
      <c r="D3074" s="131" t="str">
        <f t="shared" si="321"/>
        <v>障がい福祉課</v>
      </c>
      <c r="E3074" s="27" t="str">
        <f t="shared" si="322"/>
        <v>児童発達支援</v>
      </c>
      <c r="F3074" s="98" t="s">
        <v>15593</v>
      </c>
      <c r="G3074" s="34" t="s">
        <v>8475</v>
      </c>
      <c r="H3074" s="98" t="s">
        <v>15594</v>
      </c>
      <c r="I3074" s="34" t="s">
        <v>6817</v>
      </c>
      <c r="J3074" s="34" t="s">
        <v>6818</v>
      </c>
      <c r="K3074" s="98" t="s">
        <v>15595</v>
      </c>
      <c r="L3074" s="25" t="s">
        <v>25</v>
      </c>
      <c r="M3074" s="287">
        <v>15</v>
      </c>
      <c r="N3074" s="17">
        <v>45658</v>
      </c>
      <c r="O3074" s="69" t="str">
        <f>IFERROR(VLOOKUP(IF($L3074="―",$K3074,$L3074),[4]法人一覧!$D$4:$E$326,2,FALSE),"―")</f>
        <v>4190005011516</v>
      </c>
    </row>
    <row r="3075" spans="1:15" ht="30" customHeight="1" x14ac:dyDescent="0.15">
      <c r="A3075" s="39">
        <f>IF($B$2898="","",COUNTA($B$2898:B3075))</f>
        <v>178</v>
      </c>
      <c r="B3075" s="168">
        <f t="shared" si="319"/>
        <v>3075</v>
      </c>
      <c r="C3075" s="168" t="str">
        <f t="shared" si="320"/>
        <v>（１）　児童発達支援　（児童福祉法）</v>
      </c>
      <c r="D3075" s="131" t="str">
        <f t="shared" si="321"/>
        <v>障がい福祉課</v>
      </c>
      <c r="E3075" s="27" t="str">
        <f t="shared" si="322"/>
        <v>児童発達支援</v>
      </c>
      <c r="F3075" s="98" t="s">
        <v>15596</v>
      </c>
      <c r="G3075" s="34" t="s">
        <v>5740</v>
      </c>
      <c r="H3075" s="98" t="s">
        <v>15597</v>
      </c>
      <c r="I3075" s="34" t="s">
        <v>13003</v>
      </c>
      <c r="J3075" s="34" t="s">
        <v>13004</v>
      </c>
      <c r="K3075" s="98" t="s">
        <v>13005</v>
      </c>
      <c r="L3075" s="25" t="s">
        <v>25</v>
      </c>
      <c r="M3075" s="287">
        <v>10</v>
      </c>
      <c r="N3075" s="17">
        <v>45748</v>
      </c>
      <c r="O3075" s="69" t="str">
        <f>IFERROR(VLOOKUP(IF($L3075="―",$K3075,$L3075),[4]法人一覧!$D$4:$E$326,2,FALSE),"―")</f>
        <v>―</v>
      </c>
    </row>
    <row r="3076" spans="1:15" ht="30" customHeight="1" x14ac:dyDescent="0.15">
      <c r="A3076" s="39">
        <f>IF($B$2898="","",COUNTA($B$2898:B3076))</f>
        <v>179</v>
      </c>
      <c r="B3076" s="168">
        <f t="shared" si="319"/>
        <v>3076</v>
      </c>
      <c r="C3076" s="168" t="str">
        <f t="shared" si="320"/>
        <v>（１）　児童発達支援　（児童福祉法）</v>
      </c>
      <c r="D3076" s="131" t="str">
        <f t="shared" si="321"/>
        <v>障がい福祉課</v>
      </c>
      <c r="E3076" s="27" t="str">
        <f t="shared" si="322"/>
        <v>児童発達支援</v>
      </c>
      <c r="F3076" s="25" t="s">
        <v>15598</v>
      </c>
      <c r="G3076" s="34" t="s">
        <v>15599</v>
      </c>
      <c r="H3076" s="27" t="s">
        <v>15600</v>
      </c>
      <c r="I3076" s="34" t="s">
        <v>15601</v>
      </c>
      <c r="J3076" s="34" t="s">
        <v>15601</v>
      </c>
      <c r="K3076" s="25" t="s">
        <v>15602</v>
      </c>
      <c r="L3076" s="27"/>
      <c r="M3076" s="69">
        <v>10</v>
      </c>
      <c r="N3076" s="93">
        <v>45778</v>
      </c>
      <c r="O3076" s="69" t="str">
        <f>IFERROR(VLOOKUP(IF($L3076="―",$K3076,$L3076),[4]法人一覧!$D$4:$E$326,2,FALSE),"―")</f>
        <v>―</v>
      </c>
    </row>
    <row r="3077" spans="1:15" ht="30" customHeight="1" x14ac:dyDescent="0.15">
      <c r="A3077" s="39">
        <f>IF($B$2898="","",COUNTA($B$2898:B3077))</f>
        <v>180</v>
      </c>
      <c r="B3077" s="168">
        <f t="shared" si="319"/>
        <v>3077</v>
      </c>
      <c r="C3077" s="168" t="str">
        <f t="shared" si="320"/>
        <v>（１）　児童発達支援　（児童福祉法）</v>
      </c>
      <c r="D3077" s="131" t="str">
        <f t="shared" si="321"/>
        <v>障がい福祉課</v>
      </c>
      <c r="E3077" s="27" t="str">
        <f t="shared" si="322"/>
        <v>児童発達支援</v>
      </c>
      <c r="F3077" s="25" t="s">
        <v>15603</v>
      </c>
      <c r="G3077" s="34" t="s">
        <v>1202</v>
      </c>
      <c r="H3077" s="27" t="s">
        <v>15604</v>
      </c>
      <c r="I3077" s="34" t="s">
        <v>15605</v>
      </c>
      <c r="J3077" s="34" t="s">
        <v>15606</v>
      </c>
      <c r="K3077" s="25" t="s">
        <v>15607</v>
      </c>
      <c r="L3077" s="27"/>
      <c r="M3077" s="69">
        <v>10</v>
      </c>
      <c r="N3077" s="93">
        <v>45809</v>
      </c>
      <c r="O3077" s="69" t="str">
        <f>IFERROR(VLOOKUP(IF($L3077="―",$K3077,$L3077),[4]法人一覧!$D$4:$E$326,2,FALSE),"―")</f>
        <v>―</v>
      </c>
    </row>
    <row r="3078" spans="1:15" ht="30" customHeight="1" x14ac:dyDescent="0.15">
      <c r="A3078" s="39">
        <f>IF($B$2898="","",COUNTA($B$2898:B3078))</f>
        <v>181</v>
      </c>
      <c r="B3078" s="168">
        <f t="shared" si="319"/>
        <v>3078</v>
      </c>
      <c r="C3078" s="168" t="str">
        <f t="shared" si="320"/>
        <v>（１）　児童発達支援　（児童福祉法）</v>
      </c>
      <c r="D3078" s="131" t="str">
        <f t="shared" si="321"/>
        <v>障がい福祉課</v>
      </c>
      <c r="E3078" s="27" t="str">
        <f t="shared" si="322"/>
        <v>児童発達支援</v>
      </c>
      <c r="F3078" s="98" t="s">
        <v>15608</v>
      </c>
      <c r="G3078" s="98" t="s">
        <v>15609</v>
      </c>
      <c r="H3078" s="98" t="s">
        <v>15610</v>
      </c>
      <c r="I3078" s="98" t="s">
        <v>15611</v>
      </c>
      <c r="J3078" s="98" t="s">
        <v>15612</v>
      </c>
      <c r="K3078" s="98" t="s">
        <v>15613</v>
      </c>
      <c r="L3078" s="98"/>
      <c r="M3078" s="97">
        <v>10</v>
      </c>
      <c r="N3078" s="135">
        <v>45992</v>
      </c>
      <c r="O3078" s="69" t="str">
        <f>IFERROR(VLOOKUP(IF($L3078="―",$K3078,$L3078),[4]法人一覧!$D$4:$E$326,2,FALSE),"―")</f>
        <v>―</v>
      </c>
    </row>
    <row r="3079" spans="1:15" ht="30" customHeight="1" x14ac:dyDescent="0.15">
      <c r="A3079" s="39">
        <f>IF($B$2898="","",COUNTA($B$2898:B3079))</f>
        <v>182</v>
      </c>
      <c r="B3079" s="168">
        <f t="shared" si="319"/>
        <v>3079</v>
      </c>
      <c r="C3079" s="168" t="str">
        <f t="shared" si="320"/>
        <v>（１）　児童発達支援　（児童福祉法）</v>
      </c>
      <c r="D3079" s="131" t="str">
        <f t="shared" si="321"/>
        <v>障がい福祉課</v>
      </c>
      <c r="E3079" s="27" t="str">
        <f t="shared" si="322"/>
        <v>児童発達支援</v>
      </c>
      <c r="F3079" s="208" t="s">
        <v>15614</v>
      </c>
      <c r="G3079" s="89" t="s">
        <v>2483</v>
      </c>
      <c r="H3079" s="209" t="s">
        <v>15615</v>
      </c>
      <c r="I3079" s="277" t="s">
        <v>15616</v>
      </c>
      <c r="J3079" s="277" t="s">
        <v>15617</v>
      </c>
      <c r="K3079" s="25" t="s">
        <v>15618</v>
      </c>
      <c r="L3079" s="25"/>
      <c r="M3079" s="97">
        <v>10</v>
      </c>
      <c r="N3079" s="135">
        <v>46082</v>
      </c>
      <c r="O3079" s="69" t="str">
        <f>IFERROR(VLOOKUP(IF($L3079="―",$K3079,$L3079),[4]法人一覧!$D$4:$E$326,2,FALSE),"―")</f>
        <v>―</v>
      </c>
    </row>
    <row r="3080" spans="1:15" ht="30" customHeight="1" x14ac:dyDescent="0.15">
      <c r="A3080" s="39">
        <f>IF($B$2898="","",COUNTA($B$2898:B3080))</f>
        <v>183</v>
      </c>
      <c r="B3080" s="168">
        <f t="shared" si="319"/>
        <v>3080</v>
      </c>
      <c r="C3080" s="168" t="str">
        <f t="shared" si="320"/>
        <v>（１）　児童発達支援　（児童福祉法）</v>
      </c>
      <c r="D3080" s="131" t="str">
        <f t="shared" si="321"/>
        <v>障がい福祉課</v>
      </c>
      <c r="E3080" s="27" t="str">
        <f t="shared" si="322"/>
        <v>児童発達支援</v>
      </c>
      <c r="F3080" s="208" t="s">
        <v>15619</v>
      </c>
      <c r="G3080" s="89" t="s">
        <v>15620</v>
      </c>
      <c r="H3080" s="209" t="s">
        <v>15621</v>
      </c>
      <c r="I3080" s="277" t="s">
        <v>15622</v>
      </c>
      <c r="J3080" s="277"/>
      <c r="K3080" s="25" t="s">
        <v>15623</v>
      </c>
      <c r="L3080" s="25"/>
      <c r="M3080" s="97">
        <v>10</v>
      </c>
      <c r="N3080" s="135">
        <v>46113</v>
      </c>
      <c r="O3080" s="69" t="str">
        <f>IFERROR(VLOOKUP(IF($L3080="―",$K3080,$L3080),[4]法人一覧!$D$4:$E$326,2,FALSE),"―")</f>
        <v>―</v>
      </c>
    </row>
    <row r="3081" spans="1:15" ht="30" customHeight="1" x14ac:dyDescent="0.15">
      <c r="A3081" s="39">
        <f>IF($B$2898="","",COUNTA($B$2898:B3081))</f>
        <v>184</v>
      </c>
      <c r="B3081" s="168">
        <f t="shared" si="319"/>
        <v>3081</v>
      </c>
      <c r="C3081" s="168" t="str">
        <f t="shared" si="320"/>
        <v>（１）　児童発達支援　（児童福祉法）</v>
      </c>
      <c r="D3081" s="131" t="str">
        <f t="shared" si="321"/>
        <v>障がい福祉課</v>
      </c>
      <c r="E3081" s="27" t="str">
        <f t="shared" si="322"/>
        <v>児童発達支援</v>
      </c>
      <c r="F3081" s="10" t="s">
        <v>13006</v>
      </c>
      <c r="G3081" s="12" t="s">
        <v>13007</v>
      </c>
      <c r="H3081" s="168" t="s">
        <v>13008</v>
      </c>
      <c r="I3081" s="12" t="s">
        <v>13009</v>
      </c>
      <c r="J3081" s="12" t="s">
        <v>13010</v>
      </c>
      <c r="K3081" s="276" t="s">
        <v>14972</v>
      </c>
      <c r="L3081" s="25" t="s">
        <v>25</v>
      </c>
      <c r="M3081" s="195">
        <v>20</v>
      </c>
      <c r="N3081" s="17">
        <v>41365</v>
      </c>
      <c r="O3081" s="69" t="str">
        <f>IFERROR(VLOOKUP(IF($L3081="―",$K3081,$L3081),[4]法人一覧!$D$4:$E$326,2,FALSE),"―")</f>
        <v>1190005007608</v>
      </c>
    </row>
    <row r="3082" spans="1:15" ht="30" customHeight="1" x14ac:dyDescent="0.15">
      <c r="A3082" s="39">
        <f>IF($B$2898="","",COUNTA($B$2898:B3082))</f>
        <v>185</v>
      </c>
      <c r="B3082" s="168">
        <f t="shared" si="319"/>
        <v>3082</v>
      </c>
      <c r="C3082" s="168" t="str">
        <f t="shared" si="320"/>
        <v>（１）　児童発達支援　（児童福祉法）</v>
      </c>
      <c r="D3082" s="131" t="str">
        <f t="shared" si="321"/>
        <v>障がい福祉課</v>
      </c>
      <c r="E3082" s="27" t="str">
        <f t="shared" si="322"/>
        <v>児童発達支援</v>
      </c>
      <c r="F3082" s="176" t="s">
        <v>13011</v>
      </c>
      <c r="G3082" s="166" t="s">
        <v>13012</v>
      </c>
      <c r="H3082" s="168" t="s">
        <v>13013</v>
      </c>
      <c r="I3082" s="166" t="s">
        <v>13014</v>
      </c>
      <c r="J3082" s="166" t="s">
        <v>13015</v>
      </c>
      <c r="K3082" s="180" t="s">
        <v>13016</v>
      </c>
      <c r="L3082" s="25" t="s">
        <v>25</v>
      </c>
      <c r="M3082" s="195">
        <v>10</v>
      </c>
      <c r="N3082" s="17">
        <v>41365</v>
      </c>
      <c r="O3082" s="69" t="str">
        <f>IFERROR(VLOOKUP(IF($L3082="―",$K3082,$L3082),[4]法人一覧!$D$4:$E$326,2,FALSE),"―")</f>
        <v>―</v>
      </c>
    </row>
    <row r="3083" spans="1:15" ht="30" customHeight="1" x14ac:dyDescent="0.15">
      <c r="A3083" s="39">
        <f>IF($B$2898="","",COUNTA($B$2898:B3083))</f>
        <v>186</v>
      </c>
      <c r="B3083" s="168">
        <f t="shared" si="319"/>
        <v>3083</v>
      </c>
      <c r="C3083" s="168" t="str">
        <f t="shared" si="320"/>
        <v>（１）　児童発達支援　（児童福祉法）</v>
      </c>
      <c r="D3083" s="131" t="str">
        <f t="shared" si="321"/>
        <v>障がい福祉課</v>
      </c>
      <c r="E3083" s="27" t="str">
        <f t="shared" si="322"/>
        <v>児童発達支援</v>
      </c>
      <c r="F3083" s="176" t="s">
        <v>13017</v>
      </c>
      <c r="G3083" s="166" t="s">
        <v>3516</v>
      </c>
      <c r="H3083" s="168" t="s">
        <v>13018</v>
      </c>
      <c r="I3083" s="166" t="s">
        <v>13019</v>
      </c>
      <c r="J3083" s="166" t="s">
        <v>13020</v>
      </c>
      <c r="K3083" s="180" t="s">
        <v>13021</v>
      </c>
      <c r="L3083" s="25" t="s">
        <v>25</v>
      </c>
      <c r="M3083" s="195">
        <v>20</v>
      </c>
      <c r="N3083" s="17">
        <v>42795</v>
      </c>
      <c r="O3083" s="69" t="str">
        <f>IFERROR(VLOOKUP(IF($L3083="―",$K3083,$L3083),[4]法人一覧!$D$4:$E$326,2,FALSE),"―")</f>
        <v>―</v>
      </c>
    </row>
    <row r="3084" spans="1:15" ht="30" customHeight="1" x14ac:dyDescent="0.15">
      <c r="A3084" s="39">
        <f>IF($B$2898="","",COUNTA($B$2898:B3084))</f>
        <v>187</v>
      </c>
      <c r="B3084" s="168">
        <f t="shared" si="319"/>
        <v>3084</v>
      </c>
      <c r="C3084" s="168" t="str">
        <f t="shared" si="320"/>
        <v>（１）　児童発達支援　（児童福祉法）</v>
      </c>
      <c r="D3084" s="131" t="str">
        <f t="shared" si="321"/>
        <v>障がい福祉課</v>
      </c>
      <c r="E3084" s="27" t="str">
        <f t="shared" si="322"/>
        <v>児童発達支援</v>
      </c>
      <c r="F3084" s="176" t="s">
        <v>13022</v>
      </c>
      <c r="G3084" s="166" t="s">
        <v>9264</v>
      </c>
      <c r="H3084" s="168" t="s">
        <v>13023</v>
      </c>
      <c r="I3084" s="166" t="s">
        <v>6919</v>
      </c>
      <c r="J3084" s="166" t="s">
        <v>6920</v>
      </c>
      <c r="K3084" s="180" t="s">
        <v>13024</v>
      </c>
      <c r="L3084" s="25" t="s">
        <v>25</v>
      </c>
      <c r="M3084" s="195">
        <v>5</v>
      </c>
      <c r="N3084" s="17">
        <v>43221</v>
      </c>
      <c r="O3084" s="69" t="str">
        <f>IFERROR(VLOOKUP(IF($L3084="―",$K3084,$L3084),[4]法人一覧!$D$4:$E$326,2,FALSE),"―")</f>
        <v>―</v>
      </c>
    </row>
    <row r="3085" spans="1:15" ht="30" customHeight="1" x14ac:dyDescent="0.15">
      <c r="A3085" s="39">
        <f>IF($B$2898="","",COUNTA($B$2898:B3085))</f>
        <v>188</v>
      </c>
      <c r="B3085" s="168">
        <f t="shared" si="319"/>
        <v>3085</v>
      </c>
      <c r="C3085" s="168" t="str">
        <f t="shared" si="320"/>
        <v>（１）　児童発達支援　（児童福祉法）</v>
      </c>
      <c r="D3085" s="131" t="str">
        <f t="shared" si="321"/>
        <v>障がい福祉課</v>
      </c>
      <c r="E3085" s="27" t="str">
        <f t="shared" si="322"/>
        <v>児童発達支援</v>
      </c>
      <c r="F3085" s="176" t="s">
        <v>13025</v>
      </c>
      <c r="G3085" s="166" t="s">
        <v>1353</v>
      </c>
      <c r="H3085" s="168" t="s">
        <v>13026</v>
      </c>
      <c r="I3085" s="166" t="s">
        <v>13027</v>
      </c>
      <c r="J3085" s="166" t="s">
        <v>13028</v>
      </c>
      <c r="K3085" s="180" t="s">
        <v>13029</v>
      </c>
      <c r="L3085" s="25" t="s">
        <v>25</v>
      </c>
      <c r="M3085" s="195">
        <v>10</v>
      </c>
      <c r="N3085" s="17">
        <v>43497</v>
      </c>
      <c r="O3085" s="69" t="str">
        <f>IFERROR(VLOOKUP(IF($L3085="―",$K3085,$L3085),[4]法人一覧!$D$4:$E$326,2,FALSE),"―")</f>
        <v>―</v>
      </c>
    </row>
    <row r="3086" spans="1:15" ht="30" customHeight="1" x14ac:dyDescent="0.15">
      <c r="A3086" s="39">
        <f>IF($B$2898="","",COUNTA($B$2898:B3086))</f>
        <v>189</v>
      </c>
      <c r="B3086" s="168">
        <f t="shared" si="319"/>
        <v>3086</v>
      </c>
      <c r="C3086" s="168" t="str">
        <f t="shared" si="320"/>
        <v>（１）　児童発達支援　（児童福祉法）</v>
      </c>
      <c r="D3086" s="131" t="str">
        <f t="shared" si="321"/>
        <v>障がい福祉課</v>
      </c>
      <c r="E3086" s="27" t="str">
        <f t="shared" si="322"/>
        <v>児童発達支援</v>
      </c>
      <c r="F3086" s="176" t="s">
        <v>13030</v>
      </c>
      <c r="G3086" s="166" t="s">
        <v>13031</v>
      </c>
      <c r="H3086" s="168" t="s">
        <v>13032</v>
      </c>
      <c r="I3086" s="166" t="s">
        <v>13033</v>
      </c>
      <c r="J3086" s="166" t="s">
        <v>13034</v>
      </c>
      <c r="K3086" s="180" t="s">
        <v>14973</v>
      </c>
      <c r="L3086" s="25" t="s">
        <v>25</v>
      </c>
      <c r="M3086" s="195">
        <v>10</v>
      </c>
      <c r="N3086" s="17">
        <v>43556</v>
      </c>
      <c r="O3086" s="69" t="str">
        <f>IFERROR(VLOOKUP(IF($L3086="―",$K3086,$L3086),[4]法人一覧!$D$4:$E$326,2,FALSE),"―")</f>
        <v>1190005007608</v>
      </c>
    </row>
    <row r="3087" spans="1:15" ht="30" customHeight="1" x14ac:dyDescent="0.15">
      <c r="A3087" s="39">
        <f>IF($B$2898="","",COUNTA($B$2898:B3087))</f>
        <v>190</v>
      </c>
      <c r="B3087" s="168">
        <f t="shared" si="319"/>
        <v>3087</v>
      </c>
      <c r="C3087" s="168" t="str">
        <f t="shared" si="320"/>
        <v>（１）　児童発達支援　（児童福祉法）</v>
      </c>
      <c r="D3087" s="131" t="str">
        <f t="shared" si="321"/>
        <v>障がい福祉課</v>
      </c>
      <c r="E3087" s="27" t="str">
        <f t="shared" si="322"/>
        <v>児童発達支援</v>
      </c>
      <c r="F3087" s="176" t="s">
        <v>13035</v>
      </c>
      <c r="G3087" s="166" t="s">
        <v>1380</v>
      </c>
      <c r="H3087" s="168" t="s">
        <v>13036</v>
      </c>
      <c r="I3087" s="166" t="s">
        <v>13037</v>
      </c>
      <c r="J3087" s="166" t="s">
        <v>13038</v>
      </c>
      <c r="K3087" s="180" t="s">
        <v>13039</v>
      </c>
      <c r="L3087" s="25" t="s">
        <v>25</v>
      </c>
      <c r="M3087" s="169">
        <v>10</v>
      </c>
      <c r="N3087" s="17">
        <v>43709</v>
      </c>
      <c r="O3087" s="69" t="str">
        <f>IFERROR(VLOOKUP(IF($L3087="―",$K3087,$L3087),[4]法人一覧!$D$4:$E$326,2,FALSE),"―")</f>
        <v>―</v>
      </c>
    </row>
    <row r="3088" spans="1:15" ht="30" customHeight="1" x14ac:dyDescent="0.15">
      <c r="A3088" s="39">
        <f>IF($B$2898="","",COUNTA($B$2898:B3088))</f>
        <v>191</v>
      </c>
      <c r="B3088" s="168">
        <f t="shared" si="319"/>
        <v>3088</v>
      </c>
      <c r="C3088" s="168" t="str">
        <f t="shared" si="320"/>
        <v>（１）　児童発達支援　（児童福祉法）</v>
      </c>
      <c r="D3088" s="131" t="str">
        <f t="shared" si="321"/>
        <v>障がい福祉課</v>
      </c>
      <c r="E3088" s="27" t="str">
        <f t="shared" si="322"/>
        <v>児童発達支援</v>
      </c>
      <c r="F3088" s="176" t="s">
        <v>13040</v>
      </c>
      <c r="G3088" s="166" t="s">
        <v>13041</v>
      </c>
      <c r="H3088" s="168" t="s">
        <v>13042</v>
      </c>
      <c r="I3088" s="166" t="s">
        <v>13043</v>
      </c>
      <c r="J3088" s="166" t="s">
        <v>13044</v>
      </c>
      <c r="K3088" s="180" t="s">
        <v>13045</v>
      </c>
      <c r="L3088" s="25" t="s">
        <v>25</v>
      </c>
      <c r="M3088" s="169">
        <v>5</v>
      </c>
      <c r="N3088" s="17">
        <v>43709</v>
      </c>
      <c r="O3088" s="69" t="str">
        <f>IFERROR(VLOOKUP(IF($L3088="―",$K3088,$L3088),[4]法人一覧!$D$4:$E$326,2,FALSE),"―")</f>
        <v>―</v>
      </c>
    </row>
    <row r="3089" spans="1:15" ht="30" customHeight="1" x14ac:dyDescent="0.15">
      <c r="A3089" s="39">
        <f>IF($B$2898="","",COUNTA($B$2898:B3089))</f>
        <v>192</v>
      </c>
      <c r="B3089" s="168">
        <f t="shared" si="319"/>
        <v>3089</v>
      </c>
      <c r="C3089" s="168" t="str">
        <f t="shared" si="320"/>
        <v>（１）　児童発達支援　（児童福祉法）</v>
      </c>
      <c r="D3089" s="131" t="str">
        <f t="shared" si="321"/>
        <v>障がい福祉課</v>
      </c>
      <c r="E3089" s="27" t="str">
        <f t="shared" si="322"/>
        <v>児童発達支援</v>
      </c>
      <c r="F3089" s="176" t="s">
        <v>13046</v>
      </c>
      <c r="G3089" s="166" t="s">
        <v>13047</v>
      </c>
      <c r="H3089" s="168" t="s">
        <v>13048</v>
      </c>
      <c r="I3089" s="166" t="s">
        <v>13049</v>
      </c>
      <c r="J3089" s="166" t="s">
        <v>13050</v>
      </c>
      <c r="K3089" s="180" t="s">
        <v>13051</v>
      </c>
      <c r="L3089" s="25" t="s">
        <v>25</v>
      </c>
      <c r="M3089" s="293">
        <v>10</v>
      </c>
      <c r="N3089" s="17">
        <v>44287</v>
      </c>
      <c r="O3089" s="69" t="str">
        <f>IFERROR(VLOOKUP(IF($L3089="―",$K3089,$L3089),[4]法人一覧!$D$4:$E$326,2,FALSE),"―")</f>
        <v>―</v>
      </c>
    </row>
    <row r="3090" spans="1:15" ht="30" customHeight="1" x14ac:dyDescent="0.15">
      <c r="A3090" s="39">
        <f>IF($B$2898="","",COUNTA($B$2898:B3090))</f>
        <v>193</v>
      </c>
      <c r="B3090" s="168">
        <f t="shared" ref="B3090:B3159" si="323">IF(D3090="","",ROW())</f>
        <v>3090</v>
      </c>
      <c r="C3090" s="168" t="str">
        <f t="shared" ref="C3090:C3159" si="324">$F$2896</f>
        <v>（１）　児童発達支援　（児童福祉法）</v>
      </c>
      <c r="D3090" s="131" t="str">
        <f t="shared" ref="D3090:D3159" si="325">$O$2896</f>
        <v>障がい福祉課</v>
      </c>
      <c r="E3090" s="27" t="str">
        <f t="shared" ref="E3090:E3159" si="326">MID(category6_1,SEARCH("）",category6_1,1)+2,SEARCH("（",category6_1,SEARCH("）",category6_1,1)+2)-SEARCH("）",category6_1,1)-3)</f>
        <v>児童発達支援</v>
      </c>
      <c r="F3090" s="10" t="s">
        <v>13052</v>
      </c>
      <c r="G3090" s="166" t="s">
        <v>9160</v>
      </c>
      <c r="H3090" s="168" t="s">
        <v>13053</v>
      </c>
      <c r="I3090" s="282" t="s">
        <v>13054</v>
      </c>
      <c r="J3090" s="294" t="s">
        <v>13055</v>
      </c>
      <c r="K3090" s="180" t="s">
        <v>13056</v>
      </c>
      <c r="L3090" s="25" t="s">
        <v>25</v>
      </c>
      <c r="M3090" s="169">
        <v>10</v>
      </c>
      <c r="N3090" s="17">
        <v>44105</v>
      </c>
      <c r="O3090" s="69" t="str">
        <f>IFERROR(VLOOKUP(IF($L3090="―",$K3090,$L3090),[4]法人一覧!$D$4:$E$326,2,FALSE),"―")</f>
        <v>―</v>
      </c>
    </row>
    <row r="3091" spans="1:15" ht="30" customHeight="1" x14ac:dyDescent="0.15">
      <c r="A3091" s="39">
        <f>IF($B$2898="","",COUNTA($B$2898:B3091))</f>
        <v>194</v>
      </c>
      <c r="B3091" s="168">
        <f t="shared" si="323"/>
        <v>3091</v>
      </c>
      <c r="C3091" s="168" t="str">
        <f t="shared" si="324"/>
        <v>（１）　児童発達支援　（児童福祉法）</v>
      </c>
      <c r="D3091" s="131" t="str">
        <f t="shared" si="325"/>
        <v>障がい福祉課</v>
      </c>
      <c r="E3091" s="27" t="str">
        <f t="shared" si="326"/>
        <v>児童発達支援</v>
      </c>
      <c r="F3091" s="10" t="s">
        <v>13057</v>
      </c>
      <c r="G3091" s="166" t="s">
        <v>13058</v>
      </c>
      <c r="H3091" s="168" t="s">
        <v>13059</v>
      </c>
      <c r="I3091" s="290" t="s">
        <v>13060</v>
      </c>
      <c r="J3091" s="290" t="s">
        <v>13061</v>
      </c>
      <c r="K3091" s="180" t="s">
        <v>13062</v>
      </c>
      <c r="L3091" s="25" t="s">
        <v>25</v>
      </c>
      <c r="M3091" s="169">
        <v>20</v>
      </c>
      <c r="N3091" s="17">
        <v>44166</v>
      </c>
      <c r="O3091" s="69" t="str">
        <f>IFERROR(VLOOKUP(IF($L3091="―",$K3091,$L3091),[4]法人一覧!$D$4:$E$326,2,FALSE),"―")</f>
        <v>―</v>
      </c>
    </row>
    <row r="3092" spans="1:15" ht="30" customHeight="1" x14ac:dyDescent="0.15">
      <c r="A3092" s="39">
        <f>IF($B$2898="","",COUNTA($B$2898:B3092))</f>
        <v>195</v>
      </c>
      <c r="B3092" s="168">
        <f t="shared" si="323"/>
        <v>3092</v>
      </c>
      <c r="C3092" s="168" t="str">
        <f t="shared" si="324"/>
        <v>（１）　児童発達支援　（児童福祉法）</v>
      </c>
      <c r="D3092" s="131" t="str">
        <f t="shared" si="325"/>
        <v>障がい福祉課</v>
      </c>
      <c r="E3092" s="27" t="str">
        <f t="shared" si="326"/>
        <v>児童発達支援</v>
      </c>
      <c r="F3092" s="176" t="s">
        <v>13063</v>
      </c>
      <c r="G3092" s="166" t="s">
        <v>9211</v>
      </c>
      <c r="H3092" s="168" t="s">
        <v>13064</v>
      </c>
      <c r="I3092" s="166" t="s">
        <v>15624</v>
      </c>
      <c r="J3092" s="166" t="s">
        <v>13065</v>
      </c>
      <c r="K3092" s="180" t="s">
        <v>13066</v>
      </c>
      <c r="L3092" s="25" t="s">
        <v>25</v>
      </c>
      <c r="M3092" s="169">
        <v>40</v>
      </c>
      <c r="N3092" s="17">
        <v>44287</v>
      </c>
      <c r="O3092" s="69" t="str">
        <f>IFERROR(VLOOKUP(IF($L3092="―",$K3092,$L3092),[4]法人一覧!$D$4:$E$326,2,FALSE),"―")</f>
        <v>―</v>
      </c>
    </row>
    <row r="3093" spans="1:15" ht="30" customHeight="1" x14ac:dyDescent="0.15">
      <c r="A3093" s="39">
        <f>IF($B$2898="","",COUNTA($B$2898:B3093))</f>
        <v>196</v>
      </c>
      <c r="B3093" s="168">
        <f t="shared" si="323"/>
        <v>3093</v>
      </c>
      <c r="C3093" s="168" t="str">
        <f t="shared" si="324"/>
        <v>（１）　児童発達支援　（児童福祉法）</v>
      </c>
      <c r="D3093" s="131" t="str">
        <f t="shared" si="325"/>
        <v>障がい福祉課</v>
      </c>
      <c r="E3093" s="27" t="str">
        <f t="shared" si="326"/>
        <v>児童発達支援</v>
      </c>
      <c r="F3093" s="176" t="s">
        <v>13067</v>
      </c>
      <c r="G3093" s="166" t="s">
        <v>13068</v>
      </c>
      <c r="H3093" s="168" t="s">
        <v>13069</v>
      </c>
      <c r="I3093" s="290" t="s">
        <v>13070</v>
      </c>
      <c r="J3093" s="290" t="s">
        <v>13071</v>
      </c>
      <c r="K3093" s="180" t="s">
        <v>13072</v>
      </c>
      <c r="L3093" s="25" t="s">
        <v>25</v>
      </c>
      <c r="M3093" s="287">
        <v>10</v>
      </c>
      <c r="N3093" s="17">
        <v>44348</v>
      </c>
      <c r="O3093" s="69" t="str">
        <f>IFERROR(VLOOKUP(IF($L3093="―",$K3093,$L3093),[4]法人一覧!$D$4:$E$326,2,FALSE),"―")</f>
        <v>―</v>
      </c>
    </row>
    <row r="3094" spans="1:15" ht="30" customHeight="1" x14ac:dyDescent="0.15">
      <c r="A3094" s="39">
        <f>IF($B$2898="","",COUNTA($B$2898:B3094))</f>
        <v>197</v>
      </c>
      <c r="B3094" s="168">
        <f t="shared" si="323"/>
        <v>3094</v>
      </c>
      <c r="C3094" s="168" t="str">
        <f t="shared" si="324"/>
        <v>（１）　児童発達支援　（児童福祉法）</v>
      </c>
      <c r="D3094" s="131" t="str">
        <f t="shared" si="325"/>
        <v>障がい福祉課</v>
      </c>
      <c r="E3094" s="27" t="str">
        <f t="shared" si="326"/>
        <v>児童発達支援</v>
      </c>
      <c r="F3094" s="390" t="s">
        <v>13073</v>
      </c>
      <c r="G3094" s="213" t="s">
        <v>13074</v>
      </c>
      <c r="H3094" s="168" t="s">
        <v>13075</v>
      </c>
      <c r="I3094" s="255" t="s">
        <v>13076</v>
      </c>
      <c r="J3094" s="255" t="s">
        <v>13077</v>
      </c>
      <c r="K3094" s="276" t="s">
        <v>13078</v>
      </c>
      <c r="L3094" s="25" t="s">
        <v>25</v>
      </c>
      <c r="M3094" s="287">
        <v>20</v>
      </c>
      <c r="N3094" s="17">
        <v>44562</v>
      </c>
      <c r="O3094" s="69" t="str">
        <f>IFERROR(VLOOKUP(IF($L3094="―",$K3094,$L3094),[4]法人一覧!$D$4:$E$326,2,FALSE),"―")</f>
        <v>―</v>
      </c>
    </row>
    <row r="3095" spans="1:15" ht="30" customHeight="1" x14ac:dyDescent="0.15">
      <c r="A3095" s="39">
        <f>IF($B$2898="","",COUNTA($B$2898:B3095))</f>
        <v>198</v>
      </c>
      <c r="B3095" s="168">
        <f t="shared" si="323"/>
        <v>3095</v>
      </c>
      <c r="C3095" s="168" t="str">
        <f t="shared" si="324"/>
        <v>（１）　児童発達支援　（児童福祉法）</v>
      </c>
      <c r="D3095" s="131" t="str">
        <f t="shared" si="325"/>
        <v>障がい福祉課</v>
      </c>
      <c r="E3095" s="27" t="str">
        <f t="shared" si="326"/>
        <v>児童発達支援</v>
      </c>
      <c r="F3095" s="176" t="s">
        <v>13079</v>
      </c>
      <c r="G3095" s="255" t="s">
        <v>4933</v>
      </c>
      <c r="H3095" s="168" t="s">
        <v>13080</v>
      </c>
      <c r="I3095" s="255" t="s">
        <v>13081</v>
      </c>
      <c r="J3095" s="295" t="s">
        <v>13082</v>
      </c>
      <c r="K3095" s="180" t="s">
        <v>13083</v>
      </c>
      <c r="L3095" s="25" t="s">
        <v>25</v>
      </c>
      <c r="M3095" s="287">
        <v>5</v>
      </c>
      <c r="N3095" s="17">
        <v>44652</v>
      </c>
      <c r="O3095" s="69" t="str">
        <f>IFERROR(VLOOKUP(IF($L3095="―",$K3095,$L3095),[4]法人一覧!$D$4:$E$326,2,FALSE),"―")</f>
        <v>2190005011550</v>
      </c>
    </row>
    <row r="3096" spans="1:15" ht="30" customHeight="1" x14ac:dyDescent="0.15">
      <c r="A3096" s="39">
        <f>IF($B$2898="","",COUNTA($B$2898:B3096))</f>
        <v>199</v>
      </c>
      <c r="B3096" s="168">
        <f t="shared" si="323"/>
        <v>3096</v>
      </c>
      <c r="C3096" s="168" t="str">
        <f t="shared" si="324"/>
        <v>（１）　児童発達支援　（児童福祉法）</v>
      </c>
      <c r="D3096" s="131" t="str">
        <f t="shared" si="325"/>
        <v>障がい福祉課</v>
      </c>
      <c r="E3096" s="27" t="str">
        <f t="shared" si="326"/>
        <v>児童発達支援</v>
      </c>
      <c r="F3096" s="176" t="s">
        <v>13084</v>
      </c>
      <c r="G3096" s="255" t="s">
        <v>1353</v>
      </c>
      <c r="H3096" s="168" t="s">
        <v>13085</v>
      </c>
      <c r="I3096" s="255" t="s">
        <v>13086</v>
      </c>
      <c r="J3096" s="295" t="s">
        <v>13086</v>
      </c>
      <c r="K3096" s="180" t="s">
        <v>13087</v>
      </c>
      <c r="L3096" s="25" t="s">
        <v>25</v>
      </c>
      <c r="M3096" s="287">
        <v>10</v>
      </c>
      <c r="N3096" s="17">
        <v>44682</v>
      </c>
      <c r="O3096" s="69" t="str">
        <f>IFERROR(VLOOKUP(IF($L3096="―",$K3096,$L3096),[4]法人一覧!$D$4:$E$326,2,FALSE),"―")</f>
        <v>―</v>
      </c>
    </row>
    <row r="3097" spans="1:15" ht="30" customHeight="1" x14ac:dyDescent="0.15">
      <c r="A3097" s="39">
        <f>IF($B$2898="","",COUNTA($B$2898:B3097))</f>
        <v>200</v>
      </c>
      <c r="B3097" s="168">
        <f t="shared" si="323"/>
        <v>3097</v>
      </c>
      <c r="C3097" s="168" t="str">
        <f t="shared" si="324"/>
        <v>（１）　児童発達支援　（児童福祉法）</v>
      </c>
      <c r="D3097" s="131" t="str">
        <f t="shared" si="325"/>
        <v>障がい福祉課</v>
      </c>
      <c r="E3097" s="27" t="str">
        <f t="shared" si="326"/>
        <v>児童発達支援</v>
      </c>
      <c r="F3097" s="176" t="s">
        <v>13088</v>
      </c>
      <c r="G3097" s="166" t="s">
        <v>1380</v>
      </c>
      <c r="H3097" s="168" t="s">
        <v>13089</v>
      </c>
      <c r="I3097" s="166" t="s">
        <v>13090</v>
      </c>
      <c r="J3097" s="166" t="s">
        <v>13091</v>
      </c>
      <c r="K3097" s="276" t="s">
        <v>13039</v>
      </c>
      <c r="L3097" s="25" t="s">
        <v>25</v>
      </c>
      <c r="M3097" s="287">
        <v>10</v>
      </c>
      <c r="N3097" s="296">
        <v>44774</v>
      </c>
      <c r="O3097" s="69" t="str">
        <f>IFERROR(VLOOKUP(IF($L3097="―",$K3097,$L3097),[4]法人一覧!$D$4:$E$326,2,FALSE),"―")</f>
        <v>―</v>
      </c>
    </row>
    <row r="3098" spans="1:15" ht="30" customHeight="1" x14ac:dyDescent="0.15">
      <c r="A3098" s="39">
        <f>IF($B$2898="","",COUNTA($B$2898:B3098))</f>
        <v>201</v>
      </c>
      <c r="B3098" s="168">
        <f t="shared" si="323"/>
        <v>3098</v>
      </c>
      <c r="C3098" s="168" t="str">
        <f t="shared" si="324"/>
        <v>（１）　児童発達支援　（児童福祉法）</v>
      </c>
      <c r="D3098" s="131" t="str">
        <f t="shared" si="325"/>
        <v>障がい福祉課</v>
      </c>
      <c r="E3098" s="27" t="str">
        <f t="shared" si="326"/>
        <v>児童発達支援</v>
      </c>
      <c r="F3098" s="176" t="s">
        <v>13092</v>
      </c>
      <c r="G3098" s="166" t="s">
        <v>10032</v>
      </c>
      <c r="H3098" s="168" t="s">
        <v>13093</v>
      </c>
      <c r="I3098" s="166" t="s">
        <v>13094</v>
      </c>
      <c r="J3098" s="166" t="s">
        <v>13095</v>
      </c>
      <c r="K3098" s="276" t="s">
        <v>13096</v>
      </c>
      <c r="L3098" s="25" t="s">
        <v>25</v>
      </c>
      <c r="M3098" s="287">
        <v>20</v>
      </c>
      <c r="N3098" s="296">
        <v>44805</v>
      </c>
      <c r="O3098" s="69" t="str">
        <f>IFERROR(VLOOKUP(IF($L3098="―",$K3098,$L3098),[4]法人一覧!$D$4:$E$326,2,FALSE),"―")</f>
        <v>―</v>
      </c>
    </row>
    <row r="3099" spans="1:15" ht="30" customHeight="1" x14ac:dyDescent="0.15">
      <c r="A3099" s="39">
        <f>IF($B$2898="","",COUNTA($B$2898:B3099))</f>
        <v>202</v>
      </c>
      <c r="B3099" s="168">
        <f t="shared" si="323"/>
        <v>3099</v>
      </c>
      <c r="C3099" s="168" t="str">
        <f t="shared" si="324"/>
        <v>（１）　児童発達支援　（児童福祉法）</v>
      </c>
      <c r="D3099" s="131" t="str">
        <f t="shared" si="325"/>
        <v>障がい福祉課</v>
      </c>
      <c r="E3099" s="27" t="str">
        <f t="shared" si="326"/>
        <v>児童発達支援</v>
      </c>
      <c r="F3099" s="180" t="s">
        <v>13097</v>
      </c>
      <c r="G3099" s="166" t="s">
        <v>13098</v>
      </c>
      <c r="H3099" s="278" t="s">
        <v>13099</v>
      </c>
      <c r="I3099" s="255" t="s">
        <v>13100</v>
      </c>
      <c r="J3099" s="166" t="s">
        <v>13101</v>
      </c>
      <c r="K3099" s="10" t="s">
        <v>13051</v>
      </c>
      <c r="L3099" s="25" t="s">
        <v>25</v>
      </c>
      <c r="M3099" s="287">
        <v>10</v>
      </c>
      <c r="N3099" s="296">
        <v>45017</v>
      </c>
      <c r="O3099" s="69" t="str">
        <f>IFERROR(VLOOKUP(IF($L3099="―",$K3099,$L3099),[4]法人一覧!$D$4:$E$326,2,FALSE),"―")</f>
        <v>―</v>
      </c>
    </row>
    <row r="3100" spans="1:15" ht="30" customHeight="1" x14ac:dyDescent="0.15">
      <c r="A3100" s="39">
        <f>IF($B$2898="","",COUNTA($B$2898:B3100))</f>
        <v>203</v>
      </c>
      <c r="B3100" s="168">
        <f t="shared" si="323"/>
        <v>3100</v>
      </c>
      <c r="C3100" s="168" t="str">
        <f t="shared" si="324"/>
        <v>（１）　児童発達支援　（児童福祉法）</v>
      </c>
      <c r="D3100" s="131" t="str">
        <f t="shared" si="325"/>
        <v>障がい福祉課</v>
      </c>
      <c r="E3100" s="27" t="str">
        <f t="shared" si="326"/>
        <v>児童発達支援</v>
      </c>
      <c r="F3100" s="98" t="s">
        <v>13102</v>
      </c>
      <c r="G3100" s="34" t="s">
        <v>1402</v>
      </c>
      <c r="H3100" s="98" t="s">
        <v>13103</v>
      </c>
      <c r="I3100" s="98" t="s">
        <v>13104</v>
      </c>
      <c r="J3100" s="98" t="s">
        <v>13105</v>
      </c>
      <c r="K3100" s="98" t="s">
        <v>12756</v>
      </c>
      <c r="L3100" s="25" t="s">
        <v>25</v>
      </c>
      <c r="M3100" s="287">
        <v>10</v>
      </c>
      <c r="N3100" s="296">
        <v>45047</v>
      </c>
      <c r="O3100" s="69" t="str">
        <f>IFERROR(VLOOKUP(IF($L3100="―",$K3100,$L3100),[4]法人一覧!$D$4:$E$326,2,FALSE),"―")</f>
        <v>―</v>
      </c>
    </row>
    <row r="3101" spans="1:15" ht="30" customHeight="1" x14ac:dyDescent="0.15">
      <c r="A3101" s="39">
        <f>IF($B$2898="","",COUNTA($B$2898:B3101))</f>
        <v>204</v>
      </c>
      <c r="B3101" s="168">
        <f t="shared" si="323"/>
        <v>3101</v>
      </c>
      <c r="C3101" s="168" t="str">
        <f t="shared" si="324"/>
        <v>（１）　児童発達支援　（児童福祉法）</v>
      </c>
      <c r="D3101" s="131" t="str">
        <f t="shared" si="325"/>
        <v>障がい福祉課</v>
      </c>
      <c r="E3101" s="27" t="str">
        <f t="shared" si="326"/>
        <v>児童発達支援</v>
      </c>
      <c r="F3101" s="25" t="s">
        <v>13106</v>
      </c>
      <c r="G3101" s="98" t="s">
        <v>1353</v>
      </c>
      <c r="H3101" s="25" t="s">
        <v>13107</v>
      </c>
      <c r="I3101" s="98" t="s">
        <v>13108</v>
      </c>
      <c r="J3101" s="98" t="s">
        <v>13109</v>
      </c>
      <c r="K3101" s="25" t="s">
        <v>13110</v>
      </c>
      <c r="L3101" s="25" t="s">
        <v>25</v>
      </c>
      <c r="M3101" s="287">
        <v>10</v>
      </c>
      <c r="N3101" s="296">
        <v>45108</v>
      </c>
      <c r="O3101" s="69" t="str">
        <f>IFERROR(VLOOKUP(IF($L3101="―",$K3101,$L3101),[4]法人一覧!$D$4:$E$326,2,FALSE),"―")</f>
        <v>―</v>
      </c>
    </row>
    <row r="3102" spans="1:15" ht="30" customHeight="1" x14ac:dyDescent="0.15">
      <c r="A3102" s="39">
        <f>IF($B$2898="","",COUNTA($B$2898:B3102))</f>
        <v>205</v>
      </c>
      <c r="B3102" s="168">
        <f t="shared" si="323"/>
        <v>3102</v>
      </c>
      <c r="C3102" s="168" t="str">
        <f t="shared" si="324"/>
        <v>（１）　児童発達支援　（児童福祉法）</v>
      </c>
      <c r="D3102" s="131" t="str">
        <f t="shared" si="325"/>
        <v>障がい福祉課</v>
      </c>
      <c r="E3102" s="27" t="str">
        <f t="shared" si="326"/>
        <v>児童発達支援</v>
      </c>
      <c r="F3102" s="25" t="s">
        <v>15625</v>
      </c>
      <c r="G3102" s="98" t="s">
        <v>394</v>
      </c>
      <c r="H3102" s="25" t="s">
        <v>15626</v>
      </c>
      <c r="I3102" s="297" t="s">
        <v>13111</v>
      </c>
      <c r="J3102" s="98" t="s">
        <v>13112</v>
      </c>
      <c r="K3102" s="25" t="s">
        <v>15627</v>
      </c>
      <c r="L3102" s="25" t="s">
        <v>25</v>
      </c>
      <c r="M3102" s="287">
        <v>10</v>
      </c>
      <c r="N3102" s="296">
        <v>45444</v>
      </c>
      <c r="O3102" s="69" t="str">
        <f>IFERROR(VLOOKUP(IF($L3102="―",$K3102,$L3102),[4]法人一覧!$D$4:$E$326,2,FALSE),"―")</f>
        <v>―</v>
      </c>
    </row>
    <row r="3103" spans="1:15" ht="30" customHeight="1" x14ac:dyDescent="0.15">
      <c r="A3103" s="39">
        <f>IF($B$2898="","",COUNTA($B$2898:B3103))</f>
        <v>206</v>
      </c>
      <c r="B3103" s="168">
        <f t="shared" si="323"/>
        <v>3103</v>
      </c>
      <c r="C3103" s="168" t="str">
        <f t="shared" si="324"/>
        <v>（１）　児童発達支援　（児童福祉法）</v>
      </c>
      <c r="D3103" s="131" t="str">
        <f t="shared" si="325"/>
        <v>障がい福祉課</v>
      </c>
      <c r="E3103" s="27" t="str">
        <f t="shared" si="326"/>
        <v>児童発達支援</v>
      </c>
      <c r="F3103" s="25" t="s">
        <v>15628</v>
      </c>
      <c r="G3103" s="98" t="s">
        <v>10023</v>
      </c>
      <c r="H3103" s="25" t="s">
        <v>15629</v>
      </c>
      <c r="I3103" s="297" t="s">
        <v>13113</v>
      </c>
      <c r="J3103" s="98" t="s">
        <v>13114</v>
      </c>
      <c r="K3103" s="25" t="s">
        <v>15630</v>
      </c>
      <c r="L3103" s="25" t="s">
        <v>25</v>
      </c>
      <c r="M3103" s="287">
        <v>10</v>
      </c>
      <c r="N3103" s="296">
        <v>45597</v>
      </c>
      <c r="O3103" s="69" t="str">
        <f>IFERROR(VLOOKUP(IF($L3103="―",$K3103,$L3103),[4]法人一覧!$D$4:$E$326,2,FALSE),"―")</f>
        <v>―</v>
      </c>
    </row>
    <row r="3104" spans="1:15" ht="30" customHeight="1" x14ac:dyDescent="0.15">
      <c r="A3104" s="39">
        <f>IF($B$2898="","",COUNTA($B$2898:B3104))</f>
        <v>207</v>
      </c>
      <c r="B3104" s="168">
        <f t="shared" si="323"/>
        <v>3104</v>
      </c>
      <c r="C3104" s="168" t="str">
        <f t="shared" si="324"/>
        <v>（１）　児童発達支援　（児童福祉法）</v>
      </c>
      <c r="D3104" s="131" t="str">
        <f t="shared" si="325"/>
        <v>障がい福祉課</v>
      </c>
      <c r="E3104" s="27" t="str">
        <f t="shared" si="326"/>
        <v>児童発達支援</v>
      </c>
      <c r="F3104" s="25" t="s">
        <v>15631</v>
      </c>
      <c r="G3104" s="98" t="s">
        <v>1349</v>
      </c>
      <c r="H3104" s="25" t="s">
        <v>15632</v>
      </c>
      <c r="I3104" s="297" t="s">
        <v>13115</v>
      </c>
      <c r="J3104" s="98" t="s">
        <v>13116</v>
      </c>
      <c r="K3104" s="25" t="s">
        <v>15633</v>
      </c>
      <c r="L3104" s="25" t="s">
        <v>25</v>
      </c>
      <c r="M3104" s="287">
        <v>10</v>
      </c>
      <c r="N3104" s="296">
        <v>45658</v>
      </c>
      <c r="O3104" s="69" t="str">
        <f>IFERROR(VLOOKUP(IF($L3104="―",$K3104,$L3104),[4]法人一覧!$D$4:$E$326,2,FALSE),"―")</f>
        <v>―</v>
      </c>
    </row>
    <row r="3105" spans="1:15" ht="30" customHeight="1" x14ac:dyDescent="0.15">
      <c r="A3105" s="39">
        <f>IF($B$2898="","",COUNTA($B$2898:B3105))</f>
        <v>208</v>
      </c>
      <c r="B3105" s="168">
        <f t="shared" si="323"/>
        <v>3105</v>
      </c>
      <c r="C3105" s="168" t="str">
        <f t="shared" si="324"/>
        <v>（１）　児童発達支援　（児童福祉法）</v>
      </c>
      <c r="D3105" s="131" t="str">
        <f t="shared" si="325"/>
        <v>障がい福祉課</v>
      </c>
      <c r="E3105" s="27" t="str">
        <f t="shared" si="326"/>
        <v>児童発達支援</v>
      </c>
      <c r="F3105" s="25" t="s">
        <v>13117</v>
      </c>
      <c r="G3105" s="98" t="s">
        <v>13118</v>
      </c>
      <c r="H3105" s="25" t="s">
        <v>15634</v>
      </c>
      <c r="I3105" s="297" t="s">
        <v>13119</v>
      </c>
      <c r="J3105" s="98"/>
      <c r="K3105" s="25" t="s">
        <v>15635</v>
      </c>
      <c r="L3105" s="25" t="s">
        <v>25</v>
      </c>
      <c r="M3105" s="287">
        <v>10</v>
      </c>
      <c r="N3105" s="296">
        <v>45689</v>
      </c>
      <c r="O3105" s="69" t="str">
        <f>IFERROR(VLOOKUP(IF($L3105="―",$K3105,$L3105),[4]法人一覧!$D$4:$E$326,2,FALSE),"―")</f>
        <v>―</v>
      </c>
    </row>
    <row r="3106" spans="1:15" ht="30" customHeight="1" x14ac:dyDescent="0.15">
      <c r="A3106" s="39">
        <f>IF($B$2898="","",COUNTA($B$2898:B3106))</f>
        <v>209</v>
      </c>
      <c r="B3106" s="168">
        <f t="shared" si="323"/>
        <v>3106</v>
      </c>
      <c r="C3106" s="168" t="str">
        <f t="shared" si="324"/>
        <v>（１）　児童発達支援　（児童福祉法）</v>
      </c>
      <c r="D3106" s="131" t="str">
        <f t="shared" si="325"/>
        <v>障がい福祉課</v>
      </c>
      <c r="E3106" s="27" t="str">
        <f t="shared" si="326"/>
        <v>児童発達支援</v>
      </c>
      <c r="F3106" s="25" t="s">
        <v>15636</v>
      </c>
      <c r="G3106" s="34" t="s">
        <v>1386</v>
      </c>
      <c r="H3106" s="27" t="s">
        <v>15637</v>
      </c>
      <c r="I3106" s="34" t="s">
        <v>15638</v>
      </c>
      <c r="J3106" s="34" t="s">
        <v>15639</v>
      </c>
      <c r="K3106" s="25" t="s">
        <v>15640</v>
      </c>
      <c r="L3106" s="27"/>
      <c r="M3106" s="69">
        <v>10</v>
      </c>
      <c r="N3106" s="93">
        <v>45809</v>
      </c>
      <c r="O3106" s="69" t="str">
        <f>IFERROR(VLOOKUP(IF($L3106="―",$K3106,$L3106),[4]法人一覧!$D$4:$E$326,2,FALSE),"―")</f>
        <v>―</v>
      </c>
    </row>
    <row r="3107" spans="1:15" ht="30" customHeight="1" x14ac:dyDescent="0.15">
      <c r="A3107" s="39">
        <f>IF($B$2898="","",COUNTA($B$2898:B3107))</f>
        <v>210</v>
      </c>
      <c r="B3107" s="168">
        <f t="shared" si="323"/>
        <v>3107</v>
      </c>
      <c r="C3107" s="168" t="str">
        <f t="shared" si="324"/>
        <v>（１）　児童発達支援　（児童福祉法）</v>
      </c>
      <c r="D3107" s="131" t="str">
        <f t="shared" si="325"/>
        <v>障がい福祉課</v>
      </c>
      <c r="E3107" s="27" t="str">
        <f t="shared" si="326"/>
        <v>児童発達支援</v>
      </c>
      <c r="F3107" s="176" t="s">
        <v>13120</v>
      </c>
      <c r="G3107" s="166" t="s">
        <v>13121</v>
      </c>
      <c r="H3107" s="168" t="s">
        <v>13122</v>
      </c>
      <c r="I3107" s="255" t="s">
        <v>13123</v>
      </c>
      <c r="J3107" s="166" t="s">
        <v>13124</v>
      </c>
      <c r="K3107" s="180" t="s">
        <v>13125</v>
      </c>
      <c r="L3107" s="25" t="s">
        <v>25</v>
      </c>
      <c r="M3107" s="169">
        <v>10</v>
      </c>
      <c r="N3107" s="17">
        <v>43922</v>
      </c>
      <c r="O3107" s="69" t="str">
        <f>IFERROR(VLOOKUP(IF($L3107="―",$K3107,$L3107),[4]法人一覧!$D$4:$E$326,2,FALSE),"―")</f>
        <v>―</v>
      </c>
    </row>
    <row r="3108" spans="1:15" ht="30" customHeight="1" x14ac:dyDescent="0.15">
      <c r="A3108" s="39">
        <f>IF($B$2898="","",COUNTA($B$2898:B3108))</f>
        <v>211</v>
      </c>
      <c r="B3108" s="168">
        <f t="shared" si="323"/>
        <v>3108</v>
      </c>
      <c r="C3108" s="168" t="str">
        <f t="shared" si="324"/>
        <v>（１）　児童発達支援　（児童福祉法）</v>
      </c>
      <c r="D3108" s="131" t="str">
        <f t="shared" si="325"/>
        <v>障がい福祉課</v>
      </c>
      <c r="E3108" s="27" t="str">
        <f t="shared" si="326"/>
        <v>児童発達支援</v>
      </c>
      <c r="F3108" s="285" t="s">
        <v>13126</v>
      </c>
      <c r="G3108" s="279" t="s">
        <v>249</v>
      </c>
      <c r="H3108" s="168" t="s">
        <v>13127</v>
      </c>
      <c r="I3108" s="279" t="s">
        <v>13128</v>
      </c>
      <c r="J3108" s="279" t="s">
        <v>13128</v>
      </c>
      <c r="K3108" s="283" t="s">
        <v>46</v>
      </c>
      <c r="L3108" s="25" t="s">
        <v>25</v>
      </c>
      <c r="M3108" s="284">
        <v>5</v>
      </c>
      <c r="N3108" s="17">
        <v>41000</v>
      </c>
      <c r="O3108" s="69" t="str">
        <f>IFERROR(VLOOKUP(IF($L3108="―",$K3108,$L3108),[4]法人一覧!$D$4:$E$326,2,FALSE),"―")</f>
        <v>―</v>
      </c>
    </row>
    <row r="3109" spans="1:15" ht="30" customHeight="1" x14ac:dyDescent="0.15">
      <c r="A3109" s="39">
        <f>IF($B$2898="","",COUNTA($B$2898:B3109))</f>
        <v>212</v>
      </c>
      <c r="B3109" s="168">
        <f t="shared" si="323"/>
        <v>3109</v>
      </c>
      <c r="C3109" s="168" t="str">
        <f t="shared" si="324"/>
        <v>（１）　児童発達支援　（児童福祉法）</v>
      </c>
      <c r="D3109" s="131" t="str">
        <f t="shared" si="325"/>
        <v>障がい福祉課</v>
      </c>
      <c r="E3109" s="27" t="str">
        <f t="shared" si="326"/>
        <v>児童発達支援</v>
      </c>
      <c r="F3109" s="285" t="s">
        <v>13129</v>
      </c>
      <c r="G3109" s="279" t="s">
        <v>13130</v>
      </c>
      <c r="H3109" s="168" t="s">
        <v>15641</v>
      </c>
      <c r="I3109" s="279" t="s">
        <v>13131</v>
      </c>
      <c r="J3109" s="279" t="s">
        <v>13132</v>
      </c>
      <c r="K3109" s="283" t="s">
        <v>13133</v>
      </c>
      <c r="L3109" s="25" t="s">
        <v>25</v>
      </c>
      <c r="M3109" s="195">
        <v>20</v>
      </c>
      <c r="N3109" s="17">
        <v>42095</v>
      </c>
      <c r="O3109" s="69" t="str">
        <f>IFERROR(VLOOKUP(IF($L3109="―",$K3109,$L3109),[4]法人一覧!$D$4:$E$326,2,FALSE),"―")</f>
        <v>―</v>
      </c>
    </row>
    <row r="3110" spans="1:15" ht="30" customHeight="1" x14ac:dyDescent="0.15">
      <c r="A3110" s="39">
        <f>IF($B$2898="","",COUNTA($B$2898:B3110))</f>
        <v>213</v>
      </c>
      <c r="B3110" s="168">
        <f t="shared" si="323"/>
        <v>3110</v>
      </c>
      <c r="C3110" s="168" t="str">
        <f t="shared" si="324"/>
        <v>（１）　児童発達支援　（児童福祉法）</v>
      </c>
      <c r="D3110" s="131" t="str">
        <f t="shared" si="325"/>
        <v>障がい福祉課</v>
      </c>
      <c r="E3110" s="27" t="str">
        <f t="shared" si="326"/>
        <v>児童発達支援</v>
      </c>
      <c r="F3110" s="176" t="s">
        <v>13134</v>
      </c>
      <c r="G3110" s="166" t="s">
        <v>2640</v>
      </c>
      <c r="H3110" s="168" t="s">
        <v>13135</v>
      </c>
      <c r="I3110" s="166" t="s">
        <v>13136</v>
      </c>
      <c r="J3110" s="166" t="s">
        <v>13137</v>
      </c>
      <c r="K3110" s="276" t="s">
        <v>13138</v>
      </c>
      <c r="L3110" s="25" t="s">
        <v>25</v>
      </c>
      <c r="M3110" s="287">
        <v>20</v>
      </c>
      <c r="N3110" s="296">
        <v>44287</v>
      </c>
      <c r="O3110" s="69" t="str">
        <f>IFERROR(VLOOKUP(IF($L3110="―",$K3110,$L3110),[4]法人一覧!$D$4:$E$326,2,FALSE),"―")</f>
        <v>―</v>
      </c>
    </row>
    <row r="3111" spans="1:15" ht="30" customHeight="1" x14ac:dyDescent="0.15">
      <c r="A3111" s="39">
        <f>IF($B$2898="","",COUNTA($B$2898:B3111))</f>
        <v>214</v>
      </c>
      <c r="B3111" s="168">
        <f t="shared" si="323"/>
        <v>3111</v>
      </c>
      <c r="C3111" s="168" t="str">
        <f t="shared" si="324"/>
        <v>（１）　児童発達支援　（児童福祉法）</v>
      </c>
      <c r="D3111" s="131" t="str">
        <f t="shared" si="325"/>
        <v>障がい福祉課</v>
      </c>
      <c r="E3111" s="27" t="str">
        <f t="shared" si="326"/>
        <v>児童発達支援</v>
      </c>
      <c r="F3111" s="176" t="s">
        <v>15642</v>
      </c>
      <c r="G3111" s="166" t="s">
        <v>13139</v>
      </c>
      <c r="H3111" s="168" t="s">
        <v>15643</v>
      </c>
      <c r="I3111" s="166" t="s">
        <v>13140</v>
      </c>
      <c r="J3111" s="166" t="s">
        <v>13141</v>
      </c>
      <c r="K3111" s="276" t="s">
        <v>13142</v>
      </c>
      <c r="L3111" s="25" t="s">
        <v>25</v>
      </c>
      <c r="M3111" s="287">
        <v>10</v>
      </c>
      <c r="N3111" s="296">
        <v>45658</v>
      </c>
      <c r="O3111" s="69" t="str">
        <f>IFERROR(VLOOKUP(IF($L3111="―",$K3111,$L3111),[4]法人一覧!$D$4:$E$326,2,FALSE),"―")</f>
        <v>―</v>
      </c>
    </row>
    <row r="3112" spans="1:15" ht="30" customHeight="1" x14ac:dyDescent="0.15">
      <c r="A3112" s="39">
        <f>IF($B$2898="","",COUNTA($B$2898:B3112))</f>
        <v>215</v>
      </c>
      <c r="B3112" s="168">
        <f t="shared" si="323"/>
        <v>3112</v>
      </c>
      <c r="C3112" s="168" t="str">
        <f t="shared" si="324"/>
        <v>（１）　児童発達支援　（児童福祉法）</v>
      </c>
      <c r="D3112" s="131" t="str">
        <f t="shared" si="325"/>
        <v>障がい福祉課</v>
      </c>
      <c r="E3112" s="27" t="str">
        <f t="shared" si="326"/>
        <v>児童発達支援</v>
      </c>
      <c r="F3112" s="98" t="s">
        <v>13143</v>
      </c>
      <c r="G3112" s="34" t="s">
        <v>13144</v>
      </c>
      <c r="H3112" s="34" t="s">
        <v>13145</v>
      </c>
      <c r="I3112" s="34" t="s">
        <v>13146</v>
      </c>
      <c r="J3112" s="34" t="s">
        <v>13146</v>
      </c>
      <c r="K3112" s="98" t="s">
        <v>13147</v>
      </c>
      <c r="L3112" s="25" t="s">
        <v>25</v>
      </c>
      <c r="M3112" s="287">
        <v>10</v>
      </c>
      <c r="N3112" s="296">
        <v>45292</v>
      </c>
      <c r="O3112" s="69" t="str">
        <f>IFERROR(VLOOKUP(IF($L3112="―",$K3112,$L3112),[4]法人一覧!$D$4:$E$326,2,FALSE),"―")</f>
        <v>―</v>
      </c>
    </row>
    <row r="3113" spans="1:15" ht="30" customHeight="1" x14ac:dyDescent="0.15">
      <c r="A3113" s="39">
        <f>IF($B$2898="","",COUNTA($B$2898:B3113))</f>
        <v>216</v>
      </c>
      <c r="B3113" s="168">
        <f t="shared" si="323"/>
        <v>3113</v>
      </c>
      <c r="C3113" s="168" t="str">
        <f t="shared" si="324"/>
        <v>（１）　児童発達支援　（児童福祉法）</v>
      </c>
      <c r="D3113" s="131" t="str">
        <f t="shared" si="325"/>
        <v>障がい福祉課</v>
      </c>
      <c r="E3113" s="27" t="str">
        <f t="shared" si="326"/>
        <v>児童発達支援</v>
      </c>
      <c r="F3113" s="98" t="s">
        <v>13148</v>
      </c>
      <c r="G3113" s="98" t="s">
        <v>8530</v>
      </c>
      <c r="H3113" s="98" t="s">
        <v>13149</v>
      </c>
      <c r="I3113" s="217" t="s">
        <v>13150</v>
      </c>
      <c r="J3113" s="217" t="s">
        <v>13150</v>
      </c>
      <c r="K3113" s="98" t="s">
        <v>13151</v>
      </c>
      <c r="L3113" s="25" t="s">
        <v>25</v>
      </c>
      <c r="M3113" s="287">
        <v>10</v>
      </c>
      <c r="N3113" s="296">
        <v>45383</v>
      </c>
      <c r="O3113" s="69" t="str">
        <f>IFERROR(VLOOKUP(IF($L3113="―",$K3113,$L3113),[4]法人一覧!$D$4:$E$326,2,FALSE),"―")</f>
        <v>―</v>
      </c>
    </row>
    <row r="3114" spans="1:15" ht="30" customHeight="1" x14ac:dyDescent="0.15">
      <c r="A3114" s="39">
        <f>IF($B$2898="","",COUNTA($B$2898:B3114))</f>
        <v>217</v>
      </c>
      <c r="B3114" s="168">
        <f t="shared" si="323"/>
        <v>3114</v>
      </c>
      <c r="C3114" s="168" t="str">
        <f t="shared" si="324"/>
        <v>（１）　児童発達支援　（児童福祉法）</v>
      </c>
      <c r="D3114" s="131" t="str">
        <f t="shared" si="325"/>
        <v>障がい福祉課</v>
      </c>
      <c r="E3114" s="27" t="str">
        <f t="shared" si="326"/>
        <v>児童発達支援</v>
      </c>
      <c r="F3114" s="25" t="s">
        <v>15644</v>
      </c>
      <c r="G3114" s="98" t="s">
        <v>3564</v>
      </c>
      <c r="H3114" s="25" t="s">
        <v>15645</v>
      </c>
      <c r="I3114" s="98" t="s">
        <v>15646</v>
      </c>
      <c r="J3114" s="98"/>
      <c r="K3114" s="25" t="s">
        <v>15647</v>
      </c>
      <c r="L3114" s="25"/>
      <c r="M3114" s="97">
        <v>10</v>
      </c>
      <c r="N3114" s="93">
        <v>45962</v>
      </c>
      <c r="O3114" s="69" t="str">
        <f>IFERROR(VLOOKUP(IF($L3114="―",$K3114,$L3114),[4]法人一覧!$D$4:$E$326,2,FALSE),"―")</f>
        <v>―</v>
      </c>
    </row>
    <row r="3115" spans="1:15" ht="30" customHeight="1" x14ac:dyDescent="0.15">
      <c r="A3115" s="39">
        <f>IF($B$2898="","",COUNTA($B$2898:B3115))</f>
        <v>218</v>
      </c>
      <c r="B3115" s="168">
        <f t="shared" si="323"/>
        <v>3115</v>
      </c>
      <c r="C3115" s="168" t="str">
        <f t="shared" si="324"/>
        <v>（１）　児童発達支援　（児童福祉法）</v>
      </c>
      <c r="D3115" s="131" t="str">
        <f t="shared" si="325"/>
        <v>障がい福祉課</v>
      </c>
      <c r="E3115" s="27" t="str">
        <f t="shared" si="326"/>
        <v>児童発達支援</v>
      </c>
      <c r="F3115" s="10" t="s">
        <v>13152</v>
      </c>
      <c r="G3115" s="12" t="s">
        <v>13153</v>
      </c>
      <c r="H3115" s="168" t="s">
        <v>13154</v>
      </c>
      <c r="I3115" s="12" t="s">
        <v>13155</v>
      </c>
      <c r="J3115" s="12" t="s">
        <v>13156</v>
      </c>
      <c r="K3115" s="276" t="s">
        <v>13157</v>
      </c>
      <c r="L3115" s="25" t="s">
        <v>25</v>
      </c>
      <c r="M3115" s="195">
        <v>20</v>
      </c>
      <c r="N3115" s="17">
        <v>41275</v>
      </c>
      <c r="O3115" s="69" t="str">
        <f>IFERROR(VLOOKUP(IF($L3115="―",$K3115,$L3115),[4]法人一覧!$D$4:$E$326,2,FALSE),"―")</f>
        <v>―</v>
      </c>
    </row>
    <row r="3116" spans="1:15" ht="30" customHeight="1" x14ac:dyDescent="0.15">
      <c r="A3116" s="39">
        <f>IF($B$2898="","",COUNTA($B$2898:B3116))</f>
        <v>219</v>
      </c>
      <c r="B3116" s="168">
        <f t="shared" si="323"/>
        <v>3116</v>
      </c>
      <c r="C3116" s="168" t="str">
        <f t="shared" si="324"/>
        <v>（１）　児童発達支援　（児童福祉法）</v>
      </c>
      <c r="D3116" s="131" t="str">
        <f t="shared" si="325"/>
        <v>障がい福祉課</v>
      </c>
      <c r="E3116" s="27" t="str">
        <f t="shared" si="326"/>
        <v>児童発達支援</v>
      </c>
      <c r="F3116" s="10" t="s">
        <v>13158</v>
      </c>
      <c r="G3116" s="12" t="s">
        <v>13159</v>
      </c>
      <c r="H3116" s="168" t="s">
        <v>13160</v>
      </c>
      <c r="I3116" s="12" t="s">
        <v>13161</v>
      </c>
      <c r="J3116" s="12" t="s">
        <v>13162</v>
      </c>
      <c r="K3116" s="276" t="s">
        <v>13133</v>
      </c>
      <c r="L3116" s="25" t="s">
        <v>25</v>
      </c>
      <c r="M3116" s="280">
        <v>10</v>
      </c>
      <c r="N3116" s="17">
        <v>42430</v>
      </c>
      <c r="O3116" s="69" t="str">
        <f>IFERROR(VLOOKUP(IF($L3116="―",$K3116,$L3116),[4]法人一覧!$D$4:$E$326,2,FALSE),"―")</f>
        <v>―</v>
      </c>
    </row>
    <row r="3117" spans="1:15" ht="30" customHeight="1" x14ac:dyDescent="0.15">
      <c r="A3117" s="39">
        <f>IF($B$2898="","",COUNTA($B$2898:B3117))</f>
        <v>220</v>
      </c>
      <c r="B3117" s="168">
        <f t="shared" si="323"/>
        <v>3117</v>
      </c>
      <c r="C3117" s="168" t="str">
        <f t="shared" si="324"/>
        <v>（１）　児童発達支援　（児童福祉法）</v>
      </c>
      <c r="D3117" s="131" t="str">
        <f t="shared" si="325"/>
        <v>障がい福祉課</v>
      </c>
      <c r="E3117" s="27" t="str">
        <f t="shared" si="326"/>
        <v>児童発達支援</v>
      </c>
      <c r="F3117" s="10" t="s">
        <v>13163</v>
      </c>
      <c r="G3117" s="12" t="s">
        <v>425</v>
      </c>
      <c r="H3117" s="168" t="s">
        <v>13164</v>
      </c>
      <c r="I3117" s="12" t="s">
        <v>13165</v>
      </c>
      <c r="J3117" s="12" t="s">
        <v>13166</v>
      </c>
      <c r="K3117" s="276" t="s">
        <v>13167</v>
      </c>
      <c r="L3117" s="25" t="s">
        <v>25</v>
      </c>
      <c r="M3117" s="280">
        <v>10</v>
      </c>
      <c r="N3117" s="17">
        <v>42430</v>
      </c>
      <c r="O3117" s="69" t="str">
        <f>IFERROR(VLOOKUP(IF($L3117="―",$K3117,$L3117),[4]法人一覧!$D$4:$E$326,2,FALSE),"―")</f>
        <v>―</v>
      </c>
    </row>
    <row r="3118" spans="1:15" ht="30" customHeight="1" x14ac:dyDescent="0.15">
      <c r="A3118" s="39">
        <f>IF($B$2898="","",COUNTA($B$2898:B3118))</f>
        <v>221</v>
      </c>
      <c r="B3118" s="168">
        <f t="shared" si="323"/>
        <v>3118</v>
      </c>
      <c r="C3118" s="168" t="str">
        <f t="shared" si="324"/>
        <v>（１）　児童発達支援　（児童福祉法）</v>
      </c>
      <c r="D3118" s="131" t="str">
        <f t="shared" si="325"/>
        <v>障がい福祉課</v>
      </c>
      <c r="E3118" s="27" t="str">
        <f t="shared" si="326"/>
        <v>児童発達支援</v>
      </c>
      <c r="F3118" s="10" t="s">
        <v>13168</v>
      </c>
      <c r="G3118" s="12" t="s">
        <v>13169</v>
      </c>
      <c r="H3118" s="168" t="s">
        <v>13170</v>
      </c>
      <c r="I3118" s="12" t="s">
        <v>13171</v>
      </c>
      <c r="J3118" s="12" t="s">
        <v>13171</v>
      </c>
      <c r="K3118" s="276" t="s">
        <v>12852</v>
      </c>
      <c r="L3118" s="25" t="s">
        <v>25</v>
      </c>
      <c r="M3118" s="280">
        <v>10</v>
      </c>
      <c r="N3118" s="17">
        <v>42675</v>
      </c>
      <c r="O3118" s="69" t="str">
        <f>IFERROR(VLOOKUP(IF($L3118="―",$K3118,$L3118),[4]法人一覧!$D$4:$E$326,2,FALSE),"―")</f>
        <v>―</v>
      </c>
    </row>
    <row r="3119" spans="1:15" ht="30" customHeight="1" x14ac:dyDescent="0.15">
      <c r="A3119" s="39">
        <f>IF($B$2898="","",COUNTA($B$2898:B3119))</f>
        <v>222</v>
      </c>
      <c r="B3119" s="168">
        <f t="shared" si="323"/>
        <v>3119</v>
      </c>
      <c r="C3119" s="168" t="str">
        <f t="shared" si="324"/>
        <v>（１）　児童発達支援　（児童福祉法）</v>
      </c>
      <c r="D3119" s="131" t="str">
        <f t="shared" si="325"/>
        <v>障がい福祉課</v>
      </c>
      <c r="E3119" s="27" t="str">
        <f t="shared" si="326"/>
        <v>児童発達支援</v>
      </c>
      <c r="F3119" s="10" t="s">
        <v>13172</v>
      </c>
      <c r="G3119" s="12" t="s">
        <v>7065</v>
      </c>
      <c r="H3119" s="168" t="s">
        <v>12036</v>
      </c>
      <c r="I3119" s="12" t="s">
        <v>13173</v>
      </c>
      <c r="J3119" s="12" t="s">
        <v>13174</v>
      </c>
      <c r="K3119" s="276" t="s">
        <v>13133</v>
      </c>
      <c r="L3119" s="25" t="s">
        <v>25</v>
      </c>
      <c r="M3119" s="280">
        <v>10</v>
      </c>
      <c r="N3119" s="17">
        <v>42917</v>
      </c>
      <c r="O3119" s="69" t="str">
        <f>IFERROR(VLOOKUP(IF($L3119="―",$K3119,$L3119),[4]法人一覧!$D$4:$E$326,2,FALSE),"―")</f>
        <v>―</v>
      </c>
    </row>
    <row r="3120" spans="1:15" ht="30" customHeight="1" x14ac:dyDescent="0.15">
      <c r="A3120" s="39">
        <f>IF($B$2898="","",COUNTA($B$2898:B3120))</f>
        <v>223</v>
      </c>
      <c r="B3120" s="168">
        <f t="shared" si="323"/>
        <v>3120</v>
      </c>
      <c r="C3120" s="168" t="str">
        <f t="shared" si="324"/>
        <v>（１）　児童発達支援　（児童福祉法）</v>
      </c>
      <c r="D3120" s="131" t="str">
        <f t="shared" si="325"/>
        <v>障がい福祉課</v>
      </c>
      <c r="E3120" s="27" t="str">
        <f t="shared" si="326"/>
        <v>児童発達支援</v>
      </c>
      <c r="F3120" s="176" t="s">
        <v>13175</v>
      </c>
      <c r="G3120" s="166" t="s">
        <v>452</v>
      </c>
      <c r="H3120" s="176" t="s">
        <v>13176</v>
      </c>
      <c r="I3120" s="166" t="s">
        <v>13177</v>
      </c>
      <c r="J3120" s="166" t="s">
        <v>13178</v>
      </c>
      <c r="K3120" s="180" t="s">
        <v>13179</v>
      </c>
      <c r="L3120" s="25" t="s">
        <v>25</v>
      </c>
      <c r="M3120" s="280">
        <v>10</v>
      </c>
      <c r="N3120" s="17">
        <v>42979</v>
      </c>
      <c r="O3120" s="69" t="str">
        <f>IFERROR(VLOOKUP(IF($L3120="―",$K3120,$L3120),[4]法人一覧!$D$4:$E$326,2,FALSE),"―")</f>
        <v>―</v>
      </c>
    </row>
    <row r="3121" spans="1:15" ht="30" customHeight="1" x14ac:dyDescent="0.15">
      <c r="A3121" s="39">
        <f>IF($B$2898="","",COUNTA($B$2898:B3121))</f>
        <v>224</v>
      </c>
      <c r="B3121" s="168">
        <f t="shared" si="323"/>
        <v>3121</v>
      </c>
      <c r="C3121" s="168" t="str">
        <f t="shared" si="324"/>
        <v>（１）　児童発達支援　（児童福祉法）</v>
      </c>
      <c r="D3121" s="131" t="str">
        <f t="shared" si="325"/>
        <v>障がい福祉課</v>
      </c>
      <c r="E3121" s="27" t="str">
        <f t="shared" si="326"/>
        <v>児童発達支援</v>
      </c>
      <c r="F3121" s="285" t="s">
        <v>13180</v>
      </c>
      <c r="G3121" s="279" t="s">
        <v>1445</v>
      </c>
      <c r="H3121" s="168" t="s">
        <v>13181</v>
      </c>
      <c r="I3121" s="279" t="s">
        <v>13182</v>
      </c>
      <c r="J3121" s="279" t="s">
        <v>13183</v>
      </c>
      <c r="K3121" s="283" t="s">
        <v>13184</v>
      </c>
      <c r="L3121" s="25" t="s">
        <v>25</v>
      </c>
      <c r="M3121" s="195">
        <v>10</v>
      </c>
      <c r="N3121" s="17">
        <v>43009</v>
      </c>
      <c r="O3121" s="69" t="str">
        <f>IFERROR(VLOOKUP(IF($L3121="―",$K3121,$L3121),[4]法人一覧!$D$4:$E$326,2,FALSE),"―")</f>
        <v>―</v>
      </c>
    </row>
    <row r="3122" spans="1:15" ht="30" customHeight="1" x14ac:dyDescent="0.15">
      <c r="A3122" s="39">
        <f>IF($B$2898="","",COUNTA($B$2898:B3122))</f>
        <v>225</v>
      </c>
      <c r="B3122" s="168">
        <f t="shared" si="323"/>
        <v>3122</v>
      </c>
      <c r="C3122" s="168" t="str">
        <f t="shared" si="324"/>
        <v>（１）　児童発達支援　（児童福祉法）</v>
      </c>
      <c r="D3122" s="131" t="str">
        <f t="shared" si="325"/>
        <v>障がい福祉課</v>
      </c>
      <c r="E3122" s="27" t="str">
        <f t="shared" si="326"/>
        <v>児童発達支援</v>
      </c>
      <c r="F3122" s="285" t="s">
        <v>15648</v>
      </c>
      <c r="G3122" s="279" t="s">
        <v>13185</v>
      </c>
      <c r="H3122" s="168" t="s">
        <v>13186</v>
      </c>
      <c r="I3122" s="279" t="s">
        <v>13187</v>
      </c>
      <c r="J3122" s="279" t="s">
        <v>13188</v>
      </c>
      <c r="K3122" s="283" t="s">
        <v>13189</v>
      </c>
      <c r="L3122" s="25" t="s">
        <v>25</v>
      </c>
      <c r="M3122" s="195">
        <v>10</v>
      </c>
      <c r="N3122" s="17">
        <v>43709</v>
      </c>
      <c r="O3122" s="69" t="str">
        <f>IFERROR(VLOOKUP(IF($L3122="―",$K3122,$L3122),[4]法人一覧!$D$4:$E$326,2,FALSE),"―")</f>
        <v>―</v>
      </c>
    </row>
    <row r="3123" spans="1:15" ht="30" customHeight="1" x14ac:dyDescent="0.15">
      <c r="A3123" s="39">
        <f>IF($B$2898="","",COUNTA($B$2898:B3123))</f>
        <v>226</v>
      </c>
      <c r="B3123" s="168">
        <f t="shared" si="323"/>
        <v>3123</v>
      </c>
      <c r="C3123" s="168" t="str">
        <f t="shared" si="324"/>
        <v>（１）　児童発達支援　（児童福祉法）</v>
      </c>
      <c r="D3123" s="131" t="str">
        <f t="shared" si="325"/>
        <v>障がい福祉課</v>
      </c>
      <c r="E3123" s="27" t="str">
        <f t="shared" si="326"/>
        <v>児童発達支援</v>
      </c>
      <c r="F3123" s="285" t="s">
        <v>13190</v>
      </c>
      <c r="G3123" s="298" t="s">
        <v>5891</v>
      </c>
      <c r="H3123" s="168" t="s">
        <v>13191</v>
      </c>
      <c r="I3123" s="294" t="s">
        <v>13192</v>
      </c>
      <c r="J3123" s="279" t="s">
        <v>13193</v>
      </c>
      <c r="K3123" s="180" t="s">
        <v>13194</v>
      </c>
      <c r="L3123" s="25" t="s">
        <v>25</v>
      </c>
      <c r="M3123" s="195">
        <v>10</v>
      </c>
      <c r="N3123" s="17">
        <v>43922</v>
      </c>
      <c r="O3123" s="69" t="str">
        <f>IFERROR(VLOOKUP(IF($L3123="―",$K3123,$L3123),[4]法人一覧!$D$4:$E$326,2,FALSE),"―")</f>
        <v>―</v>
      </c>
    </row>
    <row r="3124" spans="1:15" ht="30" customHeight="1" x14ac:dyDescent="0.15">
      <c r="A3124" s="39">
        <f>IF($B$2898="","",COUNTA($B$2898:B3124))</f>
        <v>227</v>
      </c>
      <c r="B3124" s="168">
        <f t="shared" si="323"/>
        <v>3124</v>
      </c>
      <c r="C3124" s="168" t="str">
        <f t="shared" si="324"/>
        <v>（１）　児童発達支援　（児童福祉法）</v>
      </c>
      <c r="D3124" s="131" t="str">
        <f t="shared" si="325"/>
        <v>障がい福祉課</v>
      </c>
      <c r="E3124" s="27" t="str">
        <f t="shared" si="326"/>
        <v>児童発達支援</v>
      </c>
      <c r="F3124" s="285" t="s">
        <v>13195</v>
      </c>
      <c r="G3124" s="166" t="s">
        <v>13196</v>
      </c>
      <c r="H3124" s="168" t="s">
        <v>13197</v>
      </c>
      <c r="I3124" s="166" t="s">
        <v>13198</v>
      </c>
      <c r="J3124" s="166" t="s">
        <v>13199</v>
      </c>
      <c r="K3124" s="283" t="s">
        <v>13184</v>
      </c>
      <c r="L3124" s="25" t="s">
        <v>25</v>
      </c>
      <c r="M3124" s="195">
        <v>10</v>
      </c>
      <c r="N3124" s="17">
        <v>43952</v>
      </c>
      <c r="O3124" s="69" t="str">
        <f>IFERROR(VLOOKUP(IF($L3124="―",$K3124,$L3124),[4]法人一覧!$D$4:$E$326,2,FALSE),"―")</f>
        <v>―</v>
      </c>
    </row>
    <row r="3125" spans="1:15" ht="30" customHeight="1" x14ac:dyDescent="0.15">
      <c r="A3125" s="39">
        <f>IF($B$2898="","",COUNTA($B$2898:B3125))</f>
        <v>228</v>
      </c>
      <c r="B3125" s="168">
        <f t="shared" si="323"/>
        <v>3125</v>
      </c>
      <c r="C3125" s="168" t="str">
        <f t="shared" si="324"/>
        <v>（１）　児童発達支援　（児童福祉法）</v>
      </c>
      <c r="D3125" s="131" t="str">
        <f t="shared" si="325"/>
        <v>障がい福祉課</v>
      </c>
      <c r="E3125" s="27" t="str">
        <f t="shared" si="326"/>
        <v>児童発達支援</v>
      </c>
      <c r="F3125" s="10" t="s">
        <v>13200</v>
      </c>
      <c r="G3125" s="12" t="s">
        <v>12009</v>
      </c>
      <c r="H3125" s="168" t="s">
        <v>13201</v>
      </c>
      <c r="I3125" s="282" t="s">
        <v>13202</v>
      </c>
      <c r="J3125" s="290" t="s">
        <v>13203</v>
      </c>
      <c r="K3125" s="180" t="s">
        <v>14974</v>
      </c>
      <c r="L3125" s="25" t="s">
        <v>25</v>
      </c>
      <c r="M3125" s="195">
        <v>10</v>
      </c>
      <c r="N3125" s="17">
        <v>44105</v>
      </c>
      <c r="O3125" s="69" t="str">
        <f>IFERROR(VLOOKUP(IF($L3125="―",$K3125,$L3125),[4]法人一覧!$D$4:$E$326,2,FALSE),"―")</f>
        <v>2190005010016</v>
      </c>
    </row>
    <row r="3126" spans="1:15" ht="30" customHeight="1" x14ac:dyDescent="0.15">
      <c r="A3126" s="39">
        <f>IF($B$2898="","",COUNTA($B$2898:B3126))</f>
        <v>229</v>
      </c>
      <c r="B3126" s="168">
        <f t="shared" si="323"/>
        <v>3126</v>
      </c>
      <c r="C3126" s="168" t="str">
        <f t="shared" si="324"/>
        <v>（１）　児童発達支援　（児童福祉法）</v>
      </c>
      <c r="D3126" s="131" t="str">
        <f t="shared" si="325"/>
        <v>障がい福祉課</v>
      </c>
      <c r="E3126" s="27" t="str">
        <f t="shared" si="326"/>
        <v>児童発達支援</v>
      </c>
      <c r="F3126" s="176" t="s">
        <v>13204</v>
      </c>
      <c r="G3126" s="166" t="s">
        <v>9283</v>
      </c>
      <c r="H3126" s="168" t="s">
        <v>13205</v>
      </c>
      <c r="I3126" s="166" t="s">
        <v>13206</v>
      </c>
      <c r="J3126" s="166" t="s">
        <v>13206</v>
      </c>
      <c r="K3126" s="180" t="s">
        <v>13207</v>
      </c>
      <c r="L3126" s="25" t="s">
        <v>25</v>
      </c>
      <c r="M3126" s="195">
        <v>30</v>
      </c>
      <c r="N3126" s="17">
        <v>44197</v>
      </c>
      <c r="O3126" s="69" t="str">
        <f>IFERROR(VLOOKUP(IF($L3126="―",$K3126,$L3126),[4]法人一覧!$D$4:$E$326,2,FALSE),"―")</f>
        <v>―</v>
      </c>
    </row>
    <row r="3127" spans="1:15" ht="30" customHeight="1" x14ac:dyDescent="0.15">
      <c r="A3127" s="39">
        <f>IF($B$2898="","",COUNTA($B$2898:B3127))</f>
        <v>230</v>
      </c>
      <c r="B3127" s="168">
        <f t="shared" si="323"/>
        <v>3127</v>
      </c>
      <c r="C3127" s="168" t="str">
        <f t="shared" si="324"/>
        <v>（１）　児童発達支援　（児童福祉法）</v>
      </c>
      <c r="D3127" s="131" t="str">
        <f t="shared" si="325"/>
        <v>障がい福祉課</v>
      </c>
      <c r="E3127" s="27" t="str">
        <f t="shared" si="326"/>
        <v>児童発達支援</v>
      </c>
      <c r="F3127" s="176" t="s">
        <v>13208</v>
      </c>
      <c r="G3127" s="166" t="s">
        <v>13209</v>
      </c>
      <c r="H3127" s="168" t="s">
        <v>13210</v>
      </c>
      <c r="I3127" s="166" t="s">
        <v>13211</v>
      </c>
      <c r="J3127" s="166" t="s">
        <v>13212</v>
      </c>
      <c r="K3127" s="180" t="s">
        <v>13213</v>
      </c>
      <c r="L3127" s="25" t="s">
        <v>25</v>
      </c>
      <c r="M3127" s="195">
        <v>10</v>
      </c>
      <c r="N3127" s="17">
        <v>44228</v>
      </c>
      <c r="O3127" s="69" t="str">
        <f>IFERROR(VLOOKUP(IF($L3127="―",$K3127,$L3127),[4]法人一覧!$D$4:$E$326,2,FALSE),"―")</f>
        <v>―</v>
      </c>
    </row>
    <row r="3128" spans="1:15" ht="30" customHeight="1" x14ac:dyDescent="0.15">
      <c r="A3128" s="39">
        <f>IF($B$2898="","",COUNTA($B$2898:B3128))</f>
        <v>231</v>
      </c>
      <c r="B3128" s="168">
        <f t="shared" si="323"/>
        <v>3128</v>
      </c>
      <c r="C3128" s="168" t="str">
        <f t="shared" si="324"/>
        <v>（１）　児童発達支援　（児童福祉法）</v>
      </c>
      <c r="D3128" s="131" t="str">
        <f t="shared" si="325"/>
        <v>障がい福祉課</v>
      </c>
      <c r="E3128" s="27" t="str">
        <f t="shared" si="326"/>
        <v>児童発達支援</v>
      </c>
      <c r="F3128" s="176" t="s">
        <v>13214</v>
      </c>
      <c r="G3128" s="166" t="s">
        <v>13215</v>
      </c>
      <c r="H3128" s="168" t="s">
        <v>13216</v>
      </c>
      <c r="I3128" s="166" t="s">
        <v>13217</v>
      </c>
      <c r="J3128" s="166" t="s">
        <v>13218</v>
      </c>
      <c r="K3128" s="180" t="s">
        <v>13219</v>
      </c>
      <c r="L3128" s="25" t="s">
        <v>25</v>
      </c>
      <c r="M3128" s="280">
        <v>20</v>
      </c>
      <c r="N3128" s="17">
        <v>44256</v>
      </c>
      <c r="O3128" s="69" t="str">
        <f>IFERROR(VLOOKUP(IF($L3128="―",$K3128,$L3128),[4]法人一覧!$D$4:$E$326,2,FALSE),"―")</f>
        <v>―</v>
      </c>
    </row>
    <row r="3129" spans="1:15" ht="30" customHeight="1" x14ac:dyDescent="0.15">
      <c r="A3129" s="39">
        <f>IF($B$2898="","",COUNTA($B$2898:B3129))</f>
        <v>232</v>
      </c>
      <c r="B3129" s="168">
        <f t="shared" si="323"/>
        <v>3129</v>
      </c>
      <c r="C3129" s="168" t="str">
        <f t="shared" si="324"/>
        <v>（１）　児童発達支援　（児童福祉法）</v>
      </c>
      <c r="D3129" s="131" t="str">
        <f t="shared" si="325"/>
        <v>障がい福祉課</v>
      </c>
      <c r="E3129" s="27" t="str">
        <f t="shared" si="326"/>
        <v>児童発達支援</v>
      </c>
      <c r="F3129" s="10" t="s">
        <v>13220</v>
      </c>
      <c r="G3129" s="12" t="s">
        <v>3595</v>
      </c>
      <c r="H3129" s="168" t="s">
        <v>13221</v>
      </c>
      <c r="I3129" s="12" t="s">
        <v>13222</v>
      </c>
      <c r="J3129" s="12" t="s">
        <v>13223</v>
      </c>
      <c r="K3129" s="276" t="s">
        <v>13224</v>
      </c>
      <c r="L3129" s="25" t="s">
        <v>25</v>
      </c>
      <c r="M3129" s="195">
        <v>10</v>
      </c>
      <c r="N3129" s="17">
        <v>44652</v>
      </c>
      <c r="O3129" s="69" t="str">
        <f>IFERROR(VLOOKUP(IF($L3129="―",$K3129,$L3129),[4]法人一覧!$D$4:$E$326,2,FALSE),"―")</f>
        <v>―</v>
      </c>
    </row>
    <row r="3130" spans="1:15" ht="30" customHeight="1" x14ac:dyDescent="0.15">
      <c r="A3130" s="39">
        <f>IF($B$2898="","",COUNTA($B$2898:B3130))</f>
        <v>233</v>
      </c>
      <c r="B3130" s="168">
        <f t="shared" si="323"/>
        <v>3130</v>
      </c>
      <c r="C3130" s="168" t="str">
        <f t="shared" si="324"/>
        <v>（１）　児童発達支援　（児童福祉法）</v>
      </c>
      <c r="D3130" s="131" t="str">
        <f t="shared" si="325"/>
        <v>障がい福祉課</v>
      </c>
      <c r="E3130" s="27" t="str">
        <f t="shared" si="326"/>
        <v>児童発達支援</v>
      </c>
      <c r="F3130" s="10" t="s">
        <v>13225</v>
      </c>
      <c r="G3130" s="12" t="s">
        <v>9333</v>
      </c>
      <c r="H3130" s="168" t="s">
        <v>13226</v>
      </c>
      <c r="I3130" s="12" t="s">
        <v>9335</v>
      </c>
      <c r="J3130" s="12" t="s">
        <v>7095</v>
      </c>
      <c r="K3130" s="276" t="s">
        <v>9336</v>
      </c>
      <c r="L3130" s="25" t="s">
        <v>25</v>
      </c>
      <c r="M3130" s="195">
        <v>5</v>
      </c>
      <c r="N3130" s="17">
        <v>44652</v>
      </c>
      <c r="O3130" s="69" t="str">
        <f>IFERROR(VLOOKUP(IF($L3130="―",$K3130,$L3130),[4]法人一覧!$D$4:$E$326,2,FALSE),"―")</f>
        <v>―</v>
      </c>
    </row>
    <row r="3131" spans="1:15" ht="30" customHeight="1" x14ac:dyDescent="0.15">
      <c r="A3131" s="39">
        <f>IF($B$2898="","",COUNTA($B$2898:B3131))</f>
        <v>234</v>
      </c>
      <c r="B3131" s="168">
        <f t="shared" si="323"/>
        <v>3131</v>
      </c>
      <c r="C3131" s="168" t="str">
        <f t="shared" si="324"/>
        <v>（１）　児童発達支援　（児童福祉法）</v>
      </c>
      <c r="D3131" s="131" t="str">
        <f t="shared" si="325"/>
        <v>障がい福祉課</v>
      </c>
      <c r="E3131" s="27" t="str">
        <f t="shared" si="326"/>
        <v>児童発達支援</v>
      </c>
      <c r="F3131" s="276" t="s">
        <v>13227</v>
      </c>
      <c r="G3131" s="12" t="s">
        <v>441</v>
      </c>
      <c r="H3131" s="11" t="s">
        <v>13228</v>
      </c>
      <c r="I3131" s="12" t="s">
        <v>13229</v>
      </c>
      <c r="J3131" s="12" t="s">
        <v>13230</v>
      </c>
      <c r="K3131" s="10" t="s">
        <v>13213</v>
      </c>
      <c r="L3131" s="25" t="s">
        <v>25</v>
      </c>
      <c r="M3131" s="195">
        <v>10</v>
      </c>
      <c r="N3131" s="17">
        <v>45017</v>
      </c>
      <c r="O3131" s="69" t="str">
        <f>IFERROR(VLOOKUP(IF($L3131="―",$K3131,$L3131),[4]法人一覧!$D$4:$E$326,2,FALSE),"―")</f>
        <v>―</v>
      </c>
    </row>
    <row r="3132" spans="1:15" ht="30" customHeight="1" x14ac:dyDescent="0.15">
      <c r="A3132" s="39">
        <f>IF($B$2898="","",COUNTA($B$2898:B3132))</f>
        <v>235</v>
      </c>
      <c r="B3132" s="168">
        <f t="shared" si="323"/>
        <v>3132</v>
      </c>
      <c r="C3132" s="168" t="str">
        <f t="shared" si="324"/>
        <v>（１）　児童発達支援　（児童福祉法）</v>
      </c>
      <c r="D3132" s="131" t="str">
        <f t="shared" si="325"/>
        <v>障がい福祉課</v>
      </c>
      <c r="E3132" s="27" t="str">
        <f t="shared" si="326"/>
        <v>児童発達支援</v>
      </c>
      <c r="F3132" s="148" t="s">
        <v>13231</v>
      </c>
      <c r="G3132" s="211" t="s">
        <v>218</v>
      </c>
      <c r="H3132" s="148" t="s">
        <v>13232</v>
      </c>
      <c r="I3132" s="148" t="s">
        <v>13233</v>
      </c>
      <c r="J3132" s="148" t="s">
        <v>13234</v>
      </c>
      <c r="K3132" s="148" t="s">
        <v>13235</v>
      </c>
      <c r="L3132" s="25" t="s">
        <v>25</v>
      </c>
      <c r="M3132" s="195">
        <v>10</v>
      </c>
      <c r="N3132" s="17">
        <v>45170</v>
      </c>
      <c r="O3132" s="69" t="str">
        <f>IFERROR(VLOOKUP(IF($L3132="―",$K3132,$L3132),[4]法人一覧!$D$4:$E$326,2,FALSE),"―")</f>
        <v>―</v>
      </c>
    </row>
    <row r="3133" spans="1:15" ht="30" customHeight="1" x14ac:dyDescent="0.15">
      <c r="A3133" s="39">
        <f>IF($B$2898="","",COUNTA($B$2898:B3133))</f>
        <v>236</v>
      </c>
      <c r="B3133" s="168">
        <f t="shared" si="323"/>
        <v>3133</v>
      </c>
      <c r="C3133" s="168" t="str">
        <f t="shared" si="324"/>
        <v>（１）　児童発達支援　（児童福祉法）</v>
      </c>
      <c r="D3133" s="131" t="str">
        <f t="shared" si="325"/>
        <v>障がい福祉課</v>
      </c>
      <c r="E3133" s="27" t="str">
        <f t="shared" si="326"/>
        <v>児童発達支援</v>
      </c>
      <c r="F3133" s="148" t="s">
        <v>13236</v>
      </c>
      <c r="G3133" s="211" t="s">
        <v>441</v>
      </c>
      <c r="H3133" s="148" t="s">
        <v>15649</v>
      </c>
      <c r="I3133" s="148" t="s">
        <v>13237</v>
      </c>
      <c r="J3133" s="148" t="s">
        <v>13238</v>
      </c>
      <c r="K3133" s="148" t="s">
        <v>14975</v>
      </c>
      <c r="L3133" s="25" t="s">
        <v>25</v>
      </c>
      <c r="M3133" s="195">
        <v>10</v>
      </c>
      <c r="N3133" s="17">
        <v>45474</v>
      </c>
      <c r="O3133" s="69" t="str">
        <f>IFERROR(VLOOKUP(IF($L3133="―",$K3133,$L3133),[4]法人一覧!$D$4:$E$326,2,FALSE),"―")</f>
        <v>2190005010016</v>
      </c>
    </row>
    <row r="3134" spans="1:15" ht="30" customHeight="1" x14ac:dyDescent="0.15">
      <c r="A3134" s="39">
        <f>IF($B$2898="","",COUNTA($B$2898:B3134))</f>
        <v>237</v>
      </c>
      <c r="B3134" s="168">
        <f t="shared" si="323"/>
        <v>3134</v>
      </c>
      <c r="C3134" s="168" t="str">
        <f t="shared" si="324"/>
        <v>（１）　児童発達支援　（児童福祉法）</v>
      </c>
      <c r="D3134" s="131" t="str">
        <f t="shared" si="325"/>
        <v>障がい福祉課</v>
      </c>
      <c r="E3134" s="27" t="str">
        <f t="shared" si="326"/>
        <v>児童発達支援</v>
      </c>
      <c r="F3134" s="25" t="s">
        <v>15650</v>
      </c>
      <c r="G3134" s="98" t="s">
        <v>1445</v>
      </c>
      <c r="H3134" s="25" t="s">
        <v>15651</v>
      </c>
      <c r="I3134" s="98" t="s">
        <v>15652</v>
      </c>
      <c r="J3134" s="98" t="s">
        <v>15653</v>
      </c>
      <c r="K3134" s="25" t="s">
        <v>15654</v>
      </c>
      <c r="L3134" s="25"/>
      <c r="M3134" s="97">
        <v>10</v>
      </c>
      <c r="N3134" s="135">
        <v>46023</v>
      </c>
      <c r="O3134" s="69" t="str">
        <f>IFERROR(VLOOKUP(IF($L3134="―",$K3134,$L3134),[4]法人一覧!$D$4:$E$326,2,FALSE),"―")</f>
        <v>―</v>
      </c>
    </row>
    <row r="3135" spans="1:15" ht="30" customHeight="1" x14ac:dyDescent="0.15">
      <c r="A3135" s="39">
        <f>IF($B$2898="","",COUNTA($B$2898:B3135))</f>
        <v>238</v>
      </c>
      <c r="B3135" s="168">
        <f t="shared" si="323"/>
        <v>3135</v>
      </c>
      <c r="C3135" s="168" t="str">
        <f t="shared" si="324"/>
        <v>（１）　児童発達支援　（児童福祉法）</v>
      </c>
      <c r="D3135" s="131" t="str">
        <f t="shared" si="325"/>
        <v>障がい福祉課</v>
      </c>
      <c r="E3135" s="27" t="str">
        <f t="shared" si="326"/>
        <v>児童発達支援</v>
      </c>
      <c r="F3135" s="10" t="s">
        <v>13239</v>
      </c>
      <c r="G3135" s="12" t="s">
        <v>10172</v>
      </c>
      <c r="H3135" s="168" t="s">
        <v>13240</v>
      </c>
      <c r="I3135" s="12" t="s">
        <v>13241</v>
      </c>
      <c r="J3135" s="12" t="s">
        <v>13242</v>
      </c>
      <c r="K3135" s="276" t="s">
        <v>13167</v>
      </c>
      <c r="L3135" s="25" t="s">
        <v>25</v>
      </c>
      <c r="M3135" s="280">
        <v>10</v>
      </c>
      <c r="N3135" s="17">
        <v>42430</v>
      </c>
      <c r="O3135" s="69" t="str">
        <f>IFERROR(VLOOKUP(IF($L3135="―",$K3135,$L3135),[4]法人一覧!$D$4:$E$326,2,FALSE),"―")</f>
        <v>―</v>
      </c>
    </row>
    <row r="3136" spans="1:15" ht="30" customHeight="1" x14ac:dyDescent="0.15">
      <c r="A3136" s="39">
        <f>IF($B$2898="","",COUNTA($B$2898:B3136))</f>
        <v>239</v>
      </c>
      <c r="B3136" s="168">
        <f t="shared" si="323"/>
        <v>3136</v>
      </c>
      <c r="C3136" s="168" t="str">
        <f t="shared" si="324"/>
        <v>（１）　児童発達支援　（児童福祉法）</v>
      </c>
      <c r="D3136" s="131" t="str">
        <f t="shared" si="325"/>
        <v>障がい福祉課</v>
      </c>
      <c r="E3136" s="27" t="str">
        <f t="shared" si="326"/>
        <v>児童発達支援</v>
      </c>
      <c r="F3136" s="285" t="s">
        <v>13243</v>
      </c>
      <c r="G3136" s="279" t="s">
        <v>13244</v>
      </c>
      <c r="H3136" s="168" t="s">
        <v>13245</v>
      </c>
      <c r="I3136" s="279" t="s">
        <v>13246</v>
      </c>
      <c r="J3136" s="279" t="s">
        <v>13247</v>
      </c>
      <c r="K3136" s="283" t="s">
        <v>13248</v>
      </c>
      <c r="L3136" s="25" t="s">
        <v>25</v>
      </c>
      <c r="M3136" s="195">
        <v>10</v>
      </c>
      <c r="N3136" s="17">
        <v>43435</v>
      </c>
      <c r="O3136" s="69" t="str">
        <f>IFERROR(VLOOKUP(IF($L3136="―",$K3136,$L3136),[4]法人一覧!$D$4:$E$326,2,FALSE),"―")</f>
        <v>―</v>
      </c>
    </row>
    <row r="3137" spans="1:15" ht="30" customHeight="1" x14ac:dyDescent="0.15">
      <c r="A3137" s="39">
        <f>IF($B$2898="","",COUNTA($B$2898:B3137))</f>
        <v>240</v>
      </c>
      <c r="B3137" s="168">
        <f t="shared" si="323"/>
        <v>3137</v>
      </c>
      <c r="C3137" s="168" t="str">
        <f t="shared" si="324"/>
        <v>（１）　児童発達支援　（児童福祉法）</v>
      </c>
      <c r="D3137" s="131" t="str">
        <f t="shared" si="325"/>
        <v>障がい福祉課</v>
      </c>
      <c r="E3137" s="27" t="str">
        <f t="shared" si="326"/>
        <v>児童発達支援</v>
      </c>
      <c r="F3137" s="10" t="s">
        <v>13249</v>
      </c>
      <c r="G3137" s="12" t="s">
        <v>13250</v>
      </c>
      <c r="H3137" s="168" t="s">
        <v>13251</v>
      </c>
      <c r="I3137" s="12" t="s">
        <v>13252</v>
      </c>
      <c r="J3137" s="12" t="s">
        <v>13252</v>
      </c>
      <c r="K3137" s="276" t="s">
        <v>13138</v>
      </c>
      <c r="L3137" s="25" t="s">
        <v>25</v>
      </c>
      <c r="M3137" s="195">
        <v>10</v>
      </c>
      <c r="N3137" s="17">
        <v>43374</v>
      </c>
      <c r="O3137" s="69" t="str">
        <f>IFERROR(VLOOKUP(IF($L3137="―",$K3137,$L3137),[4]法人一覧!$D$4:$E$326,2,FALSE),"―")</f>
        <v>―</v>
      </c>
    </row>
    <row r="3138" spans="1:15" ht="30" customHeight="1" x14ac:dyDescent="0.15">
      <c r="A3138" s="39">
        <f>IF($B$2898="","",COUNTA($B$2898:B3138))</f>
        <v>241</v>
      </c>
      <c r="B3138" s="168">
        <f t="shared" si="323"/>
        <v>3138</v>
      </c>
      <c r="C3138" s="168" t="str">
        <f t="shared" si="324"/>
        <v>（１）　児童発達支援　（児童福祉法）</v>
      </c>
      <c r="D3138" s="131" t="str">
        <f t="shared" si="325"/>
        <v>障がい福祉課</v>
      </c>
      <c r="E3138" s="27" t="str">
        <f t="shared" si="326"/>
        <v>児童発達支援</v>
      </c>
      <c r="F3138" s="10" t="s">
        <v>13253</v>
      </c>
      <c r="G3138" s="12" t="s">
        <v>13254</v>
      </c>
      <c r="H3138" s="168" t="s">
        <v>13255</v>
      </c>
      <c r="I3138" s="12" t="s">
        <v>13256</v>
      </c>
      <c r="J3138" s="12" t="s">
        <v>13257</v>
      </c>
      <c r="K3138" s="276" t="s">
        <v>13213</v>
      </c>
      <c r="L3138" s="25" t="s">
        <v>25</v>
      </c>
      <c r="M3138" s="195">
        <v>10</v>
      </c>
      <c r="N3138" s="17">
        <v>44743</v>
      </c>
      <c r="O3138" s="69" t="str">
        <f>IFERROR(VLOOKUP(IF($L3138="―",$K3138,$L3138),[4]法人一覧!$D$4:$E$326,2,FALSE),"―")</f>
        <v>―</v>
      </c>
    </row>
    <row r="3139" spans="1:15" ht="30" customHeight="1" x14ac:dyDescent="0.15">
      <c r="A3139" s="39">
        <f>IF($B$2898="","",COUNTA($B$2898:B3139))</f>
        <v>242</v>
      </c>
      <c r="B3139" s="168">
        <f t="shared" si="323"/>
        <v>3139</v>
      </c>
      <c r="C3139" s="168" t="str">
        <f t="shared" si="324"/>
        <v>（１）　児童発達支援　（児童福祉法）</v>
      </c>
      <c r="D3139" s="131" t="str">
        <f t="shared" si="325"/>
        <v>障がい福祉課</v>
      </c>
      <c r="E3139" s="27" t="str">
        <f t="shared" si="326"/>
        <v>児童発達支援</v>
      </c>
      <c r="F3139" s="176" t="s">
        <v>13258</v>
      </c>
      <c r="G3139" s="166" t="s">
        <v>13259</v>
      </c>
      <c r="H3139" s="168" t="s">
        <v>13260</v>
      </c>
      <c r="I3139" s="166" t="s">
        <v>13261</v>
      </c>
      <c r="J3139" s="166" t="s">
        <v>13261</v>
      </c>
      <c r="K3139" s="180" t="s">
        <v>13262</v>
      </c>
      <c r="L3139" s="25" t="s">
        <v>25</v>
      </c>
      <c r="M3139" s="195">
        <v>20</v>
      </c>
      <c r="N3139" s="17">
        <v>43952</v>
      </c>
      <c r="O3139" s="69" t="str">
        <f>IFERROR(VLOOKUP(IF($L3139="―",$K3139,$L3139),[4]法人一覧!$D$4:$E$326,2,FALSE),"―")</f>
        <v>―</v>
      </c>
    </row>
    <row r="3140" spans="1:15" ht="30" customHeight="1" x14ac:dyDescent="0.15">
      <c r="A3140" s="39">
        <f>IF($B$2898="","",COUNTA($B$2898:B3140))</f>
        <v>243</v>
      </c>
      <c r="B3140" s="168">
        <f t="shared" si="323"/>
        <v>3140</v>
      </c>
      <c r="C3140" s="168" t="str">
        <f t="shared" si="324"/>
        <v>（１）　児童発達支援　（児童福祉法）</v>
      </c>
      <c r="D3140" s="131" t="str">
        <f t="shared" si="325"/>
        <v>障がい福祉課</v>
      </c>
      <c r="E3140" s="27" t="str">
        <f t="shared" si="326"/>
        <v>児童発達支援</v>
      </c>
      <c r="F3140" s="10" t="s">
        <v>13263</v>
      </c>
      <c r="G3140" s="12" t="s">
        <v>2670</v>
      </c>
      <c r="H3140" s="168" t="s">
        <v>13264</v>
      </c>
      <c r="I3140" s="12" t="s">
        <v>13265</v>
      </c>
      <c r="J3140" s="12" t="s">
        <v>13266</v>
      </c>
      <c r="K3140" s="276" t="s">
        <v>13267</v>
      </c>
      <c r="L3140" s="25" t="s">
        <v>25</v>
      </c>
      <c r="M3140" s="195">
        <v>10</v>
      </c>
      <c r="N3140" s="17">
        <v>42795</v>
      </c>
      <c r="O3140" s="69" t="str">
        <f>IFERROR(VLOOKUP(IF($L3140="―",$K3140,$L3140),[4]法人一覧!$D$4:$E$326,2,FALSE),"―")</f>
        <v>―</v>
      </c>
    </row>
    <row r="3141" spans="1:15" ht="30" customHeight="1" x14ac:dyDescent="0.15">
      <c r="A3141" s="39">
        <f>IF($B$2898="","",COUNTA($B$2898:B3141))</f>
        <v>244</v>
      </c>
      <c r="B3141" s="168">
        <f t="shared" si="323"/>
        <v>3141</v>
      </c>
      <c r="C3141" s="168" t="str">
        <f t="shared" si="324"/>
        <v>（１）　児童発達支援　（児童福祉法）</v>
      </c>
      <c r="D3141" s="131" t="str">
        <f t="shared" si="325"/>
        <v>障がい福祉課</v>
      </c>
      <c r="E3141" s="27" t="str">
        <f t="shared" si="326"/>
        <v>児童発達支援</v>
      </c>
      <c r="F3141" s="10" t="s">
        <v>13268</v>
      </c>
      <c r="G3141" s="12" t="s">
        <v>8332</v>
      </c>
      <c r="H3141" s="168" t="s">
        <v>13269</v>
      </c>
      <c r="I3141" s="12" t="s">
        <v>13270</v>
      </c>
      <c r="J3141" s="12" t="s">
        <v>13271</v>
      </c>
      <c r="K3141" s="276" t="s">
        <v>13272</v>
      </c>
      <c r="L3141" s="25" t="s">
        <v>25</v>
      </c>
      <c r="M3141" s="195">
        <v>10</v>
      </c>
      <c r="N3141" s="17">
        <v>43040</v>
      </c>
      <c r="O3141" s="69" t="str">
        <f>IFERROR(VLOOKUP(IF($L3141="―",$K3141,$L3141),[4]法人一覧!$D$4:$E$326,2,FALSE),"―")</f>
        <v>―</v>
      </c>
    </row>
    <row r="3142" spans="1:15" ht="30" customHeight="1" x14ac:dyDescent="0.15">
      <c r="A3142" s="39">
        <f>IF($B$2898="","",COUNTA($B$2898:B3142))</f>
        <v>245</v>
      </c>
      <c r="B3142" s="168">
        <f t="shared" si="323"/>
        <v>3142</v>
      </c>
      <c r="C3142" s="168" t="str">
        <f t="shared" si="324"/>
        <v>（１）　児童発達支援　（児童福祉法）</v>
      </c>
      <c r="D3142" s="131" t="str">
        <f t="shared" si="325"/>
        <v>障がい福祉課</v>
      </c>
      <c r="E3142" s="27" t="str">
        <f t="shared" si="326"/>
        <v>児童発達支援</v>
      </c>
      <c r="F3142" s="10" t="s">
        <v>13273</v>
      </c>
      <c r="G3142" s="12" t="s">
        <v>2899</v>
      </c>
      <c r="H3142" s="168" t="s">
        <v>13274</v>
      </c>
      <c r="I3142" s="12" t="s">
        <v>13270</v>
      </c>
      <c r="J3142" s="12" t="s">
        <v>13271</v>
      </c>
      <c r="K3142" s="276" t="s">
        <v>13272</v>
      </c>
      <c r="L3142" s="25" t="s">
        <v>25</v>
      </c>
      <c r="M3142" s="195">
        <v>20</v>
      </c>
      <c r="N3142" s="17">
        <v>43525</v>
      </c>
      <c r="O3142" s="69" t="str">
        <f>IFERROR(VLOOKUP(IF($L3142="―",$K3142,$L3142),[4]法人一覧!$D$4:$E$326,2,FALSE),"―")</f>
        <v>―</v>
      </c>
    </row>
    <row r="3143" spans="1:15" ht="30" customHeight="1" x14ac:dyDescent="0.15">
      <c r="A3143" s="39">
        <f>IF($B$2898="","",COUNTA($B$2898:B3143))</f>
        <v>246</v>
      </c>
      <c r="B3143" s="168">
        <f t="shared" si="323"/>
        <v>3143</v>
      </c>
      <c r="C3143" s="168" t="str">
        <f t="shared" si="324"/>
        <v>（１）　児童発達支援　（児童福祉法）</v>
      </c>
      <c r="D3143" s="131" t="str">
        <f t="shared" si="325"/>
        <v>障がい福祉課</v>
      </c>
      <c r="E3143" s="27" t="str">
        <f t="shared" si="326"/>
        <v>児童発達支援</v>
      </c>
      <c r="F3143" s="10" t="s">
        <v>13275</v>
      </c>
      <c r="G3143" s="12" t="s">
        <v>13276</v>
      </c>
      <c r="H3143" s="168" t="s">
        <v>13277</v>
      </c>
      <c r="I3143" s="12" t="s">
        <v>13278</v>
      </c>
      <c r="J3143" s="12" t="s">
        <v>13279</v>
      </c>
      <c r="K3143" s="276" t="s">
        <v>228</v>
      </c>
      <c r="L3143" s="25" t="s">
        <v>25</v>
      </c>
      <c r="M3143" s="195">
        <v>20</v>
      </c>
      <c r="N3143" s="17">
        <v>43922</v>
      </c>
      <c r="O3143" s="69" t="str">
        <f>IFERROR(VLOOKUP(IF($L3143="―",$K3143,$L3143),[4]法人一覧!$D$4:$E$326,2,FALSE),"―")</f>
        <v>3190005006260</v>
      </c>
    </row>
    <row r="3144" spans="1:15" ht="30" customHeight="1" x14ac:dyDescent="0.15">
      <c r="A3144" s="39">
        <f>IF($B$2898="","",COUNTA($B$2898:B3144))</f>
        <v>247</v>
      </c>
      <c r="B3144" s="168">
        <f t="shared" si="323"/>
        <v>3144</v>
      </c>
      <c r="C3144" s="168" t="str">
        <f t="shared" si="324"/>
        <v>（１）　児童発達支援　（児童福祉法）</v>
      </c>
      <c r="D3144" s="131" t="str">
        <f t="shared" si="325"/>
        <v>障がい福祉課</v>
      </c>
      <c r="E3144" s="27" t="str">
        <f t="shared" si="326"/>
        <v>児童発達支援</v>
      </c>
      <c r="F3144" s="176" t="s">
        <v>13280</v>
      </c>
      <c r="G3144" s="166" t="s">
        <v>1757</v>
      </c>
      <c r="H3144" s="168" t="s">
        <v>13281</v>
      </c>
      <c r="I3144" s="166" t="s">
        <v>13282</v>
      </c>
      <c r="J3144" s="166" t="s">
        <v>13283</v>
      </c>
      <c r="K3144" s="180" t="s">
        <v>13272</v>
      </c>
      <c r="L3144" s="25" t="s">
        <v>25</v>
      </c>
      <c r="M3144" s="195">
        <v>10</v>
      </c>
      <c r="N3144" s="17">
        <v>44805</v>
      </c>
      <c r="O3144" s="69" t="str">
        <f>IFERROR(VLOOKUP(IF($L3144="―",$K3144,$L3144),[4]法人一覧!$D$4:$E$326,2,FALSE),"―")</f>
        <v>―</v>
      </c>
    </row>
    <row r="3145" spans="1:15" ht="27" customHeight="1" x14ac:dyDescent="0.15">
      <c r="A3145" s="39">
        <f>IF($B$2898="","",COUNTA($B$2898:B3145))</f>
        <v>248</v>
      </c>
      <c r="B3145" s="168">
        <f t="shared" si="323"/>
        <v>3145</v>
      </c>
      <c r="C3145" s="168" t="str">
        <f t="shared" si="324"/>
        <v>（１）　児童発達支援　（児童福祉法）</v>
      </c>
      <c r="D3145" s="131" t="str">
        <f t="shared" si="325"/>
        <v>障がい福祉課</v>
      </c>
      <c r="E3145" s="27" t="str">
        <f t="shared" si="326"/>
        <v>児童発達支援</v>
      </c>
      <c r="F3145" s="25" t="s">
        <v>13284</v>
      </c>
      <c r="G3145" s="34" t="s">
        <v>1849</v>
      </c>
      <c r="H3145" s="27" t="s">
        <v>13285</v>
      </c>
      <c r="I3145" s="34" t="s">
        <v>13286</v>
      </c>
      <c r="J3145" s="34" t="s">
        <v>13287</v>
      </c>
      <c r="K3145" s="25" t="s">
        <v>13288</v>
      </c>
      <c r="L3145" s="25" t="s">
        <v>25</v>
      </c>
      <c r="M3145" s="195">
        <v>10</v>
      </c>
      <c r="N3145" s="17">
        <v>45200</v>
      </c>
      <c r="O3145" s="69" t="str">
        <f>IFERROR(VLOOKUP(IF($L3145="―",$K3145,$L3145),[4]法人一覧!$D$4:$E$326,2,FALSE),"―")</f>
        <v>―</v>
      </c>
    </row>
    <row r="3146" spans="1:15" ht="27" customHeight="1" x14ac:dyDescent="0.15">
      <c r="A3146" s="185">
        <f>IF($B$2898="","",COUNTA($B$2898:B3146))</f>
        <v>249</v>
      </c>
      <c r="B3146" s="186">
        <f t="shared" ref="B3146:B3149" si="327">IF(D3146="","",ROW())</f>
        <v>3146</v>
      </c>
      <c r="C3146" s="168" t="str">
        <f t="shared" ref="C3146:C3149" si="328">$F$2896</f>
        <v>（１）　児童発達支援　（児童福祉法）</v>
      </c>
      <c r="D3146" s="131" t="str">
        <f t="shared" ref="D3146:D3149" si="329">$O$2896</f>
        <v>障がい福祉課</v>
      </c>
      <c r="E3146" s="168" t="str">
        <f t="shared" ref="E3146:E3157" si="330">MID(category6_1,SEARCH("）",category6_1,1)+2,SEARCH("（",category6_1,SEARCH("）",category6_1,1)+2)-SEARCH("）",category6_1,1)-3)</f>
        <v>児童発達支援</v>
      </c>
      <c r="F3146" s="25" t="s">
        <v>15655</v>
      </c>
      <c r="G3146" s="34" t="s">
        <v>1803</v>
      </c>
      <c r="H3146" s="27" t="s">
        <v>13289</v>
      </c>
      <c r="I3146" s="34" t="s">
        <v>13290</v>
      </c>
      <c r="J3146" s="34" t="s">
        <v>13291</v>
      </c>
      <c r="K3146" s="25" t="s">
        <v>13292</v>
      </c>
      <c r="L3146" s="25" t="s">
        <v>25</v>
      </c>
      <c r="M3146" s="195">
        <v>10</v>
      </c>
      <c r="N3146" s="17">
        <v>45717</v>
      </c>
      <c r="O3146" s="69" t="str">
        <f>IFERROR(VLOOKUP(IF($L3146="―",$K3146,$L3146),[4]法人一覧!$D$4:$E$326,2,FALSE),"―")</f>
        <v>―</v>
      </c>
    </row>
    <row r="3147" spans="1:15" ht="27" customHeight="1" x14ac:dyDescent="0.15">
      <c r="A3147" s="185">
        <f>IF($B$2898="","",COUNTA($B$2898:B3147))</f>
        <v>250</v>
      </c>
      <c r="B3147" s="186">
        <f t="shared" si="327"/>
        <v>3147</v>
      </c>
      <c r="C3147" s="168" t="str">
        <f t="shared" si="328"/>
        <v>（１）　児童発達支援　（児童福祉法）</v>
      </c>
      <c r="D3147" s="131" t="str">
        <f t="shared" si="329"/>
        <v>障がい福祉課</v>
      </c>
      <c r="E3147" s="168" t="str">
        <f t="shared" si="330"/>
        <v>児童発達支援</v>
      </c>
      <c r="F3147" s="25" t="s">
        <v>15656</v>
      </c>
      <c r="G3147" s="34" t="s">
        <v>1757</v>
      </c>
      <c r="H3147" s="27" t="s">
        <v>15657</v>
      </c>
      <c r="I3147" s="34" t="s">
        <v>15658</v>
      </c>
      <c r="J3147" s="34" t="s">
        <v>15659</v>
      </c>
      <c r="K3147" s="25" t="s">
        <v>15660</v>
      </c>
      <c r="L3147" s="27"/>
      <c r="M3147" s="69">
        <v>10</v>
      </c>
      <c r="N3147" s="93">
        <v>45962</v>
      </c>
      <c r="O3147" s="69" t="str">
        <f>IFERROR(VLOOKUP(IF($L3147="―",$K3147,$L3147),[4]法人一覧!$D$4:$E$326,2,FALSE),"―")</f>
        <v>―</v>
      </c>
    </row>
    <row r="3148" spans="1:15" ht="27" customHeight="1" x14ac:dyDescent="0.15">
      <c r="A3148" s="185">
        <f>IF($B$2898="","",COUNTA($B$2898:B3148))</f>
        <v>251</v>
      </c>
      <c r="B3148" s="186">
        <f t="shared" si="327"/>
        <v>3148</v>
      </c>
      <c r="C3148" s="168" t="str">
        <f t="shared" si="328"/>
        <v>（１）　児童発達支援　（児童福祉法）</v>
      </c>
      <c r="D3148" s="131" t="str">
        <f t="shared" si="329"/>
        <v>障がい福祉課</v>
      </c>
      <c r="E3148" s="168" t="str">
        <f t="shared" si="330"/>
        <v>児童発達支援</v>
      </c>
      <c r="F3148" s="10" t="s">
        <v>13293</v>
      </c>
      <c r="G3148" s="12" t="s">
        <v>3829</v>
      </c>
      <c r="H3148" s="168" t="s">
        <v>13294</v>
      </c>
      <c r="I3148" s="12" t="s">
        <v>13295</v>
      </c>
      <c r="J3148" s="12" t="s">
        <v>13296</v>
      </c>
      <c r="K3148" s="276" t="s">
        <v>15141</v>
      </c>
      <c r="L3148" s="25" t="s">
        <v>25</v>
      </c>
      <c r="M3148" s="274">
        <v>16</v>
      </c>
      <c r="N3148" s="17">
        <v>41030</v>
      </c>
      <c r="O3148" s="69" t="str">
        <f>IFERROR(VLOOKUP(IF($L3148="―",$K3148,$L3148),[4]法人一覧!$D$4:$E$326,2,FALSE),"―")</f>
        <v>―</v>
      </c>
    </row>
    <row r="3149" spans="1:15" ht="27" customHeight="1" x14ac:dyDescent="0.15">
      <c r="A3149" s="185">
        <f>IF($B$2898="","",COUNTA($B$2898:B3149))</f>
        <v>252</v>
      </c>
      <c r="B3149" s="186">
        <f t="shared" si="327"/>
        <v>3149</v>
      </c>
      <c r="C3149" s="168" t="str">
        <f t="shared" si="328"/>
        <v>（１）　児童発達支援　（児童福祉法）</v>
      </c>
      <c r="D3149" s="131" t="str">
        <f t="shared" si="329"/>
        <v>障がい福祉課</v>
      </c>
      <c r="E3149" s="168" t="str">
        <f t="shared" si="330"/>
        <v>児童発達支援</v>
      </c>
      <c r="F3149" s="10" t="s">
        <v>13297</v>
      </c>
      <c r="G3149" s="12" t="s">
        <v>13298</v>
      </c>
      <c r="H3149" s="168" t="s">
        <v>13299</v>
      </c>
      <c r="I3149" s="12" t="s">
        <v>13300</v>
      </c>
      <c r="J3149" s="12" t="s">
        <v>13301</v>
      </c>
      <c r="K3149" s="276" t="s">
        <v>13272</v>
      </c>
      <c r="L3149" s="25" t="s">
        <v>25</v>
      </c>
      <c r="M3149" s="195">
        <v>10</v>
      </c>
      <c r="N3149" s="17">
        <v>42795</v>
      </c>
      <c r="O3149" s="69" t="str">
        <f>IFERROR(VLOOKUP(IF($L3149="―",$K3149,$L3149),[4]法人一覧!$D$4:$E$326,2,FALSE),"―")</f>
        <v>―</v>
      </c>
    </row>
    <row r="3150" spans="1:15" ht="27" customHeight="1" x14ac:dyDescent="0.15">
      <c r="A3150" s="185">
        <f>IF($B$2898="","",COUNTA($B$2898:B3150))</f>
        <v>253</v>
      </c>
      <c r="B3150" s="186">
        <f t="shared" ref="B3150:B3153" si="331">IF(D3150="","",ROW())</f>
        <v>3150</v>
      </c>
      <c r="C3150" s="168" t="str">
        <f t="shared" ref="C3150:C3153" si="332">$F$2896</f>
        <v>（１）　児童発達支援　（児童福祉法）</v>
      </c>
      <c r="D3150" s="131" t="str">
        <f t="shared" ref="D3150:D3153" si="333">$O$2896</f>
        <v>障がい福祉課</v>
      </c>
      <c r="E3150" s="168" t="str">
        <f t="shared" si="330"/>
        <v>児童発達支援</v>
      </c>
      <c r="F3150" s="10" t="s">
        <v>13302</v>
      </c>
      <c r="G3150" s="12" t="s">
        <v>13303</v>
      </c>
      <c r="H3150" s="168" t="s">
        <v>13304</v>
      </c>
      <c r="I3150" s="12" t="s">
        <v>13305</v>
      </c>
      <c r="J3150" s="12" t="s">
        <v>13306</v>
      </c>
      <c r="K3150" s="276" t="s">
        <v>13307</v>
      </c>
      <c r="L3150" s="25" t="s">
        <v>25</v>
      </c>
      <c r="M3150" s="195">
        <v>10</v>
      </c>
      <c r="N3150" s="17">
        <v>43556</v>
      </c>
      <c r="O3150" s="69" t="str">
        <f>IFERROR(VLOOKUP(IF($L3150="―",$K3150,$L3150),[4]法人一覧!$D$4:$E$326,2,FALSE),"―")</f>
        <v>―</v>
      </c>
    </row>
    <row r="3151" spans="1:15" ht="27" customHeight="1" x14ac:dyDescent="0.15">
      <c r="A3151" s="185">
        <f>IF($B$2898="","",COUNTA($B$2898:B3151))</f>
        <v>254</v>
      </c>
      <c r="B3151" s="186">
        <f t="shared" si="331"/>
        <v>3151</v>
      </c>
      <c r="C3151" s="168" t="str">
        <f t="shared" si="332"/>
        <v>（１）　児童発達支援　（児童福祉法）</v>
      </c>
      <c r="D3151" s="131" t="str">
        <f t="shared" si="333"/>
        <v>障がい福祉課</v>
      </c>
      <c r="E3151" s="168" t="str">
        <f t="shared" si="330"/>
        <v>児童発達支援</v>
      </c>
      <c r="F3151" s="10" t="s">
        <v>13308</v>
      </c>
      <c r="G3151" s="12" t="s">
        <v>13309</v>
      </c>
      <c r="H3151" s="168" t="s">
        <v>13310</v>
      </c>
      <c r="I3151" s="166" t="s">
        <v>13311</v>
      </c>
      <c r="J3151" s="166" t="s">
        <v>13312</v>
      </c>
      <c r="K3151" s="276" t="s">
        <v>13313</v>
      </c>
      <c r="L3151" s="25" t="s">
        <v>25</v>
      </c>
      <c r="M3151" s="274">
        <v>6</v>
      </c>
      <c r="N3151" s="17">
        <v>44013</v>
      </c>
      <c r="O3151" s="69" t="str">
        <f>IFERROR(VLOOKUP(IF($L3151="―",$K3151,$L3151),[4]法人一覧!$D$4:$E$326,2,FALSE),"―")</f>
        <v>―</v>
      </c>
    </row>
    <row r="3152" spans="1:15" ht="27" customHeight="1" x14ac:dyDescent="0.15">
      <c r="A3152" s="185">
        <f>IF($B$2898="","",COUNTA($B$2898:B3152))</f>
        <v>255</v>
      </c>
      <c r="B3152" s="186">
        <f t="shared" si="331"/>
        <v>3152</v>
      </c>
      <c r="C3152" s="168" t="str">
        <f t="shared" si="332"/>
        <v>（１）　児童発達支援　（児童福祉法）</v>
      </c>
      <c r="D3152" s="131" t="str">
        <f t="shared" si="333"/>
        <v>障がい福祉課</v>
      </c>
      <c r="E3152" s="168" t="str">
        <f t="shared" si="330"/>
        <v>児童発達支援</v>
      </c>
      <c r="F3152" s="10" t="s">
        <v>13314</v>
      </c>
      <c r="G3152" s="299" t="s">
        <v>5830</v>
      </c>
      <c r="H3152" s="168" t="s">
        <v>15661</v>
      </c>
      <c r="I3152" s="290" t="s">
        <v>13315</v>
      </c>
      <c r="J3152" s="166" t="s">
        <v>15662</v>
      </c>
      <c r="K3152" s="180" t="s">
        <v>13316</v>
      </c>
      <c r="L3152" s="25" t="s">
        <v>25</v>
      </c>
      <c r="M3152" s="274">
        <v>20</v>
      </c>
      <c r="N3152" s="17">
        <v>44075</v>
      </c>
      <c r="O3152" s="69" t="str">
        <f>IFERROR(VLOOKUP(IF($L3152="―",$K3152,$L3152),[4]法人一覧!$D$4:$E$326,2,FALSE),"―")</f>
        <v>―</v>
      </c>
    </row>
    <row r="3153" spans="1:15" ht="27" customHeight="1" x14ac:dyDescent="0.15">
      <c r="A3153" s="185">
        <f>IF($B$2898="","",COUNTA($B$2898:B3153))</f>
        <v>256</v>
      </c>
      <c r="B3153" s="186">
        <f t="shared" si="331"/>
        <v>3153</v>
      </c>
      <c r="C3153" s="168" t="str">
        <f t="shared" si="332"/>
        <v>（１）　児童発達支援　（児童福祉法）</v>
      </c>
      <c r="D3153" s="131" t="str">
        <f t="shared" si="333"/>
        <v>障がい福祉課</v>
      </c>
      <c r="E3153" s="168" t="str">
        <f t="shared" si="330"/>
        <v>児童発達支援</v>
      </c>
      <c r="F3153" s="176" t="s">
        <v>13317</v>
      </c>
      <c r="G3153" s="166" t="s">
        <v>12244</v>
      </c>
      <c r="H3153" s="168" t="s">
        <v>13318</v>
      </c>
      <c r="I3153" s="166" t="s">
        <v>13319</v>
      </c>
      <c r="J3153" s="166" t="s">
        <v>13320</v>
      </c>
      <c r="K3153" s="180" t="s">
        <v>12410</v>
      </c>
      <c r="L3153" s="25" t="s">
        <v>25</v>
      </c>
      <c r="M3153" s="274">
        <v>10</v>
      </c>
      <c r="N3153" s="17">
        <v>44197</v>
      </c>
      <c r="O3153" s="69" t="str">
        <f>IFERROR(VLOOKUP(IF($L3153="―",$K3153,$L3153),[4]法人一覧!$D$4:$E$326,2,FALSE),"―")</f>
        <v>―</v>
      </c>
    </row>
    <row r="3154" spans="1:15" ht="27" customHeight="1" x14ac:dyDescent="0.15">
      <c r="A3154" s="185">
        <f>IF($B$2898="","",COUNTA($B$2898:B3154))</f>
        <v>257</v>
      </c>
      <c r="B3154" s="186">
        <f>IF(D3154="","",ROW())</f>
        <v>3154</v>
      </c>
      <c r="C3154" s="168" t="str">
        <f>$F$2896</f>
        <v>（１）　児童発達支援　（児童福祉法）</v>
      </c>
      <c r="D3154" s="131" t="str">
        <f>$O$2896</f>
        <v>障がい福祉課</v>
      </c>
      <c r="E3154" s="168" t="str">
        <f t="shared" si="330"/>
        <v>児童発達支援</v>
      </c>
      <c r="F3154" s="176" t="s">
        <v>13321</v>
      </c>
      <c r="G3154" s="166" t="s">
        <v>13322</v>
      </c>
      <c r="H3154" s="168" t="s">
        <v>15663</v>
      </c>
      <c r="I3154" s="166" t="s">
        <v>13323</v>
      </c>
      <c r="J3154" s="166" t="s">
        <v>13323</v>
      </c>
      <c r="K3154" s="180" t="s">
        <v>13324</v>
      </c>
      <c r="L3154" s="25" t="s">
        <v>25</v>
      </c>
      <c r="M3154" s="274">
        <v>10</v>
      </c>
      <c r="N3154" s="17">
        <v>44256</v>
      </c>
      <c r="O3154" s="69" t="str">
        <f>IFERROR(VLOOKUP(IF($L3154="―",$K3154,$L3154),[4]法人一覧!$D$4:$E$326,2,FALSE),"―")</f>
        <v>―</v>
      </c>
    </row>
    <row r="3155" spans="1:15" ht="27" customHeight="1" x14ac:dyDescent="0.15">
      <c r="A3155" s="185">
        <f>IF($B$2898="","",COUNTA($B$2898:B3155))</f>
        <v>258</v>
      </c>
      <c r="B3155" s="186">
        <f t="shared" ref="B3155:B3156" si="334">IF(D3155="","",ROW())</f>
        <v>3155</v>
      </c>
      <c r="C3155" s="168" t="str">
        <f t="shared" ref="C3155:C3156" si="335">$F$2896</f>
        <v>（１）　児童発達支援　（児童福祉法）</v>
      </c>
      <c r="D3155" s="131" t="str">
        <f t="shared" ref="D3155:D3156" si="336">$O$2896</f>
        <v>障がい福祉課</v>
      </c>
      <c r="E3155" s="168" t="str">
        <f t="shared" si="330"/>
        <v>児童発達支援</v>
      </c>
      <c r="F3155" s="180" t="s">
        <v>13325</v>
      </c>
      <c r="G3155" s="166" t="s">
        <v>2724</v>
      </c>
      <c r="H3155" s="166" t="s">
        <v>13326</v>
      </c>
      <c r="I3155" s="166" t="s">
        <v>13327</v>
      </c>
      <c r="J3155" s="166" t="s">
        <v>13328</v>
      </c>
      <c r="K3155" s="180" t="s">
        <v>13329</v>
      </c>
      <c r="L3155" s="25" t="s">
        <v>25</v>
      </c>
      <c r="M3155" s="274">
        <v>10</v>
      </c>
      <c r="N3155" s="17">
        <v>44896</v>
      </c>
      <c r="O3155" s="69" t="str">
        <f>IFERROR(VLOOKUP(IF($L3155="―",$K3155,$L3155),[4]法人一覧!$D$4:$E$326,2,FALSE),"―")</f>
        <v>―</v>
      </c>
    </row>
    <row r="3156" spans="1:15" ht="87.75" customHeight="1" x14ac:dyDescent="0.15">
      <c r="A3156" s="185">
        <f>IF($B$2898="","",COUNTA($B$2898:B3156))</f>
        <v>259</v>
      </c>
      <c r="B3156" s="186">
        <f t="shared" si="334"/>
        <v>3156</v>
      </c>
      <c r="C3156" s="168" t="str">
        <f t="shared" si="335"/>
        <v>（１）　児童発達支援　（児童福祉法）</v>
      </c>
      <c r="D3156" s="131" t="str">
        <f t="shared" si="336"/>
        <v>障がい福祉課</v>
      </c>
      <c r="E3156" s="168" t="str">
        <f t="shared" si="330"/>
        <v>児童発達支援</v>
      </c>
      <c r="F3156" s="25" t="s">
        <v>16146</v>
      </c>
      <c r="G3156" s="34" t="s">
        <v>15664</v>
      </c>
      <c r="H3156" s="27" t="s">
        <v>15665</v>
      </c>
      <c r="I3156" s="34" t="s">
        <v>15666</v>
      </c>
      <c r="J3156" s="34" t="s">
        <v>15667</v>
      </c>
      <c r="K3156" s="25" t="s">
        <v>15668</v>
      </c>
      <c r="L3156" s="25"/>
      <c r="M3156" s="97">
        <v>7</v>
      </c>
      <c r="N3156" s="93">
        <v>45778</v>
      </c>
      <c r="O3156" s="69" t="str">
        <f>IFERROR(VLOOKUP(IF($L3156="―",$K3156,$L3156),[4]法人一覧!$D$4:$E$326,2,FALSE),"―")</f>
        <v>―</v>
      </c>
    </row>
    <row r="3157" spans="1:15" ht="27" customHeight="1" x14ac:dyDescent="0.15">
      <c r="A3157" s="185">
        <f>IF($B$2898="","",COUNTA($B$2898:B3157))</f>
        <v>260</v>
      </c>
      <c r="B3157" s="186">
        <f>IF(D3157="","",ROW())</f>
        <v>3157</v>
      </c>
      <c r="C3157" s="168" t="str">
        <f>$F$2896</f>
        <v>（１）　児童発達支援　（児童福祉法）</v>
      </c>
      <c r="D3157" s="131" t="str">
        <f>$O$2896</f>
        <v>障がい福祉課</v>
      </c>
      <c r="E3157" s="168" t="str">
        <f t="shared" si="330"/>
        <v>児童発達支援</v>
      </c>
      <c r="F3157" s="388" t="s">
        <v>9504</v>
      </c>
      <c r="G3157" s="12" t="s">
        <v>1913</v>
      </c>
      <c r="H3157" s="168" t="s">
        <v>13330</v>
      </c>
      <c r="I3157" s="12" t="s">
        <v>7366</v>
      </c>
      <c r="J3157" s="12" t="s">
        <v>7367</v>
      </c>
      <c r="K3157" s="276" t="s">
        <v>13331</v>
      </c>
      <c r="L3157" s="25" t="s">
        <v>25</v>
      </c>
      <c r="M3157" s="280">
        <v>10</v>
      </c>
      <c r="N3157" s="17">
        <v>41579</v>
      </c>
      <c r="O3157" s="69" t="str">
        <f>IFERROR(VLOOKUP(IF($L3157="―",$K3157,$L3157),[4]法人一覧!$D$4:$E$326,2,FALSE),"―")</f>
        <v>―</v>
      </c>
    </row>
    <row r="3158" spans="1:15" ht="27" customHeight="1" x14ac:dyDescent="0.15">
      <c r="A3158" s="39">
        <f>IF($B$2898="","",COUNTA($B$2898:B3158))</f>
        <v>261</v>
      </c>
      <c r="B3158" s="168">
        <f t="shared" si="323"/>
        <v>3158</v>
      </c>
      <c r="C3158" s="168" t="str">
        <f t="shared" si="324"/>
        <v>（１）　児童発達支援　（児童福祉法）</v>
      </c>
      <c r="D3158" s="131" t="str">
        <f t="shared" si="325"/>
        <v>障がい福祉課</v>
      </c>
      <c r="E3158" s="27" t="str">
        <f t="shared" si="326"/>
        <v>児童発達支援</v>
      </c>
      <c r="F3158" s="388" t="s">
        <v>15669</v>
      </c>
      <c r="G3158" s="12" t="s">
        <v>8393</v>
      </c>
      <c r="H3158" s="168" t="s">
        <v>15670</v>
      </c>
      <c r="I3158" s="12" t="s">
        <v>13332</v>
      </c>
      <c r="J3158" s="12" t="s">
        <v>13333</v>
      </c>
      <c r="K3158" s="276" t="s">
        <v>13334</v>
      </c>
      <c r="L3158" s="25" t="s">
        <v>25</v>
      </c>
      <c r="M3158" s="280">
        <v>10</v>
      </c>
      <c r="N3158" s="17">
        <v>45748</v>
      </c>
      <c r="O3158" s="69" t="str">
        <f>IFERROR(VLOOKUP(IF($L3158="―",$K3158,$L3158),[4]法人一覧!$D$4:$E$326,2,FALSE),"―")</f>
        <v>―</v>
      </c>
    </row>
    <row r="3159" spans="1:15" ht="30" customHeight="1" x14ac:dyDescent="0.15">
      <c r="A3159" s="39">
        <f>IF($B$2898="","",COUNTA($B$2898:B3159))</f>
        <v>262</v>
      </c>
      <c r="B3159" s="187">
        <f t="shared" si="323"/>
        <v>3159</v>
      </c>
      <c r="C3159" s="187" t="str">
        <f t="shared" si="324"/>
        <v>（１）　児童発達支援　（児童福祉法）</v>
      </c>
      <c r="D3159" s="138" t="str">
        <f t="shared" si="325"/>
        <v>障がい福祉課</v>
      </c>
      <c r="E3159" s="27" t="str">
        <f t="shared" si="326"/>
        <v>児童発達支援</v>
      </c>
      <c r="F3159" s="391" t="s">
        <v>13335</v>
      </c>
      <c r="G3159" s="300" t="s">
        <v>13336</v>
      </c>
      <c r="H3159" s="187" t="s">
        <v>13337</v>
      </c>
      <c r="I3159" s="300" t="s">
        <v>13338</v>
      </c>
      <c r="J3159" s="300" t="s">
        <v>13339</v>
      </c>
      <c r="K3159" s="376" t="s">
        <v>14976</v>
      </c>
      <c r="L3159" s="58" t="s">
        <v>25</v>
      </c>
      <c r="M3159" s="301">
        <v>24</v>
      </c>
      <c r="N3159" s="302">
        <v>41365</v>
      </c>
      <c r="O3159" s="74" t="str">
        <f>IFERROR(VLOOKUP(IF($L3159="―",$K3159,$L3159),[4]法人一覧!$D$4:$E$326,2,FALSE),"―")</f>
        <v>―</v>
      </c>
    </row>
    <row r="3160" spans="1:15" ht="30" customHeight="1" x14ac:dyDescent="0.15"/>
    <row r="3161" spans="1:15" ht="30" customHeight="1" x14ac:dyDescent="0.15">
      <c r="F3161" s="395" t="s">
        <v>13340</v>
      </c>
      <c r="O3161" s="56" t="s">
        <v>204</v>
      </c>
    </row>
    <row r="3162" spans="1:15" ht="30" customHeight="1" x14ac:dyDescent="0.15">
      <c r="A3162" s="77" t="s">
        <v>5</v>
      </c>
      <c r="B3162" s="66" t="s">
        <v>6</v>
      </c>
      <c r="C3162" s="66" t="s">
        <v>7</v>
      </c>
      <c r="D3162" s="66" t="s">
        <v>8</v>
      </c>
      <c r="E3162" s="66" t="s">
        <v>9</v>
      </c>
      <c r="F3162" s="67" t="s">
        <v>10</v>
      </c>
      <c r="G3162" s="66" t="s">
        <v>11</v>
      </c>
      <c r="H3162" s="67" t="s">
        <v>12</v>
      </c>
      <c r="I3162" s="66" t="s">
        <v>13</v>
      </c>
      <c r="J3162" s="66" t="s">
        <v>14</v>
      </c>
      <c r="K3162" s="67" t="s">
        <v>15</v>
      </c>
      <c r="L3162" s="67" t="s">
        <v>13925</v>
      </c>
      <c r="M3162" s="68" t="s">
        <v>16</v>
      </c>
      <c r="N3162" s="67" t="s">
        <v>17</v>
      </c>
      <c r="O3162" s="66" t="s">
        <v>18</v>
      </c>
    </row>
    <row r="3163" spans="1:15" ht="30" customHeight="1" x14ac:dyDescent="0.15">
      <c r="A3163" s="39">
        <f>IF($B$3163="","",COUNTA($B$3163:B3163))</f>
        <v>1</v>
      </c>
      <c r="B3163" s="59">
        <f t="shared" ref="B3163:B3226" si="337">IF(D3163="","",ROW())</f>
        <v>3163</v>
      </c>
      <c r="C3163" s="195" t="str">
        <f t="shared" ref="C3163:C3226" si="338">$F$2896</f>
        <v>（１）　児童発達支援　（児童福祉法）</v>
      </c>
      <c r="D3163" s="131" t="str">
        <f t="shared" ref="D3163:D3226" si="339">$O$2896</f>
        <v>障がい福祉課</v>
      </c>
      <c r="E3163" s="27" t="str">
        <f t="shared" ref="E3163:E3226" si="340">MID(category6_2,SEARCH("）",category6_2,1)+2,SEARCH("（",category6_2,SEARCH("）",category6_2,1)+2)-SEARCH("）",category6_2,1)-3)</f>
        <v>放課後等デイサービス</v>
      </c>
      <c r="F3163" s="276" t="s">
        <v>13341</v>
      </c>
      <c r="G3163" s="12" t="s">
        <v>4246</v>
      </c>
      <c r="H3163" s="177" t="s">
        <v>13342</v>
      </c>
      <c r="I3163" s="12" t="s">
        <v>13343</v>
      </c>
      <c r="J3163" s="12" t="s">
        <v>11077</v>
      </c>
      <c r="K3163" s="276" t="s">
        <v>13344</v>
      </c>
      <c r="L3163" s="25" t="s">
        <v>25</v>
      </c>
      <c r="M3163" s="280">
        <v>10</v>
      </c>
      <c r="N3163" s="17">
        <v>41365</v>
      </c>
      <c r="O3163" s="74" t="str">
        <f>IFERROR(VLOOKUP(IF($L3163="―",$K3163,$L3163),[5]法人一覧!$D$4:$E$326,2,FALSE),"―")</f>
        <v>―</v>
      </c>
    </row>
    <row r="3164" spans="1:15" ht="30" customHeight="1" x14ac:dyDescent="0.15">
      <c r="A3164" s="39">
        <f>IF($B$3163="","",COUNTA($B$3163:B3164))</f>
        <v>2</v>
      </c>
      <c r="B3164" s="195">
        <f t="shared" si="337"/>
        <v>3164</v>
      </c>
      <c r="C3164" s="195" t="str">
        <f t="shared" si="338"/>
        <v>（１）　児童発達支援　（児童福祉法）</v>
      </c>
      <c r="D3164" s="131" t="str">
        <f t="shared" si="339"/>
        <v>障がい福祉課</v>
      </c>
      <c r="E3164" s="27" t="str">
        <f t="shared" si="340"/>
        <v>放課後等デイサービス</v>
      </c>
      <c r="F3164" s="363" t="s">
        <v>12340</v>
      </c>
      <c r="G3164" s="127" t="s">
        <v>572</v>
      </c>
      <c r="H3164" s="177" t="s">
        <v>12341</v>
      </c>
      <c r="I3164" s="272" t="s">
        <v>11061</v>
      </c>
      <c r="J3164" s="272" t="s">
        <v>11062</v>
      </c>
      <c r="K3164" s="180" t="s">
        <v>8623</v>
      </c>
      <c r="L3164" s="25" t="s">
        <v>25</v>
      </c>
      <c r="M3164" s="195">
        <v>10</v>
      </c>
      <c r="N3164" s="17">
        <v>41153</v>
      </c>
      <c r="O3164" s="69" t="str">
        <f>IFERROR(VLOOKUP(IF($L3164="―",$K3164,$L3164),[5]法人一覧!$D$4:$E$326,2,FALSE),"―")</f>
        <v>―</v>
      </c>
    </row>
    <row r="3165" spans="1:15" ht="30" customHeight="1" x14ac:dyDescent="0.15">
      <c r="A3165" s="39">
        <f>IF($B$3163="","",COUNTA($B$3163:B3165))</f>
        <v>3</v>
      </c>
      <c r="B3165" s="195">
        <f t="shared" si="337"/>
        <v>3165</v>
      </c>
      <c r="C3165" s="195" t="str">
        <f t="shared" si="338"/>
        <v>（１）　児童発達支援　（児童福祉法）</v>
      </c>
      <c r="D3165" s="131" t="str">
        <f t="shared" si="339"/>
        <v>障がい福祉課</v>
      </c>
      <c r="E3165" s="27" t="str">
        <f t="shared" si="340"/>
        <v>放課後等デイサービス</v>
      </c>
      <c r="F3165" s="363" t="s">
        <v>13345</v>
      </c>
      <c r="G3165" s="127" t="s">
        <v>9628</v>
      </c>
      <c r="H3165" s="177" t="s">
        <v>13346</v>
      </c>
      <c r="I3165" s="272" t="s">
        <v>11100</v>
      </c>
      <c r="J3165" s="272" t="s">
        <v>11101</v>
      </c>
      <c r="K3165" s="180" t="s">
        <v>13347</v>
      </c>
      <c r="L3165" s="25" t="s">
        <v>25</v>
      </c>
      <c r="M3165" s="195">
        <v>10</v>
      </c>
      <c r="N3165" s="17">
        <v>41334</v>
      </c>
      <c r="O3165" s="69" t="str">
        <f>IFERROR(VLOOKUP(IF($L3165="―",$K3165,$L3165),[5]法人一覧!$D$4:$E$326,2,FALSE),"―")</f>
        <v>―</v>
      </c>
    </row>
    <row r="3166" spans="1:15" ht="30" customHeight="1" x14ac:dyDescent="0.15">
      <c r="A3166" s="39">
        <f>IF($B$3163="","",COUNTA($B$3163:B3166))</f>
        <v>4</v>
      </c>
      <c r="B3166" s="195">
        <f t="shared" si="337"/>
        <v>3166</v>
      </c>
      <c r="C3166" s="195" t="str">
        <f t="shared" si="338"/>
        <v>（１）　児童発達支援　（児童福祉法）</v>
      </c>
      <c r="D3166" s="131" t="str">
        <f t="shared" si="339"/>
        <v>障がい福祉課</v>
      </c>
      <c r="E3166" s="27" t="str">
        <f t="shared" si="340"/>
        <v>放課後等デイサービス</v>
      </c>
      <c r="F3166" s="276" t="s">
        <v>13348</v>
      </c>
      <c r="G3166" s="12" t="s">
        <v>11104</v>
      </c>
      <c r="H3166" s="177" t="s">
        <v>12344</v>
      </c>
      <c r="I3166" s="12" t="s">
        <v>12345</v>
      </c>
      <c r="J3166" s="12" t="s">
        <v>13349</v>
      </c>
      <c r="K3166" s="276" t="s">
        <v>12347</v>
      </c>
      <c r="L3166" s="25" t="s">
        <v>25</v>
      </c>
      <c r="M3166" s="195">
        <v>10</v>
      </c>
      <c r="N3166" s="17">
        <v>41487</v>
      </c>
      <c r="O3166" s="69" t="str">
        <f>IFERROR(VLOOKUP(IF($L3166="―",$K3166,$L3166),[5]法人一覧!$D$4:$E$326,2,FALSE),"―")</f>
        <v>―</v>
      </c>
    </row>
    <row r="3167" spans="1:15" ht="30" customHeight="1" x14ac:dyDescent="0.15">
      <c r="A3167" s="39">
        <f>IF($B$3163="","",COUNTA($B$3163:B3167))</f>
        <v>5</v>
      </c>
      <c r="B3167" s="195">
        <f t="shared" si="337"/>
        <v>3167</v>
      </c>
      <c r="C3167" s="195" t="str">
        <f t="shared" si="338"/>
        <v>（１）　児童発達支援　（児童福祉法）</v>
      </c>
      <c r="D3167" s="131" t="str">
        <f t="shared" si="339"/>
        <v>障がい福祉課</v>
      </c>
      <c r="E3167" s="27" t="str">
        <f t="shared" si="340"/>
        <v>放課後等デイサービス</v>
      </c>
      <c r="F3167" s="276" t="s">
        <v>13350</v>
      </c>
      <c r="G3167" s="12" t="s">
        <v>9622</v>
      </c>
      <c r="H3167" s="177" t="s">
        <v>13351</v>
      </c>
      <c r="I3167" s="12" t="s">
        <v>13352</v>
      </c>
      <c r="J3167" s="12" t="s">
        <v>13353</v>
      </c>
      <c r="K3167" s="276" t="s">
        <v>10362</v>
      </c>
      <c r="L3167" s="25" t="s">
        <v>25</v>
      </c>
      <c r="M3167" s="195">
        <v>10</v>
      </c>
      <c r="N3167" s="17">
        <v>42036</v>
      </c>
      <c r="O3167" s="69" t="str">
        <f>IFERROR(VLOOKUP(IF($L3167="―",$K3167,$L3167),[5]法人一覧!$D$4:$E$326,2,FALSE),"―")</f>
        <v>―</v>
      </c>
    </row>
    <row r="3168" spans="1:15" ht="30" customHeight="1" x14ac:dyDescent="0.15">
      <c r="A3168" s="39">
        <f>IF($B$3163="","",COUNTA($B$3163:B3168))</f>
        <v>6</v>
      </c>
      <c r="B3168" s="195">
        <f t="shared" si="337"/>
        <v>3168</v>
      </c>
      <c r="C3168" s="195" t="str">
        <f t="shared" si="338"/>
        <v>（１）　児童発達支援　（児童福祉法）</v>
      </c>
      <c r="D3168" s="131" t="str">
        <f t="shared" si="339"/>
        <v>障がい福祉課</v>
      </c>
      <c r="E3168" s="27" t="str">
        <f t="shared" si="340"/>
        <v>放課後等デイサービス</v>
      </c>
      <c r="F3168" s="276" t="s">
        <v>13354</v>
      </c>
      <c r="G3168" s="12" t="s">
        <v>281</v>
      </c>
      <c r="H3168" s="177" t="s">
        <v>13355</v>
      </c>
      <c r="I3168" s="12" t="s">
        <v>13356</v>
      </c>
      <c r="J3168" s="12" t="s">
        <v>13357</v>
      </c>
      <c r="K3168" s="276" t="s">
        <v>13358</v>
      </c>
      <c r="L3168" s="25" t="s">
        <v>25</v>
      </c>
      <c r="M3168" s="195">
        <v>10</v>
      </c>
      <c r="N3168" s="17">
        <v>42095</v>
      </c>
      <c r="O3168" s="69" t="str">
        <f>IFERROR(VLOOKUP(IF($L3168="―",$K3168,$L3168),[5]法人一覧!$D$4:$E$326,2,FALSE),"―")</f>
        <v>―</v>
      </c>
    </row>
    <row r="3169" spans="1:15" ht="30" customHeight="1" x14ac:dyDescent="0.15">
      <c r="A3169" s="39">
        <f>IF($B$3163="","",COUNTA($B$3163:B3169))</f>
        <v>7</v>
      </c>
      <c r="B3169" s="195">
        <f t="shared" si="337"/>
        <v>3169</v>
      </c>
      <c r="C3169" s="195" t="str">
        <f t="shared" si="338"/>
        <v>（１）　児童発達支援　（児童福祉法）</v>
      </c>
      <c r="D3169" s="131" t="str">
        <f t="shared" si="339"/>
        <v>障がい福祉課</v>
      </c>
      <c r="E3169" s="27" t="str">
        <f t="shared" si="340"/>
        <v>放課後等デイサービス</v>
      </c>
      <c r="F3169" s="276" t="s">
        <v>13359</v>
      </c>
      <c r="G3169" s="12" t="s">
        <v>6035</v>
      </c>
      <c r="H3169" s="177" t="s">
        <v>13360</v>
      </c>
      <c r="I3169" s="12" t="s">
        <v>13361</v>
      </c>
      <c r="J3169" s="12" t="s">
        <v>13361</v>
      </c>
      <c r="K3169" s="276" t="s">
        <v>13362</v>
      </c>
      <c r="L3169" s="25" t="s">
        <v>25</v>
      </c>
      <c r="M3169" s="195">
        <v>10</v>
      </c>
      <c r="N3169" s="17">
        <v>42186</v>
      </c>
      <c r="O3169" s="69" t="str">
        <f>IFERROR(VLOOKUP(IF($L3169="―",$K3169,$L3169),[5]法人一覧!$D$4:$E$326,2,FALSE),"―")</f>
        <v>―</v>
      </c>
    </row>
    <row r="3170" spans="1:15" ht="30" customHeight="1" x14ac:dyDescent="0.15">
      <c r="A3170" s="39">
        <f>IF($B$3163="","",COUNTA($B$3163:B3170))</f>
        <v>8</v>
      </c>
      <c r="B3170" s="195">
        <f t="shared" si="337"/>
        <v>3170</v>
      </c>
      <c r="C3170" s="195" t="str">
        <f t="shared" si="338"/>
        <v>（１）　児童発達支援　（児童福祉法）</v>
      </c>
      <c r="D3170" s="131" t="str">
        <f t="shared" si="339"/>
        <v>障がい福祉課</v>
      </c>
      <c r="E3170" s="27" t="str">
        <f t="shared" si="340"/>
        <v>放課後等デイサービス</v>
      </c>
      <c r="F3170" s="303" t="s">
        <v>12348</v>
      </c>
      <c r="G3170" s="12" t="s">
        <v>4246</v>
      </c>
      <c r="H3170" s="177" t="s">
        <v>12349</v>
      </c>
      <c r="I3170" s="12" t="s">
        <v>12350</v>
      </c>
      <c r="J3170" s="12" t="s">
        <v>12351</v>
      </c>
      <c r="K3170" s="276" t="s">
        <v>12352</v>
      </c>
      <c r="L3170" s="25" t="s">
        <v>25</v>
      </c>
      <c r="M3170" s="274">
        <v>10</v>
      </c>
      <c r="N3170" s="17">
        <v>42430</v>
      </c>
      <c r="O3170" s="69" t="str">
        <f>IFERROR(VLOOKUP(IF($L3170="―",$K3170,$L3170),[5]法人一覧!$D$4:$E$326,2,FALSE),"―")</f>
        <v>―</v>
      </c>
    </row>
    <row r="3171" spans="1:15" ht="30" customHeight="1" x14ac:dyDescent="0.15">
      <c r="A3171" s="39">
        <f>IF($B$3163="","",COUNTA($B$3163:B3171))</f>
        <v>9</v>
      </c>
      <c r="B3171" s="195">
        <f t="shared" si="337"/>
        <v>3171</v>
      </c>
      <c r="C3171" s="195" t="str">
        <f t="shared" si="338"/>
        <v>（１）　児童発達支援　（児童福祉法）</v>
      </c>
      <c r="D3171" s="131" t="str">
        <f t="shared" si="339"/>
        <v>障がい福祉課</v>
      </c>
      <c r="E3171" s="27" t="str">
        <f t="shared" si="340"/>
        <v>放課後等デイサービス</v>
      </c>
      <c r="F3171" s="303" t="s">
        <v>13363</v>
      </c>
      <c r="G3171" s="12" t="s">
        <v>12354</v>
      </c>
      <c r="H3171" s="177" t="s">
        <v>12355</v>
      </c>
      <c r="I3171" s="12" t="s">
        <v>12397</v>
      </c>
      <c r="J3171" s="12" t="s">
        <v>12356</v>
      </c>
      <c r="K3171" s="276" t="s">
        <v>12357</v>
      </c>
      <c r="L3171" s="25" t="s">
        <v>25</v>
      </c>
      <c r="M3171" s="274">
        <v>20</v>
      </c>
      <c r="N3171" s="17">
        <v>42887</v>
      </c>
      <c r="O3171" s="69" t="str">
        <f>IFERROR(VLOOKUP(IF($L3171="―",$K3171,$L3171),[5]法人一覧!$D$4:$E$326,2,FALSE),"―")</f>
        <v>―</v>
      </c>
    </row>
    <row r="3172" spans="1:15" ht="30" customHeight="1" x14ac:dyDescent="0.15">
      <c r="A3172" s="39">
        <f>IF($B$3163="","",COUNTA($B$3163:B3172))</f>
        <v>10</v>
      </c>
      <c r="B3172" s="195">
        <f t="shared" si="337"/>
        <v>3172</v>
      </c>
      <c r="C3172" s="195" t="str">
        <f t="shared" si="338"/>
        <v>（１）　児童発達支援　（児童福祉法）</v>
      </c>
      <c r="D3172" s="131" t="str">
        <f t="shared" si="339"/>
        <v>障がい福祉課</v>
      </c>
      <c r="E3172" s="27" t="str">
        <f t="shared" si="340"/>
        <v>放課後等デイサービス</v>
      </c>
      <c r="F3172" s="303" t="s">
        <v>13364</v>
      </c>
      <c r="G3172" s="12" t="s">
        <v>12359</v>
      </c>
      <c r="H3172" s="177" t="s">
        <v>12360</v>
      </c>
      <c r="I3172" s="12" t="s">
        <v>12361</v>
      </c>
      <c r="J3172" s="12" t="s">
        <v>12362</v>
      </c>
      <c r="K3172" s="276" t="s">
        <v>12363</v>
      </c>
      <c r="L3172" s="25" t="s">
        <v>25</v>
      </c>
      <c r="M3172" s="274">
        <v>10</v>
      </c>
      <c r="N3172" s="17">
        <v>43009</v>
      </c>
      <c r="O3172" s="69" t="str">
        <f>IFERROR(VLOOKUP(IF($L3172="―",$K3172,$L3172),[5]法人一覧!$D$4:$E$326,2,FALSE),"―")</f>
        <v>―</v>
      </c>
    </row>
    <row r="3173" spans="1:15" ht="30" customHeight="1" x14ac:dyDescent="0.15">
      <c r="A3173" s="39">
        <f>IF($B$3163="","",COUNTA($B$3163:B3173))</f>
        <v>11</v>
      </c>
      <c r="B3173" s="195">
        <f t="shared" si="337"/>
        <v>3173</v>
      </c>
      <c r="C3173" s="195" t="str">
        <f t="shared" si="338"/>
        <v>（１）　児童発達支援　（児童福祉法）</v>
      </c>
      <c r="D3173" s="131" t="str">
        <f t="shared" si="339"/>
        <v>障がい福祉課</v>
      </c>
      <c r="E3173" s="27" t="str">
        <f t="shared" si="340"/>
        <v>放課後等デイサービス</v>
      </c>
      <c r="F3173" s="303" t="s">
        <v>12364</v>
      </c>
      <c r="G3173" s="12" t="s">
        <v>6152</v>
      </c>
      <c r="H3173" s="177" t="s">
        <v>12365</v>
      </c>
      <c r="I3173" s="12" t="s">
        <v>13365</v>
      </c>
      <c r="J3173" s="12" t="s">
        <v>13366</v>
      </c>
      <c r="K3173" s="276" t="s">
        <v>12368</v>
      </c>
      <c r="L3173" s="25" t="s">
        <v>25</v>
      </c>
      <c r="M3173" s="274">
        <v>20</v>
      </c>
      <c r="N3173" s="17">
        <v>43009</v>
      </c>
      <c r="O3173" s="69" t="str">
        <f>IFERROR(VLOOKUP(IF($L3173="―",$K3173,$L3173),[5]法人一覧!$D$4:$E$326,2,FALSE),"―")</f>
        <v>―</v>
      </c>
    </row>
    <row r="3174" spans="1:15" ht="30" customHeight="1" x14ac:dyDescent="0.15">
      <c r="A3174" s="39">
        <f>IF($B$3163="","",COUNTA($B$3163:B3174))</f>
        <v>12</v>
      </c>
      <c r="B3174" s="195">
        <f t="shared" si="337"/>
        <v>3174</v>
      </c>
      <c r="C3174" s="195" t="str">
        <f t="shared" si="338"/>
        <v>（１）　児童発達支援　（児童福祉法）</v>
      </c>
      <c r="D3174" s="131" t="str">
        <f t="shared" si="339"/>
        <v>障がい福祉課</v>
      </c>
      <c r="E3174" s="27" t="str">
        <f t="shared" si="340"/>
        <v>放課後等デイサービス</v>
      </c>
      <c r="F3174" s="303" t="s">
        <v>12369</v>
      </c>
      <c r="G3174" s="12" t="s">
        <v>4246</v>
      </c>
      <c r="H3174" s="177" t="s">
        <v>12370</v>
      </c>
      <c r="I3174" s="12" t="s">
        <v>13367</v>
      </c>
      <c r="J3174" s="12" t="s">
        <v>13368</v>
      </c>
      <c r="K3174" s="276" t="s">
        <v>12373</v>
      </c>
      <c r="L3174" s="25" t="s">
        <v>25</v>
      </c>
      <c r="M3174" s="274">
        <v>10</v>
      </c>
      <c r="N3174" s="17">
        <v>43040</v>
      </c>
      <c r="O3174" s="69" t="str">
        <f>IFERROR(VLOOKUP(IF($L3174="―",$K3174,$L3174),[5]法人一覧!$D$4:$E$326,2,FALSE),"―")</f>
        <v>―</v>
      </c>
    </row>
    <row r="3175" spans="1:15" ht="30" customHeight="1" x14ac:dyDescent="0.15">
      <c r="A3175" s="39">
        <f>IF($B$3163="","",COUNTA($B$3163:B3175))</f>
        <v>13</v>
      </c>
      <c r="B3175" s="195">
        <f t="shared" si="337"/>
        <v>3175</v>
      </c>
      <c r="C3175" s="195" t="str">
        <f t="shared" si="338"/>
        <v>（１）　児童発達支援　（児童福祉法）</v>
      </c>
      <c r="D3175" s="131" t="str">
        <f t="shared" si="339"/>
        <v>障がい福祉課</v>
      </c>
      <c r="E3175" s="27" t="str">
        <f t="shared" si="340"/>
        <v>放課後等デイサービス</v>
      </c>
      <c r="F3175" s="303" t="s">
        <v>12374</v>
      </c>
      <c r="G3175" s="12" t="s">
        <v>586</v>
      </c>
      <c r="H3175" s="177" t="s">
        <v>12375</v>
      </c>
      <c r="I3175" s="12" t="s">
        <v>12376</v>
      </c>
      <c r="J3175" s="12" t="s">
        <v>12376</v>
      </c>
      <c r="K3175" s="276" t="s">
        <v>12377</v>
      </c>
      <c r="L3175" s="25" t="s">
        <v>25</v>
      </c>
      <c r="M3175" s="274">
        <v>10</v>
      </c>
      <c r="N3175" s="17">
        <v>43070</v>
      </c>
      <c r="O3175" s="69" t="str">
        <f>IFERROR(VLOOKUP(IF($L3175="―",$K3175,$L3175),[5]法人一覧!$D$4:$E$326,2,FALSE),"―")</f>
        <v>―</v>
      </c>
    </row>
    <row r="3176" spans="1:15" ht="30" customHeight="1" x14ac:dyDescent="0.15">
      <c r="A3176" s="39">
        <f>IF($B$3163="","",COUNTA($B$3163:B3176))</f>
        <v>14</v>
      </c>
      <c r="B3176" s="195">
        <f t="shared" si="337"/>
        <v>3176</v>
      </c>
      <c r="C3176" s="195" t="str">
        <f t="shared" si="338"/>
        <v>（１）　児童発達支援　（児童福祉法）</v>
      </c>
      <c r="D3176" s="131" t="str">
        <f t="shared" si="339"/>
        <v>障がい福祉課</v>
      </c>
      <c r="E3176" s="27" t="str">
        <f t="shared" si="340"/>
        <v>放課後等デイサービス</v>
      </c>
      <c r="F3176" s="303" t="s">
        <v>12378</v>
      </c>
      <c r="G3176" s="12" t="s">
        <v>586</v>
      </c>
      <c r="H3176" s="177" t="s">
        <v>12379</v>
      </c>
      <c r="I3176" s="12" t="s">
        <v>12376</v>
      </c>
      <c r="J3176" s="12" t="s">
        <v>12376</v>
      </c>
      <c r="K3176" s="276" t="s">
        <v>12380</v>
      </c>
      <c r="L3176" s="25" t="s">
        <v>25</v>
      </c>
      <c r="M3176" s="287">
        <v>10</v>
      </c>
      <c r="N3176" s="17">
        <v>43678</v>
      </c>
      <c r="O3176" s="69" t="str">
        <f>IFERROR(VLOOKUP(IF($L3176="―",$K3176,$L3176),[5]法人一覧!$D$4:$E$326,2,FALSE),"―")</f>
        <v>―</v>
      </c>
    </row>
    <row r="3177" spans="1:15" ht="30" customHeight="1" x14ac:dyDescent="0.15">
      <c r="A3177" s="39">
        <f>IF($B$3163="","",COUNTA($B$3163:B3177))</f>
        <v>15</v>
      </c>
      <c r="B3177" s="195">
        <f t="shared" si="337"/>
        <v>3177</v>
      </c>
      <c r="C3177" s="195" t="str">
        <f t="shared" si="338"/>
        <v>（１）　児童発達支援　（児童福祉法）</v>
      </c>
      <c r="D3177" s="131" t="str">
        <f t="shared" si="339"/>
        <v>障がい福祉課</v>
      </c>
      <c r="E3177" s="27" t="str">
        <f t="shared" si="340"/>
        <v>放課後等デイサービス</v>
      </c>
      <c r="F3177" s="303" t="s">
        <v>12381</v>
      </c>
      <c r="G3177" s="12" t="s">
        <v>12382</v>
      </c>
      <c r="H3177" s="177" t="s">
        <v>12383</v>
      </c>
      <c r="I3177" s="12" t="s">
        <v>12384</v>
      </c>
      <c r="J3177" s="12" t="s">
        <v>12385</v>
      </c>
      <c r="K3177" s="276" t="s">
        <v>10362</v>
      </c>
      <c r="L3177" s="25" t="s">
        <v>25</v>
      </c>
      <c r="M3177" s="287">
        <v>10</v>
      </c>
      <c r="N3177" s="17">
        <v>43891</v>
      </c>
      <c r="O3177" s="69" t="str">
        <f>IFERROR(VLOOKUP(IF($L3177="―",$K3177,$L3177),[5]法人一覧!$D$4:$E$326,2,FALSE),"―")</f>
        <v>―</v>
      </c>
    </row>
    <row r="3178" spans="1:15" ht="30" customHeight="1" x14ac:dyDescent="0.15">
      <c r="A3178" s="39">
        <f>IF($B$3163="","",COUNTA($B$3163:B3178))</f>
        <v>16</v>
      </c>
      <c r="B3178" s="195">
        <f t="shared" si="337"/>
        <v>3178</v>
      </c>
      <c r="C3178" s="195" t="str">
        <f t="shared" si="338"/>
        <v>（１）　児童発達支援　（児童福祉法）</v>
      </c>
      <c r="D3178" s="131" t="str">
        <f t="shared" si="339"/>
        <v>障がい福祉課</v>
      </c>
      <c r="E3178" s="27" t="str">
        <f t="shared" si="340"/>
        <v>放課後等デイサービス</v>
      </c>
      <c r="F3178" s="303" t="s">
        <v>13369</v>
      </c>
      <c r="G3178" s="12" t="s">
        <v>13370</v>
      </c>
      <c r="H3178" s="177" t="s">
        <v>13371</v>
      </c>
      <c r="I3178" s="12" t="s">
        <v>8671</v>
      </c>
      <c r="J3178" s="12" t="s">
        <v>8672</v>
      </c>
      <c r="K3178" s="276" t="s">
        <v>13372</v>
      </c>
      <c r="L3178" s="25" t="s">
        <v>25</v>
      </c>
      <c r="M3178" s="287">
        <v>10</v>
      </c>
      <c r="N3178" s="17">
        <v>44105</v>
      </c>
      <c r="O3178" s="69" t="str">
        <f>IFERROR(VLOOKUP(IF($L3178="―",$K3178,$L3178),[5]法人一覧!$D$4:$E$326,2,FALSE),"―")</f>
        <v>―</v>
      </c>
    </row>
    <row r="3179" spans="1:15" ht="30" customHeight="1" x14ac:dyDescent="0.15">
      <c r="A3179" s="39">
        <f>IF($B$3163="","",COUNTA($B$3163:B3179))</f>
        <v>17</v>
      </c>
      <c r="B3179" s="195">
        <f t="shared" si="337"/>
        <v>3179</v>
      </c>
      <c r="C3179" s="195" t="str">
        <f t="shared" si="338"/>
        <v>（１）　児童発達支援　（児童福祉法）</v>
      </c>
      <c r="D3179" s="131" t="str">
        <f t="shared" si="339"/>
        <v>障がい福祉課</v>
      </c>
      <c r="E3179" s="27" t="str">
        <f t="shared" si="340"/>
        <v>放課後等デイサービス</v>
      </c>
      <c r="F3179" s="276" t="s">
        <v>12386</v>
      </c>
      <c r="G3179" s="12" t="s">
        <v>12387</v>
      </c>
      <c r="H3179" s="177" t="s">
        <v>12388</v>
      </c>
      <c r="I3179" s="313" t="s">
        <v>13373</v>
      </c>
      <c r="J3179" s="12" t="s">
        <v>12390</v>
      </c>
      <c r="K3179" s="276" t="s">
        <v>14966</v>
      </c>
      <c r="L3179" s="25" t="s">
        <v>25</v>
      </c>
      <c r="M3179" s="274">
        <v>35</v>
      </c>
      <c r="N3179" s="17">
        <v>44287</v>
      </c>
      <c r="O3179" s="69" t="str">
        <f>IFERROR(VLOOKUP(IF($L3179="―",$K3179,$L3179),[5]法人一覧!$D$4:$E$326,2,FALSE),"―")</f>
        <v>4190005008446</v>
      </c>
    </row>
    <row r="3180" spans="1:15" ht="30" customHeight="1" x14ac:dyDescent="0.15">
      <c r="A3180" s="39">
        <f>IF($B$3163="","",COUNTA($B$3163:B3180))</f>
        <v>18</v>
      </c>
      <c r="B3180" s="195">
        <f t="shared" si="337"/>
        <v>3180</v>
      </c>
      <c r="C3180" s="195" t="str">
        <f t="shared" si="338"/>
        <v>（１）　児童発達支援　（児童福祉法）</v>
      </c>
      <c r="D3180" s="131" t="str">
        <f t="shared" si="339"/>
        <v>障がい福祉課</v>
      </c>
      <c r="E3180" s="27" t="str">
        <f t="shared" si="340"/>
        <v>放課後等デイサービス</v>
      </c>
      <c r="F3180" s="303" t="s">
        <v>12398</v>
      </c>
      <c r="G3180" s="12" t="s">
        <v>2048</v>
      </c>
      <c r="H3180" s="177" t="s">
        <v>12399</v>
      </c>
      <c r="I3180" s="12" t="s">
        <v>12400</v>
      </c>
      <c r="J3180" s="12" t="s">
        <v>12400</v>
      </c>
      <c r="K3180" s="276" t="s">
        <v>12401</v>
      </c>
      <c r="L3180" s="25" t="s">
        <v>25</v>
      </c>
      <c r="M3180" s="274">
        <v>10</v>
      </c>
      <c r="N3180" s="17">
        <v>44713</v>
      </c>
      <c r="O3180" s="69" t="str">
        <f>IFERROR(VLOOKUP(IF($L3180="―",$K3180,$L3180),[5]法人一覧!$D$4:$E$326,2,FALSE),"―")</f>
        <v>―</v>
      </c>
    </row>
    <row r="3181" spans="1:15" ht="30" customHeight="1" x14ac:dyDescent="0.15">
      <c r="A3181" s="39">
        <f>IF($B$3163="","",COUNTA($B$3163:B3181))</f>
        <v>19</v>
      </c>
      <c r="B3181" s="195">
        <f t="shared" si="337"/>
        <v>3181</v>
      </c>
      <c r="C3181" s="195" t="str">
        <f t="shared" si="338"/>
        <v>（１）　児童発達支援　（児童福祉法）</v>
      </c>
      <c r="D3181" s="131" t="str">
        <f t="shared" si="339"/>
        <v>障がい福祉課</v>
      </c>
      <c r="E3181" s="27" t="str">
        <f t="shared" si="340"/>
        <v>放課後等デイサービス</v>
      </c>
      <c r="F3181" s="303" t="s">
        <v>12402</v>
      </c>
      <c r="G3181" s="12" t="s">
        <v>7529</v>
      </c>
      <c r="H3181" s="177" t="s">
        <v>12403</v>
      </c>
      <c r="I3181" s="12" t="s">
        <v>12404</v>
      </c>
      <c r="J3181" s="12" t="s">
        <v>12405</v>
      </c>
      <c r="K3181" s="276" t="s">
        <v>12406</v>
      </c>
      <c r="L3181" s="25" t="s">
        <v>25</v>
      </c>
      <c r="M3181" s="274">
        <v>20</v>
      </c>
      <c r="N3181" s="17">
        <v>44774</v>
      </c>
      <c r="O3181" s="69" t="str">
        <f>IFERROR(VLOOKUP(IF($L3181="―",$K3181,$L3181),[5]法人一覧!$D$4:$E$326,2,FALSE),"―")</f>
        <v>―</v>
      </c>
    </row>
    <row r="3182" spans="1:15" ht="30" customHeight="1" x14ac:dyDescent="0.15">
      <c r="A3182" s="39">
        <f>IF($B$3163="","",COUNTA($B$3163:B3182))</f>
        <v>20</v>
      </c>
      <c r="B3182" s="195">
        <f t="shared" si="337"/>
        <v>3182</v>
      </c>
      <c r="C3182" s="195" t="str">
        <f t="shared" si="338"/>
        <v>（１）　児童発達支援　（児童福祉法）</v>
      </c>
      <c r="D3182" s="131" t="str">
        <f t="shared" si="339"/>
        <v>障がい福祉課</v>
      </c>
      <c r="E3182" s="27" t="str">
        <f t="shared" si="340"/>
        <v>放課後等デイサービス</v>
      </c>
      <c r="F3182" s="303" t="s">
        <v>12407</v>
      </c>
      <c r="G3182" s="12" t="s">
        <v>608</v>
      </c>
      <c r="H3182" s="276" t="s">
        <v>12408</v>
      </c>
      <c r="I3182" s="12" t="s">
        <v>12409</v>
      </c>
      <c r="J3182" s="12"/>
      <c r="K3182" s="10" t="s">
        <v>12410</v>
      </c>
      <c r="L3182" s="25" t="s">
        <v>25</v>
      </c>
      <c r="M3182" s="274">
        <v>10</v>
      </c>
      <c r="N3182" s="17">
        <v>45017</v>
      </c>
      <c r="O3182" s="69" t="str">
        <f>IFERROR(VLOOKUP(IF($L3182="―",$K3182,$L3182),[5]法人一覧!$D$4:$E$326,2,FALSE),"―")</f>
        <v>―</v>
      </c>
    </row>
    <row r="3183" spans="1:15" ht="30" customHeight="1" x14ac:dyDescent="0.15">
      <c r="A3183" s="39">
        <f>IF($B$3163="","",COUNTA($B$3163:B3183))</f>
        <v>21</v>
      </c>
      <c r="B3183" s="195">
        <f t="shared" si="337"/>
        <v>3183</v>
      </c>
      <c r="C3183" s="195" t="str">
        <f t="shared" si="338"/>
        <v>（１）　児童発達支援　（児童福祉法）</v>
      </c>
      <c r="D3183" s="131" t="str">
        <f t="shared" si="339"/>
        <v>障がい福祉課</v>
      </c>
      <c r="E3183" s="27" t="str">
        <f t="shared" si="340"/>
        <v>放課後等デイサービス</v>
      </c>
      <c r="F3183" s="303" t="s">
        <v>15740</v>
      </c>
      <c r="G3183" s="12" t="s">
        <v>13374</v>
      </c>
      <c r="H3183" s="276" t="s">
        <v>15741</v>
      </c>
      <c r="I3183" s="12" t="s">
        <v>12397</v>
      </c>
      <c r="J3183" s="12" t="s">
        <v>12356</v>
      </c>
      <c r="K3183" s="10" t="s">
        <v>13375</v>
      </c>
      <c r="L3183" s="25" t="s">
        <v>25</v>
      </c>
      <c r="M3183" s="274">
        <v>10</v>
      </c>
      <c r="N3183" s="17">
        <v>45505</v>
      </c>
      <c r="O3183" s="69" t="str">
        <f>IFERROR(VLOOKUP(IF($L3183="―",$K3183,$L3183),[5]法人一覧!$D$4:$E$326,2,FALSE),"―")</f>
        <v>―</v>
      </c>
    </row>
    <row r="3184" spans="1:15" ht="30" customHeight="1" x14ac:dyDescent="0.15">
      <c r="A3184" s="39">
        <f>IF($B$3163="","",COUNTA($B$3163:B3184))</f>
        <v>22</v>
      </c>
      <c r="B3184" s="195">
        <f t="shared" si="337"/>
        <v>3184</v>
      </c>
      <c r="C3184" s="195" t="str">
        <f t="shared" si="338"/>
        <v>（１）　児童発達支援　（児童福祉法）</v>
      </c>
      <c r="D3184" s="131" t="str">
        <f t="shared" si="339"/>
        <v>障がい福祉課</v>
      </c>
      <c r="E3184" s="27" t="str">
        <f t="shared" si="340"/>
        <v>放課後等デイサービス</v>
      </c>
      <c r="F3184" s="303" t="s">
        <v>12411</v>
      </c>
      <c r="G3184" s="12" t="s">
        <v>602</v>
      </c>
      <c r="H3184" s="276" t="s">
        <v>15742</v>
      </c>
      <c r="I3184" s="12" t="s">
        <v>12412</v>
      </c>
      <c r="J3184" s="12" t="s">
        <v>12413</v>
      </c>
      <c r="K3184" s="10" t="s">
        <v>15743</v>
      </c>
      <c r="L3184" s="25" t="s">
        <v>25</v>
      </c>
      <c r="M3184" s="274">
        <v>5</v>
      </c>
      <c r="N3184" s="17">
        <v>45597</v>
      </c>
      <c r="O3184" s="69" t="str">
        <f>IFERROR(VLOOKUP(IF($L3184="―",$K3184,$L3184),[5]法人一覧!$D$4:$E$326,2,FALSE),"―")</f>
        <v>―</v>
      </c>
    </row>
    <row r="3185" spans="1:15" ht="30" customHeight="1" x14ac:dyDescent="0.15">
      <c r="A3185" s="39">
        <f>IF($B$3163="","",COUNTA($B$3163:B3185))</f>
        <v>23</v>
      </c>
      <c r="B3185" s="195">
        <f t="shared" si="337"/>
        <v>3185</v>
      </c>
      <c r="C3185" s="195" t="str">
        <f t="shared" si="338"/>
        <v>（１）　児童発達支援　（児童福祉法）</v>
      </c>
      <c r="D3185" s="131" t="str">
        <f t="shared" si="339"/>
        <v>障がい福祉課</v>
      </c>
      <c r="E3185" s="27" t="str">
        <f t="shared" si="340"/>
        <v>放課後等デイサービス</v>
      </c>
      <c r="F3185" s="303" t="s">
        <v>15744</v>
      </c>
      <c r="G3185" s="12" t="s">
        <v>7529</v>
      </c>
      <c r="H3185" s="276" t="s">
        <v>15745</v>
      </c>
      <c r="I3185" s="12" t="s">
        <v>12414</v>
      </c>
      <c r="J3185" s="12" t="s">
        <v>12415</v>
      </c>
      <c r="K3185" s="10" t="s">
        <v>15746</v>
      </c>
      <c r="L3185" s="25" t="s">
        <v>25</v>
      </c>
      <c r="M3185" s="274">
        <v>10</v>
      </c>
      <c r="N3185" s="17">
        <v>45658</v>
      </c>
      <c r="O3185" s="69" t="str">
        <f>IFERROR(VLOOKUP(IF($L3185="―",$K3185,$L3185),[5]法人一覧!$D$4:$E$326,2,FALSE),"―")</f>
        <v>―</v>
      </c>
    </row>
    <row r="3186" spans="1:15" ht="30" customHeight="1" x14ac:dyDescent="0.15">
      <c r="A3186" s="39">
        <f>IF($B$3163="","",COUNTA($B$3163:B3186))</f>
        <v>24</v>
      </c>
      <c r="B3186" s="195">
        <f t="shared" si="337"/>
        <v>3186</v>
      </c>
      <c r="C3186" s="195" t="str">
        <f t="shared" si="338"/>
        <v>（１）　児童発達支援　（児童福祉法）</v>
      </c>
      <c r="D3186" s="131" t="str">
        <f t="shared" si="339"/>
        <v>障がい福祉課</v>
      </c>
      <c r="E3186" s="27" t="str">
        <f t="shared" si="340"/>
        <v>放課後等デイサービス</v>
      </c>
      <c r="F3186" s="25" t="s">
        <v>15462</v>
      </c>
      <c r="G3186" s="34" t="s">
        <v>15463</v>
      </c>
      <c r="H3186" s="98" t="s">
        <v>15464</v>
      </c>
      <c r="I3186" s="34" t="s">
        <v>15465</v>
      </c>
      <c r="J3186" s="34" t="s">
        <v>15466</v>
      </c>
      <c r="K3186" s="25" t="s">
        <v>15467</v>
      </c>
      <c r="L3186" s="25" t="s">
        <v>25</v>
      </c>
      <c r="M3186" s="97">
        <v>10</v>
      </c>
      <c r="N3186" s="93">
        <v>45778</v>
      </c>
      <c r="O3186" s="69" t="str">
        <f>IFERROR(VLOOKUP(IF($L3186="―",$K3186,$L3186),[5]法人一覧!$D$4:$E$326,2,FALSE),"―")</f>
        <v>―</v>
      </c>
    </row>
    <row r="3187" spans="1:15" ht="30" customHeight="1" x14ac:dyDescent="0.15">
      <c r="A3187" s="39">
        <f>IF($B$3163="","",COUNTA($B$3163:B3187))</f>
        <v>25</v>
      </c>
      <c r="B3187" s="195">
        <f t="shared" si="337"/>
        <v>3187</v>
      </c>
      <c r="C3187" s="195" t="str">
        <f t="shared" si="338"/>
        <v>（１）　児童発達支援　（児童福祉法）</v>
      </c>
      <c r="D3187" s="131" t="str">
        <f t="shared" si="339"/>
        <v>障がい福祉課</v>
      </c>
      <c r="E3187" s="27" t="str">
        <f t="shared" si="340"/>
        <v>放課後等デイサービス</v>
      </c>
      <c r="F3187" s="98" t="s">
        <v>15468</v>
      </c>
      <c r="G3187" s="98" t="s">
        <v>15469</v>
      </c>
      <c r="H3187" s="277" t="s">
        <v>15470</v>
      </c>
      <c r="I3187" s="98" t="s">
        <v>15471</v>
      </c>
      <c r="J3187" s="98" t="s">
        <v>15472</v>
      </c>
      <c r="K3187" s="98" t="s">
        <v>15473</v>
      </c>
      <c r="L3187" s="25" t="s">
        <v>25</v>
      </c>
      <c r="M3187" s="97">
        <v>10</v>
      </c>
      <c r="N3187" s="135">
        <v>45962</v>
      </c>
      <c r="O3187" s="69" t="str">
        <f>IFERROR(VLOOKUP(IF($L3187="―",$K3187,$L3187),[5]法人一覧!$D$4:$E$326,2,FALSE),"―")</f>
        <v>―</v>
      </c>
    </row>
    <row r="3188" spans="1:15" ht="30" customHeight="1" x14ac:dyDescent="0.15">
      <c r="A3188" s="39">
        <f>IF($B$3163="","",COUNTA($B$3163:B3188))</f>
        <v>26</v>
      </c>
      <c r="B3188" s="195">
        <f t="shared" si="337"/>
        <v>3188</v>
      </c>
      <c r="C3188" s="195" t="str">
        <f t="shared" si="338"/>
        <v>（１）　児童発達支援　（児童福祉法）</v>
      </c>
      <c r="D3188" s="131" t="str">
        <f t="shared" si="339"/>
        <v>障がい福祉課</v>
      </c>
      <c r="E3188" s="27" t="str">
        <f t="shared" si="340"/>
        <v>放課後等デイサービス</v>
      </c>
      <c r="F3188" s="208" t="s">
        <v>15474</v>
      </c>
      <c r="G3188" s="89" t="s">
        <v>10740</v>
      </c>
      <c r="H3188" s="89" t="s">
        <v>15475</v>
      </c>
      <c r="I3188" s="277" t="s">
        <v>15476</v>
      </c>
      <c r="J3188" s="277" t="s">
        <v>15477</v>
      </c>
      <c r="K3188" s="25" t="s">
        <v>15478</v>
      </c>
      <c r="L3188" s="25" t="s">
        <v>25</v>
      </c>
      <c r="M3188" s="97">
        <v>10</v>
      </c>
      <c r="N3188" s="135">
        <v>46082</v>
      </c>
      <c r="O3188" s="69" t="str">
        <f>IFERROR(VLOOKUP(IF($L3188="―",$K3188,$L3188),[5]法人一覧!$D$4:$E$326,2,FALSE),"―")</f>
        <v>―</v>
      </c>
    </row>
    <row r="3189" spans="1:15" ht="30" customHeight="1" x14ac:dyDescent="0.15">
      <c r="A3189" s="39">
        <f>IF($B$3163="","",COUNTA($B$3163:B3189))</f>
        <v>27</v>
      </c>
      <c r="B3189" s="195">
        <f t="shared" si="337"/>
        <v>3189</v>
      </c>
      <c r="C3189" s="195" t="str">
        <f t="shared" si="338"/>
        <v>（１）　児童発達支援　（児童福祉法）</v>
      </c>
      <c r="D3189" s="131" t="str">
        <f t="shared" si="339"/>
        <v>障がい福祉課</v>
      </c>
      <c r="E3189" s="27" t="str">
        <f t="shared" si="340"/>
        <v>放課後等デイサービス</v>
      </c>
      <c r="F3189" s="98" t="s">
        <v>15479</v>
      </c>
      <c r="G3189" s="98" t="s">
        <v>646</v>
      </c>
      <c r="H3189" s="98" t="s">
        <v>15480</v>
      </c>
      <c r="I3189" s="98" t="s">
        <v>15481</v>
      </c>
      <c r="J3189" s="98" t="s">
        <v>15482</v>
      </c>
      <c r="K3189" s="98" t="s">
        <v>15483</v>
      </c>
      <c r="L3189" s="25" t="s">
        <v>25</v>
      </c>
      <c r="M3189" s="97">
        <v>10</v>
      </c>
      <c r="N3189" s="135">
        <v>46113</v>
      </c>
      <c r="O3189" s="69" t="str">
        <f>IFERROR(VLOOKUP(IF($L3189="―",$K3189,$L3189),[5]法人一覧!$D$4:$E$326,2,FALSE),"―")</f>
        <v>―</v>
      </c>
    </row>
    <row r="3190" spans="1:15" ht="30" customHeight="1" x14ac:dyDescent="0.15">
      <c r="A3190" s="39">
        <f>IF($B$3163="","",COUNTA($B$3163:B3190))</f>
        <v>28</v>
      </c>
      <c r="B3190" s="195">
        <f t="shared" si="337"/>
        <v>3190</v>
      </c>
      <c r="C3190" s="195" t="str">
        <f t="shared" si="338"/>
        <v>（１）　児童発達支援　（児童福祉法）</v>
      </c>
      <c r="D3190" s="131" t="str">
        <f t="shared" si="339"/>
        <v>障がい福祉課</v>
      </c>
      <c r="E3190" s="27" t="str">
        <f t="shared" si="340"/>
        <v>放課後等デイサービス</v>
      </c>
      <c r="F3190" s="283" t="s">
        <v>9355</v>
      </c>
      <c r="G3190" s="279" t="s">
        <v>662</v>
      </c>
      <c r="H3190" s="177" t="s">
        <v>12417</v>
      </c>
      <c r="I3190" s="279" t="s">
        <v>12418</v>
      </c>
      <c r="J3190" s="279" t="s">
        <v>12419</v>
      </c>
      <c r="K3190" s="283" t="s">
        <v>12420</v>
      </c>
      <c r="L3190" s="25" t="s">
        <v>25</v>
      </c>
      <c r="M3190" s="280">
        <v>10</v>
      </c>
      <c r="N3190" s="17">
        <v>42064</v>
      </c>
      <c r="O3190" s="69" t="str">
        <f>IFERROR(VLOOKUP(IF($L3190="―",$K3190,$L3190),[5]法人一覧!$D$4:$E$326,2,FALSE),"―")</f>
        <v>―</v>
      </c>
    </row>
    <row r="3191" spans="1:15" ht="30" customHeight="1" x14ac:dyDescent="0.15">
      <c r="A3191" s="39">
        <f>IF($B$3163="","",COUNTA($B$3163:B3191))</f>
        <v>29</v>
      </c>
      <c r="B3191" s="195">
        <f t="shared" si="337"/>
        <v>3191</v>
      </c>
      <c r="C3191" s="195" t="str">
        <f t="shared" si="338"/>
        <v>（１）　児童発達支援　（児童福祉法）</v>
      </c>
      <c r="D3191" s="131" t="str">
        <f t="shared" si="339"/>
        <v>障がい福祉課</v>
      </c>
      <c r="E3191" s="27" t="str">
        <f t="shared" si="340"/>
        <v>放課後等デイサービス</v>
      </c>
      <c r="F3191" s="283" t="s">
        <v>13376</v>
      </c>
      <c r="G3191" s="279" t="s">
        <v>13377</v>
      </c>
      <c r="H3191" s="177" t="s">
        <v>13378</v>
      </c>
      <c r="I3191" s="279" t="s">
        <v>13379</v>
      </c>
      <c r="J3191" s="279" t="s">
        <v>13380</v>
      </c>
      <c r="K3191" s="283" t="s">
        <v>13381</v>
      </c>
      <c r="L3191" s="25" t="s">
        <v>25</v>
      </c>
      <c r="M3191" s="280">
        <v>10</v>
      </c>
      <c r="N3191" s="17">
        <v>42278</v>
      </c>
      <c r="O3191" s="69" t="str">
        <f>IFERROR(VLOOKUP(IF($L3191="―",$K3191,$L3191),[5]法人一覧!$D$4:$E$326,2,FALSE),"―")</f>
        <v>―</v>
      </c>
    </row>
    <row r="3192" spans="1:15" ht="30" customHeight="1" x14ac:dyDescent="0.15">
      <c r="A3192" s="39">
        <f>IF($B$3163="","",COUNTA($B$3163:B3192))</f>
        <v>30</v>
      </c>
      <c r="B3192" s="195">
        <f t="shared" si="337"/>
        <v>3192</v>
      </c>
      <c r="C3192" s="195" t="str">
        <f t="shared" si="338"/>
        <v>（１）　児童発達支援　（児童福祉法）</v>
      </c>
      <c r="D3192" s="131" t="str">
        <f t="shared" si="339"/>
        <v>障がい福祉課</v>
      </c>
      <c r="E3192" s="27" t="str">
        <f t="shared" si="340"/>
        <v>放課後等デイサービス</v>
      </c>
      <c r="F3192" s="283" t="s">
        <v>13382</v>
      </c>
      <c r="G3192" s="279" t="s">
        <v>12422</v>
      </c>
      <c r="H3192" s="177" t="s">
        <v>12423</v>
      </c>
      <c r="I3192" s="279" t="s">
        <v>12424</v>
      </c>
      <c r="J3192" s="279" t="s">
        <v>12425</v>
      </c>
      <c r="K3192" s="283" t="s">
        <v>12426</v>
      </c>
      <c r="L3192" s="25" t="s">
        <v>25</v>
      </c>
      <c r="M3192" s="280">
        <v>10</v>
      </c>
      <c r="N3192" s="17">
        <v>43009</v>
      </c>
      <c r="O3192" s="69" t="str">
        <f>IFERROR(VLOOKUP(IF($L3192="―",$K3192,$L3192),[5]法人一覧!$D$4:$E$326,2,FALSE),"―")</f>
        <v>―</v>
      </c>
    </row>
    <row r="3193" spans="1:15" ht="30" customHeight="1" x14ac:dyDescent="0.15">
      <c r="A3193" s="39">
        <f>IF($B$3163="","",COUNTA($B$3163:B3193))</f>
        <v>31</v>
      </c>
      <c r="B3193" s="195">
        <f t="shared" si="337"/>
        <v>3193</v>
      </c>
      <c r="C3193" s="195" t="str">
        <f t="shared" si="338"/>
        <v>（１）　児童発達支援　（児童福祉法）</v>
      </c>
      <c r="D3193" s="131" t="str">
        <f t="shared" si="339"/>
        <v>障がい福祉課</v>
      </c>
      <c r="E3193" s="27" t="str">
        <f t="shared" si="340"/>
        <v>放課後等デイサービス</v>
      </c>
      <c r="F3193" s="303" t="s">
        <v>13383</v>
      </c>
      <c r="G3193" s="12" t="s">
        <v>2977</v>
      </c>
      <c r="H3193" s="177" t="s">
        <v>13384</v>
      </c>
      <c r="I3193" s="12" t="s">
        <v>2979</v>
      </c>
      <c r="J3193" s="12" t="s">
        <v>2980</v>
      </c>
      <c r="K3193" s="276" t="s">
        <v>14978</v>
      </c>
      <c r="L3193" s="25" t="s">
        <v>25</v>
      </c>
      <c r="M3193" s="274">
        <v>15</v>
      </c>
      <c r="N3193" s="17">
        <v>43282</v>
      </c>
      <c r="O3193" s="69" t="str">
        <f>IFERROR(VLOOKUP(IF($L3193="―",$K3193,$L3193),[5]法人一覧!$D$4:$E$326,2,FALSE),"―")</f>
        <v>1190005007863</v>
      </c>
    </row>
    <row r="3194" spans="1:15" ht="30" customHeight="1" x14ac:dyDescent="0.15">
      <c r="A3194" s="39">
        <f>IF($B$3163="","",COUNTA($B$3163:B3194))</f>
        <v>32</v>
      </c>
      <c r="B3194" s="195">
        <f t="shared" si="337"/>
        <v>3194</v>
      </c>
      <c r="C3194" s="195" t="str">
        <f t="shared" si="338"/>
        <v>（１）　児童発達支援　（児童福祉法）</v>
      </c>
      <c r="D3194" s="131" t="str">
        <f t="shared" si="339"/>
        <v>障がい福祉課</v>
      </c>
      <c r="E3194" s="27" t="str">
        <f t="shared" si="340"/>
        <v>放課後等デイサービス</v>
      </c>
      <c r="F3194" s="303" t="s">
        <v>13385</v>
      </c>
      <c r="G3194" s="12" t="s">
        <v>13386</v>
      </c>
      <c r="H3194" s="177" t="s">
        <v>13387</v>
      </c>
      <c r="I3194" s="12" t="s">
        <v>13388</v>
      </c>
      <c r="J3194" s="12" t="s">
        <v>13389</v>
      </c>
      <c r="K3194" s="276" t="s">
        <v>13390</v>
      </c>
      <c r="L3194" s="25" t="s">
        <v>25</v>
      </c>
      <c r="M3194" s="280">
        <v>10</v>
      </c>
      <c r="N3194" s="17">
        <v>44075</v>
      </c>
      <c r="O3194" s="69" t="str">
        <f>IFERROR(VLOOKUP(IF($L3194="―",$K3194,$L3194),[5]法人一覧!$D$4:$E$326,2,FALSE),"―")</f>
        <v>―</v>
      </c>
    </row>
    <row r="3195" spans="1:15" ht="30" customHeight="1" x14ac:dyDescent="0.15">
      <c r="A3195" s="39">
        <f>IF($B$3163="","",COUNTA($B$3163:B3195))</f>
        <v>33</v>
      </c>
      <c r="B3195" s="195">
        <f t="shared" si="337"/>
        <v>3195</v>
      </c>
      <c r="C3195" s="195" t="str">
        <f t="shared" si="338"/>
        <v>（１）　児童発達支援　（児童福祉法）</v>
      </c>
      <c r="D3195" s="131" t="str">
        <f t="shared" si="339"/>
        <v>障がい福祉課</v>
      </c>
      <c r="E3195" s="27" t="str">
        <f t="shared" si="340"/>
        <v>放課後等デイサービス</v>
      </c>
      <c r="F3195" s="98" t="s">
        <v>15747</v>
      </c>
      <c r="G3195" s="98" t="s">
        <v>8640</v>
      </c>
      <c r="H3195" s="98" t="s">
        <v>15748</v>
      </c>
      <c r="I3195" s="98" t="s">
        <v>15749</v>
      </c>
      <c r="J3195" s="98" t="s">
        <v>15750</v>
      </c>
      <c r="K3195" s="98" t="s">
        <v>15751</v>
      </c>
      <c r="L3195" s="98"/>
      <c r="M3195" s="97">
        <v>10</v>
      </c>
      <c r="N3195" s="135">
        <v>46113</v>
      </c>
      <c r="O3195" s="69" t="str">
        <f>IFERROR(VLOOKUP(IF($L3195="―",$K3195,$L3195),[5]法人一覧!$D$4:$E$326,2,FALSE),"―")</f>
        <v>―</v>
      </c>
    </row>
    <row r="3196" spans="1:15" ht="30" customHeight="1" x14ac:dyDescent="0.15">
      <c r="A3196" s="39">
        <f>IF($B$3163="","",COUNTA($B$3163:B3196))</f>
        <v>34</v>
      </c>
      <c r="B3196" s="195">
        <f t="shared" si="337"/>
        <v>3196</v>
      </c>
      <c r="C3196" s="195" t="str">
        <f t="shared" si="338"/>
        <v>（１）　児童発達支援　（児童福祉法）</v>
      </c>
      <c r="D3196" s="131" t="str">
        <f t="shared" si="339"/>
        <v>障がい福祉課</v>
      </c>
      <c r="E3196" s="27" t="str">
        <f t="shared" si="340"/>
        <v>放課後等デイサービス</v>
      </c>
      <c r="F3196" s="283" t="s">
        <v>12427</v>
      </c>
      <c r="G3196" s="279" t="s">
        <v>852</v>
      </c>
      <c r="H3196" s="177" t="s">
        <v>12428</v>
      </c>
      <c r="I3196" s="279" t="s">
        <v>12429</v>
      </c>
      <c r="J3196" s="279" t="s">
        <v>12429</v>
      </c>
      <c r="K3196" s="283" t="s">
        <v>12430</v>
      </c>
      <c r="L3196" s="25" t="s">
        <v>25</v>
      </c>
      <c r="M3196" s="280">
        <v>10</v>
      </c>
      <c r="N3196" s="17">
        <v>42491</v>
      </c>
      <c r="O3196" s="69" t="str">
        <f>IFERROR(VLOOKUP(IF($L3196="―",$K3196,$L3196),[5]法人一覧!$D$4:$E$326,2,FALSE),"―")</f>
        <v>―</v>
      </c>
    </row>
    <row r="3197" spans="1:15" ht="30" customHeight="1" x14ac:dyDescent="0.15">
      <c r="A3197" s="39">
        <f>IF($B$3163="","",COUNTA($B$3163:B3197))</f>
        <v>35</v>
      </c>
      <c r="B3197" s="195">
        <f t="shared" si="337"/>
        <v>3197</v>
      </c>
      <c r="C3197" s="195" t="str">
        <f t="shared" si="338"/>
        <v>（１）　児童発達支援　（児童福祉法）</v>
      </c>
      <c r="D3197" s="131" t="str">
        <f t="shared" si="339"/>
        <v>障がい福祉課</v>
      </c>
      <c r="E3197" s="27" t="str">
        <f t="shared" si="340"/>
        <v>放課後等デイサービス</v>
      </c>
      <c r="F3197" s="283" t="s">
        <v>12431</v>
      </c>
      <c r="G3197" s="279" t="s">
        <v>838</v>
      </c>
      <c r="H3197" s="177" t="s">
        <v>12432</v>
      </c>
      <c r="I3197" s="279" t="s">
        <v>12429</v>
      </c>
      <c r="J3197" s="279" t="s">
        <v>12429</v>
      </c>
      <c r="K3197" s="283" t="s">
        <v>12430</v>
      </c>
      <c r="L3197" s="25" t="s">
        <v>25</v>
      </c>
      <c r="M3197" s="280">
        <v>10</v>
      </c>
      <c r="N3197" s="17">
        <v>42795</v>
      </c>
      <c r="O3197" s="69" t="str">
        <f>IFERROR(VLOOKUP(IF($L3197="―",$K3197,$L3197),[5]法人一覧!$D$4:$E$326,2,FALSE),"―")</f>
        <v>―</v>
      </c>
    </row>
    <row r="3198" spans="1:15" ht="30" customHeight="1" x14ac:dyDescent="0.15">
      <c r="A3198" s="39">
        <f>IF($B$3163="","",COUNTA($B$3163:B3198))</f>
        <v>36</v>
      </c>
      <c r="B3198" s="195">
        <f t="shared" si="337"/>
        <v>3198</v>
      </c>
      <c r="C3198" s="195" t="str">
        <f t="shared" si="338"/>
        <v>（１）　児童発達支援　（児童福祉法）</v>
      </c>
      <c r="D3198" s="131" t="str">
        <f t="shared" si="339"/>
        <v>障がい福祉課</v>
      </c>
      <c r="E3198" s="27" t="str">
        <f t="shared" si="340"/>
        <v>放課後等デイサービス</v>
      </c>
      <c r="F3198" s="283" t="s">
        <v>13391</v>
      </c>
      <c r="G3198" s="279" t="s">
        <v>838</v>
      </c>
      <c r="H3198" s="177" t="s">
        <v>13392</v>
      </c>
      <c r="I3198" s="279" t="s">
        <v>13393</v>
      </c>
      <c r="J3198" s="279" t="s">
        <v>13393</v>
      </c>
      <c r="K3198" s="283" t="s">
        <v>13381</v>
      </c>
      <c r="L3198" s="25" t="s">
        <v>25</v>
      </c>
      <c r="M3198" s="280">
        <v>10</v>
      </c>
      <c r="N3198" s="17">
        <v>43070</v>
      </c>
      <c r="O3198" s="69" t="str">
        <f>IFERROR(VLOOKUP(IF($L3198="―",$K3198,$L3198),[5]法人一覧!$D$4:$E$326,2,FALSE),"―")</f>
        <v>―</v>
      </c>
    </row>
    <row r="3199" spans="1:15" ht="30" customHeight="1" x14ac:dyDescent="0.15">
      <c r="A3199" s="39">
        <f>IF($B$3163="","",COUNTA($B$3163:B3199))</f>
        <v>37</v>
      </c>
      <c r="B3199" s="195">
        <f t="shared" si="337"/>
        <v>3199</v>
      </c>
      <c r="C3199" s="195" t="str">
        <f t="shared" si="338"/>
        <v>（１）　児童発達支援　（児童福祉法）</v>
      </c>
      <c r="D3199" s="131" t="str">
        <f t="shared" si="339"/>
        <v>障がい福祉課</v>
      </c>
      <c r="E3199" s="27" t="str">
        <f t="shared" si="340"/>
        <v>放課後等デイサービス</v>
      </c>
      <c r="F3199" s="283" t="s">
        <v>12433</v>
      </c>
      <c r="G3199" s="279" t="s">
        <v>12434</v>
      </c>
      <c r="H3199" s="177" t="s">
        <v>12435</v>
      </c>
      <c r="I3199" s="281" t="s">
        <v>12436</v>
      </c>
      <c r="J3199" s="281" t="s">
        <v>12437</v>
      </c>
      <c r="K3199" s="283" t="s">
        <v>12438</v>
      </c>
      <c r="L3199" s="25" t="s">
        <v>25</v>
      </c>
      <c r="M3199" s="287">
        <v>10</v>
      </c>
      <c r="N3199" s="17">
        <v>43709</v>
      </c>
      <c r="O3199" s="69" t="str">
        <f>IFERROR(VLOOKUP(IF($L3199="―",$K3199,$L3199),[5]法人一覧!$D$4:$E$326,2,FALSE),"―")</f>
        <v>―</v>
      </c>
    </row>
    <row r="3200" spans="1:15" ht="30" customHeight="1" x14ac:dyDescent="0.15">
      <c r="A3200" s="39">
        <f>IF($B$3163="","",COUNTA($B$3163:B3200))</f>
        <v>38</v>
      </c>
      <c r="B3200" s="195">
        <f t="shared" si="337"/>
        <v>3200</v>
      </c>
      <c r="C3200" s="195" t="str">
        <f t="shared" si="338"/>
        <v>（１）　児童発達支援　（児童福祉法）</v>
      </c>
      <c r="D3200" s="131" t="str">
        <f t="shared" si="339"/>
        <v>障がい福祉課</v>
      </c>
      <c r="E3200" s="27" t="str">
        <f t="shared" si="340"/>
        <v>放課後等デイサービス</v>
      </c>
      <c r="F3200" s="283" t="s">
        <v>12439</v>
      </c>
      <c r="G3200" s="279" t="s">
        <v>852</v>
      </c>
      <c r="H3200" s="177" t="s">
        <v>12440</v>
      </c>
      <c r="I3200" s="281" t="s">
        <v>12441</v>
      </c>
      <c r="J3200" s="281" t="s">
        <v>12441</v>
      </c>
      <c r="K3200" s="283" t="s">
        <v>12442</v>
      </c>
      <c r="L3200" s="25" t="s">
        <v>25</v>
      </c>
      <c r="M3200" s="280">
        <v>7</v>
      </c>
      <c r="N3200" s="17">
        <v>43922</v>
      </c>
      <c r="O3200" s="69" t="str">
        <f>IFERROR(VLOOKUP(IF($L3200="―",$K3200,$L3200),[5]法人一覧!$D$4:$E$326,2,FALSE),"―")</f>
        <v>―</v>
      </c>
    </row>
    <row r="3201" spans="1:15" ht="30" customHeight="1" x14ac:dyDescent="0.15">
      <c r="A3201" s="39">
        <f>IF($B$3163="","",COUNTA($B$3163:B3201))</f>
        <v>39</v>
      </c>
      <c r="B3201" s="195">
        <f t="shared" si="337"/>
        <v>3201</v>
      </c>
      <c r="C3201" s="195" t="str">
        <f t="shared" si="338"/>
        <v>（１）　児童発達支援　（児童福祉法）</v>
      </c>
      <c r="D3201" s="131" t="str">
        <f t="shared" si="339"/>
        <v>障がい福祉課</v>
      </c>
      <c r="E3201" s="27" t="str">
        <f t="shared" si="340"/>
        <v>放課後等デイサービス</v>
      </c>
      <c r="F3201" s="283" t="s">
        <v>13394</v>
      </c>
      <c r="G3201" s="279" t="s">
        <v>852</v>
      </c>
      <c r="H3201" s="177" t="s">
        <v>13395</v>
      </c>
      <c r="I3201" s="281" t="s">
        <v>12429</v>
      </c>
      <c r="J3201" s="281" t="s">
        <v>12429</v>
      </c>
      <c r="K3201" s="283" t="s">
        <v>12430</v>
      </c>
      <c r="L3201" s="25" t="s">
        <v>25</v>
      </c>
      <c r="M3201" s="287">
        <v>10</v>
      </c>
      <c r="N3201" s="17">
        <v>43952</v>
      </c>
      <c r="O3201" s="69" t="str">
        <f>IFERROR(VLOOKUP(IF($L3201="―",$K3201,$L3201),[5]法人一覧!$D$4:$E$326,2,FALSE),"―")</f>
        <v>―</v>
      </c>
    </row>
    <row r="3202" spans="1:15" ht="30" customHeight="1" x14ac:dyDescent="0.15">
      <c r="A3202" s="39">
        <f>IF($B$3163="","",COUNTA($B$3163:B3202))</f>
        <v>40</v>
      </c>
      <c r="B3202" s="195">
        <f t="shared" si="337"/>
        <v>3202</v>
      </c>
      <c r="C3202" s="195" t="str">
        <f t="shared" si="338"/>
        <v>（１）　児童発達支援　（児童福祉法）</v>
      </c>
      <c r="D3202" s="131" t="str">
        <f t="shared" si="339"/>
        <v>障がい福祉課</v>
      </c>
      <c r="E3202" s="27" t="str">
        <f t="shared" si="340"/>
        <v>放課後等デイサービス</v>
      </c>
      <c r="F3202" s="276" t="s">
        <v>13396</v>
      </c>
      <c r="G3202" s="12" t="s">
        <v>12444</v>
      </c>
      <c r="H3202" s="177" t="s">
        <v>12445</v>
      </c>
      <c r="I3202" s="275" t="s">
        <v>12446</v>
      </c>
      <c r="J3202" s="275" t="s">
        <v>12447</v>
      </c>
      <c r="K3202" s="276" t="s">
        <v>2794</v>
      </c>
      <c r="L3202" s="25" t="s">
        <v>25</v>
      </c>
      <c r="M3202" s="195">
        <v>30</v>
      </c>
      <c r="N3202" s="17">
        <v>41456</v>
      </c>
      <c r="O3202" s="69" t="str">
        <f>IFERROR(VLOOKUP(IF($L3202="―",$K3202,$L3202),[5]法人一覧!$D$4:$E$326,2,FALSE),"―")</f>
        <v>―</v>
      </c>
    </row>
    <row r="3203" spans="1:15" ht="30" customHeight="1" x14ac:dyDescent="0.15">
      <c r="A3203" s="39">
        <f>IF($B$3163="","",COUNTA($B$3163:B3203))</f>
        <v>41</v>
      </c>
      <c r="B3203" s="195">
        <f t="shared" si="337"/>
        <v>3203</v>
      </c>
      <c r="C3203" s="195" t="str">
        <f t="shared" si="338"/>
        <v>（１）　児童発達支援　（児童福祉法）</v>
      </c>
      <c r="D3203" s="131" t="str">
        <f t="shared" si="339"/>
        <v>障がい福祉課</v>
      </c>
      <c r="E3203" s="27" t="str">
        <f t="shared" si="340"/>
        <v>放課後等デイサービス</v>
      </c>
      <c r="F3203" s="276" t="s">
        <v>13397</v>
      </c>
      <c r="G3203" s="12" t="s">
        <v>12450</v>
      </c>
      <c r="H3203" s="177" t="s">
        <v>12451</v>
      </c>
      <c r="I3203" s="12" t="s">
        <v>12452</v>
      </c>
      <c r="J3203" s="12" t="s">
        <v>8622</v>
      </c>
      <c r="K3203" s="276" t="s">
        <v>12453</v>
      </c>
      <c r="L3203" s="25" t="s">
        <v>25</v>
      </c>
      <c r="M3203" s="195">
        <v>10</v>
      </c>
      <c r="N3203" s="17">
        <v>41487</v>
      </c>
      <c r="O3203" s="69" t="str">
        <f>IFERROR(VLOOKUP(IF($L3203="―",$K3203,$L3203),[5]法人一覧!$D$4:$E$326,2,FALSE),"―")</f>
        <v>―</v>
      </c>
    </row>
    <row r="3204" spans="1:15" ht="30" customHeight="1" x14ac:dyDescent="0.15">
      <c r="A3204" s="39">
        <f>IF($B$3163="","",COUNTA($B$3163:B3204))</f>
        <v>42</v>
      </c>
      <c r="B3204" s="195">
        <f t="shared" si="337"/>
        <v>3204</v>
      </c>
      <c r="C3204" s="195" t="str">
        <f t="shared" si="338"/>
        <v>（１）　児童発達支援　（児童福祉法）</v>
      </c>
      <c r="D3204" s="131" t="str">
        <f t="shared" si="339"/>
        <v>障がい福祉課</v>
      </c>
      <c r="E3204" s="27" t="str">
        <f t="shared" si="340"/>
        <v>放課後等デイサービス</v>
      </c>
      <c r="F3204" s="276" t="s">
        <v>13398</v>
      </c>
      <c r="G3204" s="12" t="s">
        <v>12444</v>
      </c>
      <c r="H3204" s="177" t="s">
        <v>13399</v>
      </c>
      <c r="I3204" s="12" t="s">
        <v>13400</v>
      </c>
      <c r="J3204" s="12" t="s">
        <v>13401</v>
      </c>
      <c r="K3204" s="276" t="s">
        <v>13402</v>
      </c>
      <c r="L3204" s="25" t="s">
        <v>25</v>
      </c>
      <c r="M3204" s="195">
        <v>20</v>
      </c>
      <c r="N3204" s="17">
        <v>41579</v>
      </c>
      <c r="O3204" s="69" t="str">
        <f>IFERROR(VLOOKUP(IF($L3204="―",$K3204,$L3204),[5]法人一覧!$D$4:$E$326,2,FALSE),"―")</f>
        <v>―</v>
      </c>
    </row>
    <row r="3205" spans="1:15" ht="30" customHeight="1" x14ac:dyDescent="0.15">
      <c r="A3205" s="39">
        <f>IF($B$3163="","",COUNTA($B$3163:B3205))</f>
        <v>43</v>
      </c>
      <c r="B3205" s="195">
        <f t="shared" si="337"/>
        <v>3205</v>
      </c>
      <c r="C3205" s="195" t="str">
        <f t="shared" si="338"/>
        <v>（１）　児童発達支援　（児童福祉法）</v>
      </c>
      <c r="D3205" s="131" t="str">
        <f t="shared" si="339"/>
        <v>障がい福祉課</v>
      </c>
      <c r="E3205" s="27" t="str">
        <f t="shared" si="340"/>
        <v>放課後等デイサービス</v>
      </c>
      <c r="F3205" s="276" t="s">
        <v>13403</v>
      </c>
      <c r="G3205" s="12" t="s">
        <v>6293</v>
      </c>
      <c r="H3205" s="177" t="s">
        <v>13404</v>
      </c>
      <c r="I3205" s="12" t="s">
        <v>13405</v>
      </c>
      <c r="J3205" s="12" t="s">
        <v>13406</v>
      </c>
      <c r="K3205" s="276" t="s">
        <v>8795</v>
      </c>
      <c r="L3205" s="25" t="s">
        <v>25</v>
      </c>
      <c r="M3205" s="195">
        <v>10</v>
      </c>
      <c r="N3205" s="17">
        <v>41640</v>
      </c>
      <c r="O3205" s="69" t="str">
        <f>IFERROR(VLOOKUP(IF($L3205="―",$K3205,$L3205),[5]法人一覧!$D$4:$E$326,2,FALSE),"―")</f>
        <v>―</v>
      </c>
    </row>
    <row r="3206" spans="1:15" ht="30" customHeight="1" x14ac:dyDescent="0.15">
      <c r="A3206" s="39">
        <f>IF($B$3163="","",COUNTA($B$3163:B3206))</f>
        <v>44</v>
      </c>
      <c r="B3206" s="195">
        <f t="shared" si="337"/>
        <v>3206</v>
      </c>
      <c r="C3206" s="195" t="str">
        <f t="shared" si="338"/>
        <v>（１）　児童発達支援　（児童福祉法）</v>
      </c>
      <c r="D3206" s="131" t="str">
        <f t="shared" si="339"/>
        <v>障がい福祉課</v>
      </c>
      <c r="E3206" s="27" t="str">
        <f t="shared" si="340"/>
        <v>放課後等デイサービス</v>
      </c>
      <c r="F3206" s="276" t="s">
        <v>8706</v>
      </c>
      <c r="G3206" s="12" t="s">
        <v>2260</v>
      </c>
      <c r="H3206" s="177" t="s">
        <v>8707</v>
      </c>
      <c r="I3206" s="12" t="s">
        <v>11190</v>
      </c>
      <c r="J3206" s="12" t="s">
        <v>9671</v>
      </c>
      <c r="K3206" s="276" t="s">
        <v>14838</v>
      </c>
      <c r="L3206" s="25" t="s">
        <v>25</v>
      </c>
      <c r="M3206" s="195">
        <v>10</v>
      </c>
      <c r="N3206" s="17">
        <v>41730</v>
      </c>
      <c r="O3206" s="69" t="str">
        <f>IFERROR(VLOOKUP(IF($L3206="―",$K3206,$L3206),[5]法人一覧!$D$4:$E$326,2,FALSE),"―")</f>
        <v>6190005009657</v>
      </c>
    </row>
    <row r="3207" spans="1:15" ht="30" customHeight="1" x14ac:dyDescent="0.15">
      <c r="A3207" s="39">
        <f>IF($B$3163="","",COUNTA($B$3163:B3207))</f>
        <v>45</v>
      </c>
      <c r="B3207" s="195">
        <f t="shared" si="337"/>
        <v>3207</v>
      </c>
      <c r="C3207" s="195" t="str">
        <f t="shared" si="338"/>
        <v>（１）　児童発達支援　（児童福祉法）</v>
      </c>
      <c r="D3207" s="131" t="str">
        <f t="shared" si="339"/>
        <v>障がい福祉課</v>
      </c>
      <c r="E3207" s="27" t="str">
        <f t="shared" si="340"/>
        <v>放課後等デイサービス</v>
      </c>
      <c r="F3207" s="180" t="s">
        <v>13407</v>
      </c>
      <c r="G3207" s="166" t="s">
        <v>738</v>
      </c>
      <c r="H3207" s="177" t="s">
        <v>13408</v>
      </c>
      <c r="I3207" s="166" t="s">
        <v>13409</v>
      </c>
      <c r="J3207" s="166" t="s">
        <v>13410</v>
      </c>
      <c r="K3207" s="276" t="s">
        <v>13411</v>
      </c>
      <c r="L3207" s="25" t="s">
        <v>25</v>
      </c>
      <c r="M3207" s="195">
        <v>10</v>
      </c>
      <c r="N3207" s="17">
        <v>42339</v>
      </c>
      <c r="O3207" s="69" t="str">
        <f>IFERROR(VLOOKUP(IF($L3207="―",$K3207,$L3207),[5]法人一覧!$D$4:$E$326,2,FALSE),"―")</f>
        <v>―</v>
      </c>
    </row>
    <row r="3208" spans="1:15" ht="30" customHeight="1" x14ac:dyDescent="0.15">
      <c r="A3208" s="39">
        <f>IF($B$3163="","",COUNTA($B$3163:B3208))</f>
        <v>46</v>
      </c>
      <c r="B3208" s="195">
        <f t="shared" si="337"/>
        <v>3208</v>
      </c>
      <c r="C3208" s="195" t="str">
        <f t="shared" si="338"/>
        <v>（１）　児童発達支援　（児童福祉法）</v>
      </c>
      <c r="D3208" s="131" t="str">
        <f t="shared" si="339"/>
        <v>障がい福祉課</v>
      </c>
      <c r="E3208" s="27" t="str">
        <f t="shared" si="340"/>
        <v>放課後等デイサービス</v>
      </c>
      <c r="F3208" s="180" t="s">
        <v>13412</v>
      </c>
      <c r="G3208" s="166" t="s">
        <v>300</v>
      </c>
      <c r="H3208" s="177" t="s">
        <v>13413</v>
      </c>
      <c r="I3208" s="166" t="s">
        <v>13414</v>
      </c>
      <c r="J3208" s="166" t="s">
        <v>13415</v>
      </c>
      <c r="K3208" s="276" t="s">
        <v>13416</v>
      </c>
      <c r="L3208" s="25" t="s">
        <v>25</v>
      </c>
      <c r="M3208" s="195">
        <v>10</v>
      </c>
      <c r="N3208" s="17">
        <v>42430</v>
      </c>
      <c r="O3208" s="69" t="str">
        <f>IFERROR(VLOOKUP(IF($L3208="―",$K3208,$L3208),[5]法人一覧!$D$4:$E$326,2,FALSE),"―")</f>
        <v>―</v>
      </c>
    </row>
    <row r="3209" spans="1:15" ht="30" customHeight="1" x14ac:dyDescent="0.15">
      <c r="A3209" s="39">
        <f>IF($B$3163="","",COUNTA($B$3163:B3209))</f>
        <v>47</v>
      </c>
      <c r="B3209" s="195">
        <f t="shared" si="337"/>
        <v>3209</v>
      </c>
      <c r="C3209" s="195" t="str">
        <f t="shared" si="338"/>
        <v>（１）　児童発達支援　（児童福祉法）</v>
      </c>
      <c r="D3209" s="131" t="str">
        <f t="shared" si="339"/>
        <v>障がい福祉課</v>
      </c>
      <c r="E3209" s="27" t="str">
        <f t="shared" si="340"/>
        <v>放課後等デイサービス</v>
      </c>
      <c r="F3209" s="180" t="s">
        <v>12455</v>
      </c>
      <c r="G3209" s="166" t="s">
        <v>2260</v>
      </c>
      <c r="H3209" s="177" t="s">
        <v>12456</v>
      </c>
      <c r="I3209" s="166" t="s">
        <v>12457</v>
      </c>
      <c r="J3209" s="272" t="s">
        <v>12458</v>
      </c>
      <c r="K3209" s="276" t="s">
        <v>13417</v>
      </c>
      <c r="L3209" s="25" t="s">
        <v>25</v>
      </c>
      <c r="M3209" s="195">
        <v>10</v>
      </c>
      <c r="N3209" s="17">
        <v>42583</v>
      </c>
      <c r="O3209" s="69" t="str">
        <f>IFERROR(VLOOKUP(IF($L3209="―",$K3209,$L3209),[5]法人一覧!$D$4:$E$326,2,FALSE),"―")</f>
        <v>―</v>
      </c>
    </row>
    <row r="3210" spans="1:15" ht="30" customHeight="1" x14ac:dyDescent="0.15">
      <c r="A3210" s="39">
        <f>IF($B$3163="","",COUNTA($B$3163:B3210))</f>
        <v>48</v>
      </c>
      <c r="B3210" s="195">
        <f t="shared" si="337"/>
        <v>3210</v>
      </c>
      <c r="C3210" s="195" t="str">
        <f t="shared" si="338"/>
        <v>（１）　児童発達支援　（児童福祉法）</v>
      </c>
      <c r="D3210" s="131" t="str">
        <f t="shared" si="339"/>
        <v>障がい福祉課</v>
      </c>
      <c r="E3210" s="27" t="str">
        <f t="shared" si="340"/>
        <v>放課後等デイサービス</v>
      </c>
      <c r="F3210" s="180" t="s">
        <v>13418</v>
      </c>
      <c r="G3210" s="166" t="s">
        <v>3015</v>
      </c>
      <c r="H3210" s="177" t="s">
        <v>13419</v>
      </c>
      <c r="I3210" s="166" t="s">
        <v>13420</v>
      </c>
      <c r="J3210" s="166" t="s">
        <v>13421</v>
      </c>
      <c r="K3210" s="276" t="s">
        <v>13422</v>
      </c>
      <c r="L3210" s="25" t="s">
        <v>25</v>
      </c>
      <c r="M3210" s="195">
        <v>10</v>
      </c>
      <c r="N3210" s="17">
        <v>42583</v>
      </c>
      <c r="O3210" s="69" t="str">
        <f>IFERROR(VLOOKUP(IF($L3210="―",$K3210,$L3210),[5]法人一覧!$D$4:$E$326,2,FALSE),"―")</f>
        <v>―</v>
      </c>
    </row>
    <row r="3211" spans="1:15" ht="30" customHeight="1" x14ac:dyDescent="0.15">
      <c r="A3211" s="39">
        <f>IF($B$3163="","",COUNTA($B$3163:B3211))</f>
        <v>49</v>
      </c>
      <c r="B3211" s="195">
        <f t="shared" si="337"/>
        <v>3211</v>
      </c>
      <c r="C3211" s="195" t="str">
        <f t="shared" si="338"/>
        <v>（１）　児童発達支援　（児童福祉法）</v>
      </c>
      <c r="D3211" s="131" t="str">
        <f t="shared" si="339"/>
        <v>障がい福祉課</v>
      </c>
      <c r="E3211" s="27" t="str">
        <f t="shared" si="340"/>
        <v>放課後等デイサービス</v>
      </c>
      <c r="F3211" s="180" t="s">
        <v>12459</v>
      </c>
      <c r="G3211" s="166" t="s">
        <v>206</v>
      </c>
      <c r="H3211" s="177" t="s">
        <v>12460</v>
      </c>
      <c r="I3211" s="166" t="s">
        <v>12461</v>
      </c>
      <c r="J3211" s="166" t="s">
        <v>12462</v>
      </c>
      <c r="K3211" s="276" t="s">
        <v>9726</v>
      </c>
      <c r="L3211" s="25" t="s">
        <v>25</v>
      </c>
      <c r="M3211" s="195">
        <v>10</v>
      </c>
      <c r="N3211" s="17">
        <v>42705</v>
      </c>
      <c r="O3211" s="69" t="str">
        <f>IFERROR(VLOOKUP(IF($L3211="―",$K3211,$L3211),[5]法人一覧!$D$4:$E$326,2,FALSE),"―")</f>
        <v>―</v>
      </c>
    </row>
    <row r="3212" spans="1:15" ht="30" customHeight="1" x14ac:dyDescent="0.15">
      <c r="A3212" s="39">
        <f>IF($B$3163="","",COUNTA($B$3163:B3212))</f>
        <v>50</v>
      </c>
      <c r="B3212" s="195">
        <f t="shared" si="337"/>
        <v>3212</v>
      </c>
      <c r="C3212" s="195" t="str">
        <f t="shared" si="338"/>
        <v>（１）　児童発達支援　（児童福祉法）</v>
      </c>
      <c r="D3212" s="131" t="str">
        <f t="shared" si="339"/>
        <v>障がい福祉課</v>
      </c>
      <c r="E3212" s="27" t="str">
        <f t="shared" si="340"/>
        <v>放課後等デイサービス</v>
      </c>
      <c r="F3212" s="180" t="s">
        <v>13423</v>
      </c>
      <c r="G3212" s="166" t="s">
        <v>12464</v>
      </c>
      <c r="H3212" s="177" t="s">
        <v>12465</v>
      </c>
      <c r="I3212" s="166" t="s">
        <v>12466</v>
      </c>
      <c r="J3212" s="166" t="s">
        <v>12467</v>
      </c>
      <c r="K3212" s="276" t="s">
        <v>13424</v>
      </c>
      <c r="L3212" s="25" t="s">
        <v>25</v>
      </c>
      <c r="M3212" s="195">
        <v>10</v>
      </c>
      <c r="N3212" s="17">
        <v>42705</v>
      </c>
      <c r="O3212" s="69" t="str">
        <f>IFERROR(VLOOKUP(IF($L3212="―",$K3212,$L3212),[5]法人一覧!$D$4:$E$326,2,FALSE),"―")</f>
        <v>―</v>
      </c>
    </row>
    <row r="3213" spans="1:15" ht="30" customHeight="1" x14ac:dyDescent="0.15">
      <c r="A3213" s="39">
        <f>IF($B$3163="","",COUNTA($B$3163:B3213))</f>
        <v>51</v>
      </c>
      <c r="B3213" s="195">
        <f t="shared" si="337"/>
        <v>3213</v>
      </c>
      <c r="C3213" s="195" t="str">
        <f t="shared" si="338"/>
        <v>（１）　児童発達支援　（児童福祉法）</v>
      </c>
      <c r="D3213" s="131" t="str">
        <f t="shared" si="339"/>
        <v>障がい福祉課</v>
      </c>
      <c r="E3213" s="27" t="str">
        <f t="shared" si="340"/>
        <v>放課後等デイサービス</v>
      </c>
      <c r="F3213" s="180" t="s">
        <v>13425</v>
      </c>
      <c r="G3213" s="166" t="s">
        <v>718</v>
      </c>
      <c r="H3213" s="177" t="s">
        <v>13426</v>
      </c>
      <c r="I3213" s="166" t="s">
        <v>13427</v>
      </c>
      <c r="J3213" s="166" t="s">
        <v>13428</v>
      </c>
      <c r="K3213" s="276" t="s">
        <v>12536</v>
      </c>
      <c r="L3213" s="25" t="s">
        <v>25</v>
      </c>
      <c r="M3213" s="195">
        <v>10</v>
      </c>
      <c r="N3213" s="17">
        <v>42736</v>
      </c>
      <c r="O3213" s="69" t="str">
        <f>IFERROR(VLOOKUP(IF($L3213="―",$K3213,$L3213),[5]法人一覧!$D$4:$E$326,2,FALSE),"―")</f>
        <v>―</v>
      </c>
    </row>
    <row r="3214" spans="1:15" ht="30" customHeight="1" x14ac:dyDescent="0.15">
      <c r="A3214" s="39">
        <f>IF($B$3163="","",COUNTA($B$3163:B3214))</f>
        <v>52</v>
      </c>
      <c r="B3214" s="195">
        <f t="shared" si="337"/>
        <v>3214</v>
      </c>
      <c r="C3214" s="195" t="str">
        <f t="shared" si="338"/>
        <v>（１）　児童発達支援　（児童福祉法）</v>
      </c>
      <c r="D3214" s="131" t="str">
        <f t="shared" si="339"/>
        <v>障がい福祉課</v>
      </c>
      <c r="E3214" s="27" t="str">
        <f t="shared" si="340"/>
        <v>放課後等デイサービス</v>
      </c>
      <c r="F3214" s="180" t="s">
        <v>12468</v>
      </c>
      <c r="G3214" s="166" t="s">
        <v>12469</v>
      </c>
      <c r="H3214" s="177" t="s">
        <v>12470</v>
      </c>
      <c r="I3214" s="166" t="s">
        <v>13429</v>
      </c>
      <c r="J3214" s="166" t="s">
        <v>13430</v>
      </c>
      <c r="K3214" s="276" t="s">
        <v>12352</v>
      </c>
      <c r="L3214" s="25" t="s">
        <v>25</v>
      </c>
      <c r="M3214" s="195">
        <v>10</v>
      </c>
      <c r="N3214" s="17">
        <v>42767</v>
      </c>
      <c r="O3214" s="69" t="str">
        <f>IFERROR(VLOOKUP(IF($L3214="―",$K3214,$L3214),[5]法人一覧!$D$4:$E$326,2,FALSE),"―")</f>
        <v>―</v>
      </c>
    </row>
    <row r="3215" spans="1:15" ht="30" customHeight="1" x14ac:dyDescent="0.15">
      <c r="A3215" s="39">
        <f>IF($B$3163="","",COUNTA($B$3163:B3215))</f>
        <v>53</v>
      </c>
      <c r="B3215" s="195">
        <f t="shared" si="337"/>
        <v>3215</v>
      </c>
      <c r="C3215" s="195" t="str">
        <f t="shared" si="338"/>
        <v>（１）　児童発達支援　（児童福祉法）</v>
      </c>
      <c r="D3215" s="131" t="str">
        <f t="shared" si="339"/>
        <v>障がい福祉課</v>
      </c>
      <c r="E3215" s="27" t="str">
        <f t="shared" si="340"/>
        <v>放課後等デイサービス</v>
      </c>
      <c r="F3215" s="276" t="s">
        <v>12471</v>
      </c>
      <c r="G3215" s="12" t="s">
        <v>12472</v>
      </c>
      <c r="H3215" s="177" t="s">
        <v>12473</v>
      </c>
      <c r="I3215" s="12" t="s">
        <v>12474</v>
      </c>
      <c r="J3215" s="12" t="s">
        <v>12475</v>
      </c>
      <c r="K3215" s="276" t="s">
        <v>8872</v>
      </c>
      <c r="L3215" s="25" t="s">
        <v>25</v>
      </c>
      <c r="M3215" s="195">
        <v>10</v>
      </c>
      <c r="N3215" s="17">
        <v>42767</v>
      </c>
      <c r="O3215" s="69" t="str">
        <f>IFERROR(VLOOKUP(IF($L3215="―",$K3215,$L3215),[5]法人一覧!$D$4:$E$326,2,FALSE),"―")</f>
        <v>―</v>
      </c>
    </row>
    <row r="3216" spans="1:15" ht="30" customHeight="1" x14ac:dyDescent="0.15">
      <c r="A3216" s="39">
        <f>IF($B$3163="","",COUNTA($B$3163:B3216))</f>
        <v>54</v>
      </c>
      <c r="B3216" s="195">
        <f t="shared" si="337"/>
        <v>3216</v>
      </c>
      <c r="C3216" s="195" t="str">
        <f t="shared" si="338"/>
        <v>（１）　児童発達支援　（児童福祉法）</v>
      </c>
      <c r="D3216" s="131" t="str">
        <f t="shared" si="339"/>
        <v>障がい福祉課</v>
      </c>
      <c r="E3216" s="27" t="str">
        <f t="shared" si="340"/>
        <v>放課後等デイサービス</v>
      </c>
      <c r="F3216" s="180" t="s">
        <v>12476</v>
      </c>
      <c r="G3216" s="166" t="s">
        <v>2214</v>
      </c>
      <c r="H3216" s="177" t="s">
        <v>13431</v>
      </c>
      <c r="I3216" s="166" t="s">
        <v>12478</v>
      </c>
      <c r="J3216" s="166" t="s">
        <v>12479</v>
      </c>
      <c r="K3216" s="276" t="s">
        <v>12480</v>
      </c>
      <c r="L3216" s="25" t="s">
        <v>25</v>
      </c>
      <c r="M3216" s="195">
        <v>10</v>
      </c>
      <c r="N3216" s="17">
        <v>42826</v>
      </c>
      <c r="O3216" s="69" t="str">
        <f>IFERROR(VLOOKUP(IF($L3216="―",$K3216,$L3216),[5]法人一覧!$D$4:$E$326,2,FALSE),"―")</f>
        <v>―</v>
      </c>
    </row>
    <row r="3217" spans="1:15" ht="30" customHeight="1" x14ac:dyDescent="0.15">
      <c r="A3217" s="39">
        <f>IF($B$3163="","",COUNTA($B$3163:B3217))</f>
        <v>55</v>
      </c>
      <c r="B3217" s="195">
        <f t="shared" si="337"/>
        <v>3217</v>
      </c>
      <c r="C3217" s="195" t="str">
        <f t="shared" si="338"/>
        <v>（１）　児童発達支援　（児童福祉法）</v>
      </c>
      <c r="D3217" s="131" t="str">
        <f t="shared" si="339"/>
        <v>障がい福祉課</v>
      </c>
      <c r="E3217" s="27" t="str">
        <f t="shared" si="340"/>
        <v>放課後等デイサービス</v>
      </c>
      <c r="F3217" s="276" t="s">
        <v>13432</v>
      </c>
      <c r="G3217" s="12" t="s">
        <v>300</v>
      </c>
      <c r="H3217" s="177" t="s">
        <v>13433</v>
      </c>
      <c r="I3217" s="272" t="s">
        <v>13434</v>
      </c>
      <c r="J3217" s="272" t="s">
        <v>13435</v>
      </c>
      <c r="K3217" s="276" t="s">
        <v>8801</v>
      </c>
      <c r="L3217" s="25" t="s">
        <v>25</v>
      </c>
      <c r="M3217" s="195">
        <v>10</v>
      </c>
      <c r="N3217" s="17">
        <v>42917</v>
      </c>
      <c r="O3217" s="69" t="str">
        <f>IFERROR(VLOOKUP(IF($L3217="―",$K3217,$L3217),[5]法人一覧!$D$4:$E$326,2,FALSE),"―")</f>
        <v>―</v>
      </c>
    </row>
    <row r="3218" spans="1:15" ht="30" customHeight="1" x14ac:dyDescent="0.15">
      <c r="A3218" s="39">
        <f>IF($B$3163="","",COUNTA($B$3163:B3218))</f>
        <v>56</v>
      </c>
      <c r="B3218" s="195">
        <f t="shared" si="337"/>
        <v>3218</v>
      </c>
      <c r="C3218" s="195" t="str">
        <f t="shared" si="338"/>
        <v>（１）　児童発達支援　（児童福祉法）</v>
      </c>
      <c r="D3218" s="131" t="str">
        <f t="shared" si="339"/>
        <v>障がい福祉課</v>
      </c>
      <c r="E3218" s="27" t="str">
        <f t="shared" si="340"/>
        <v>放課後等デイサービス</v>
      </c>
      <c r="F3218" s="276" t="s">
        <v>12481</v>
      </c>
      <c r="G3218" s="12" t="s">
        <v>2260</v>
      </c>
      <c r="H3218" s="177" t="s">
        <v>12482</v>
      </c>
      <c r="I3218" s="272" t="s">
        <v>12483</v>
      </c>
      <c r="J3218" s="272" t="s">
        <v>12483</v>
      </c>
      <c r="K3218" s="276" t="s">
        <v>12484</v>
      </c>
      <c r="L3218" s="25" t="s">
        <v>25</v>
      </c>
      <c r="M3218" s="195">
        <v>10</v>
      </c>
      <c r="N3218" s="17">
        <v>42917</v>
      </c>
      <c r="O3218" s="69" t="str">
        <f>IFERROR(VLOOKUP(IF($L3218="―",$K3218,$L3218),[5]法人一覧!$D$4:$E$326,2,FALSE),"―")</f>
        <v>―</v>
      </c>
    </row>
    <row r="3219" spans="1:15" ht="30" customHeight="1" x14ac:dyDescent="0.15">
      <c r="A3219" s="39">
        <f>IF($B$3163="","",COUNTA($B$3163:B3219))</f>
        <v>57</v>
      </c>
      <c r="B3219" s="195">
        <f t="shared" si="337"/>
        <v>3219</v>
      </c>
      <c r="C3219" s="195" t="str">
        <f t="shared" si="338"/>
        <v>（１）　児童発達支援　（児童福祉法）</v>
      </c>
      <c r="D3219" s="131" t="str">
        <f t="shared" si="339"/>
        <v>障がい福祉課</v>
      </c>
      <c r="E3219" s="27" t="str">
        <f t="shared" si="340"/>
        <v>放課後等デイサービス</v>
      </c>
      <c r="F3219" s="276" t="s">
        <v>12485</v>
      </c>
      <c r="G3219" s="12" t="s">
        <v>6207</v>
      </c>
      <c r="H3219" s="177" t="s">
        <v>6208</v>
      </c>
      <c r="I3219" s="272" t="s">
        <v>12486</v>
      </c>
      <c r="J3219" s="272" t="s">
        <v>12487</v>
      </c>
      <c r="K3219" s="276" t="s">
        <v>12488</v>
      </c>
      <c r="L3219" s="25" t="s">
        <v>25</v>
      </c>
      <c r="M3219" s="195">
        <v>10</v>
      </c>
      <c r="N3219" s="17">
        <v>42979</v>
      </c>
      <c r="O3219" s="69" t="str">
        <f>IFERROR(VLOOKUP(IF($L3219="―",$K3219,$L3219),[5]法人一覧!$D$4:$E$326,2,FALSE),"―")</f>
        <v>―</v>
      </c>
    </row>
    <row r="3220" spans="1:15" ht="30" customHeight="1" x14ac:dyDescent="0.15">
      <c r="A3220" s="39">
        <f>IF($B$3163="","",COUNTA($B$3163:B3220))</f>
        <v>58</v>
      </c>
      <c r="B3220" s="195">
        <f t="shared" si="337"/>
        <v>3220</v>
      </c>
      <c r="C3220" s="195" t="str">
        <f t="shared" si="338"/>
        <v>（１）　児童発達支援　（児童福祉法）</v>
      </c>
      <c r="D3220" s="131" t="str">
        <f t="shared" si="339"/>
        <v>障がい福祉課</v>
      </c>
      <c r="E3220" s="27" t="str">
        <f t="shared" si="340"/>
        <v>放課後等デイサービス</v>
      </c>
      <c r="F3220" s="276" t="s">
        <v>13436</v>
      </c>
      <c r="G3220" s="12" t="s">
        <v>704</v>
      </c>
      <c r="H3220" s="177" t="s">
        <v>13437</v>
      </c>
      <c r="I3220" s="272" t="s">
        <v>13438</v>
      </c>
      <c r="J3220" s="272" t="s">
        <v>13439</v>
      </c>
      <c r="K3220" s="276" t="s">
        <v>13440</v>
      </c>
      <c r="L3220" s="25" t="s">
        <v>25</v>
      </c>
      <c r="M3220" s="195">
        <v>10</v>
      </c>
      <c r="N3220" s="17">
        <v>43070</v>
      </c>
      <c r="O3220" s="69" t="str">
        <f>IFERROR(VLOOKUP(IF($L3220="―",$K3220,$L3220),[5]法人一覧!$D$4:$E$326,2,FALSE),"―")</f>
        <v>―</v>
      </c>
    </row>
    <row r="3221" spans="1:15" ht="30" customHeight="1" x14ac:dyDescent="0.15">
      <c r="A3221" s="39">
        <f>IF($B$3163="","",COUNTA($B$3163:B3221))</f>
        <v>59</v>
      </c>
      <c r="B3221" s="195">
        <f t="shared" si="337"/>
        <v>3221</v>
      </c>
      <c r="C3221" s="195" t="str">
        <f t="shared" si="338"/>
        <v>（１）　児童発達支援　（児童福祉法）</v>
      </c>
      <c r="D3221" s="131" t="str">
        <f t="shared" si="339"/>
        <v>障がい福祉課</v>
      </c>
      <c r="E3221" s="27" t="str">
        <f t="shared" si="340"/>
        <v>放課後等デイサービス</v>
      </c>
      <c r="F3221" s="276" t="s">
        <v>12489</v>
      </c>
      <c r="G3221" s="12" t="s">
        <v>6417</v>
      </c>
      <c r="H3221" s="177" t="s">
        <v>12490</v>
      </c>
      <c r="I3221" s="272" t="s">
        <v>12491</v>
      </c>
      <c r="J3221" s="272" t="s">
        <v>12491</v>
      </c>
      <c r="K3221" s="276" t="s">
        <v>12492</v>
      </c>
      <c r="L3221" s="25" t="s">
        <v>25</v>
      </c>
      <c r="M3221" s="195">
        <v>10</v>
      </c>
      <c r="N3221" s="17">
        <v>43160</v>
      </c>
      <c r="O3221" s="69" t="str">
        <f>IFERROR(VLOOKUP(IF($L3221="―",$K3221,$L3221),[5]法人一覧!$D$4:$E$326,2,FALSE),"―")</f>
        <v>―</v>
      </c>
    </row>
    <row r="3222" spans="1:15" ht="30" customHeight="1" x14ac:dyDescent="0.15">
      <c r="A3222" s="39">
        <f>IF($B$3163="","",COUNTA($B$3163:B3222))</f>
        <v>60</v>
      </c>
      <c r="B3222" s="195">
        <f t="shared" si="337"/>
        <v>3222</v>
      </c>
      <c r="C3222" s="195" t="str">
        <f t="shared" si="338"/>
        <v>（１）　児童発達支援　（児童福祉法）</v>
      </c>
      <c r="D3222" s="131" t="str">
        <f t="shared" si="339"/>
        <v>障がい福祉課</v>
      </c>
      <c r="E3222" s="27" t="str">
        <f t="shared" si="340"/>
        <v>放課後等デイサービス</v>
      </c>
      <c r="F3222" s="276" t="s">
        <v>13441</v>
      </c>
      <c r="G3222" s="12" t="s">
        <v>13442</v>
      </c>
      <c r="H3222" s="177" t="s">
        <v>13443</v>
      </c>
      <c r="I3222" s="272" t="s">
        <v>13444</v>
      </c>
      <c r="J3222" s="272" t="s">
        <v>13445</v>
      </c>
      <c r="K3222" s="276" t="s">
        <v>13446</v>
      </c>
      <c r="L3222" s="25" t="s">
        <v>25</v>
      </c>
      <c r="M3222" s="195">
        <v>30</v>
      </c>
      <c r="N3222" s="17">
        <v>43191</v>
      </c>
      <c r="O3222" s="69" t="str">
        <f>IFERROR(VLOOKUP(IF($L3222="―",$K3222,$L3222),[5]法人一覧!$D$4:$E$326,2,FALSE),"―")</f>
        <v>―</v>
      </c>
    </row>
    <row r="3223" spans="1:15" ht="30" customHeight="1" x14ac:dyDescent="0.15">
      <c r="A3223" s="39">
        <f>IF($B$3163="","",COUNTA($B$3163:B3223))</f>
        <v>61</v>
      </c>
      <c r="B3223" s="195">
        <f t="shared" si="337"/>
        <v>3223</v>
      </c>
      <c r="C3223" s="195" t="str">
        <f t="shared" si="338"/>
        <v>（１）　児童発達支援　（児童福祉法）</v>
      </c>
      <c r="D3223" s="131" t="str">
        <f t="shared" si="339"/>
        <v>障がい福祉課</v>
      </c>
      <c r="E3223" s="27" t="str">
        <f t="shared" si="340"/>
        <v>放課後等デイサービス</v>
      </c>
      <c r="F3223" s="276" t="s">
        <v>13447</v>
      </c>
      <c r="G3223" s="12" t="s">
        <v>13448</v>
      </c>
      <c r="H3223" s="177" t="s">
        <v>13449</v>
      </c>
      <c r="I3223" s="272" t="s">
        <v>13450</v>
      </c>
      <c r="J3223" s="272" t="s">
        <v>13451</v>
      </c>
      <c r="K3223" s="276" t="s">
        <v>13452</v>
      </c>
      <c r="L3223" s="25" t="s">
        <v>25</v>
      </c>
      <c r="M3223" s="195">
        <v>10</v>
      </c>
      <c r="N3223" s="17">
        <v>43191</v>
      </c>
      <c r="O3223" s="69" t="str">
        <f>IFERROR(VLOOKUP(IF($L3223="―",$K3223,$L3223),[5]法人一覧!$D$4:$E$326,2,FALSE),"―")</f>
        <v>―</v>
      </c>
    </row>
    <row r="3224" spans="1:15" ht="30" customHeight="1" x14ac:dyDescent="0.15">
      <c r="A3224" s="39">
        <f>IF($B$3163="","",COUNTA($B$3163:B3224))</f>
        <v>62</v>
      </c>
      <c r="B3224" s="195">
        <f t="shared" si="337"/>
        <v>3224</v>
      </c>
      <c r="C3224" s="195" t="str">
        <f t="shared" si="338"/>
        <v>（１）　児童発達支援　（児童福祉法）</v>
      </c>
      <c r="D3224" s="131" t="str">
        <f t="shared" si="339"/>
        <v>障がい福祉課</v>
      </c>
      <c r="E3224" s="27" t="str">
        <f t="shared" si="340"/>
        <v>放課後等デイサービス</v>
      </c>
      <c r="F3224" s="180" t="s">
        <v>12493</v>
      </c>
      <c r="G3224" s="166" t="s">
        <v>718</v>
      </c>
      <c r="H3224" s="177" t="s">
        <v>12494</v>
      </c>
      <c r="I3224" s="166" t="s">
        <v>12495</v>
      </c>
      <c r="J3224" s="166" t="s">
        <v>12495</v>
      </c>
      <c r="K3224" s="180" t="s">
        <v>12401</v>
      </c>
      <c r="L3224" s="25" t="s">
        <v>25</v>
      </c>
      <c r="M3224" s="195">
        <v>10</v>
      </c>
      <c r="N3224" s="17">
        <v>43221</v>
      </c>
      <c r="O3224" s="69" t="str">
        <f>IFERROR(VLOOKUP(IF($L3224="―",$K3224,$L3224),[5]法人一覧!$D$4:$E$326,2,FALSE),"―")</f>
        <v>―</v>
      </c>
    </row>
    <row r="3225" spans="1:15" ht="30" customHeight="1" x14ac:dyDescent="0.15">
      <c r="A3225" s="39">
        <f>IF($B$3163="","",COUNTA($B$3163:B3225))</f>
        <v>63</v>
      </c>
      <c r="B3225" s="195">
        <f t="shared" si="337"/>
        <v>3225</v>
      </c>
      <c r="C3225" s="195" t="str">
        <f t="shared" si="338"/>
        <v>（１）　児童発達支援　（児童福祉法）</v>
      </c>
      <c r="D3225" s="131" t="str">
        <f t="shared" si="339"/>
        <v>障がい福祉課</v>
      </c>
      <c r="E3225" s="27" t="str">
        <f t="shared" si="340"/>
        <v>放課後等デイサービス</v>
      </c>
      <c r="F3225" s="180" t="s">
        <v>12496</v>
      </c>
      <c r="G3225" s="166" t="s">
        <v>12497</v>
      </c>
      <c r="H3225" s="180" t="s">
        <v>15484</v>
      </c>
      <c r="I3225" s="166" t="s">
        <v>13453</v>
      </c>
      <c r="J3225" s="166" t="s">
        <v>12499</v>
      </c>
      <c r="K3225" s="276" t="s">
        <v>12500</v>
      </c>
      <c r="L3225" s="25" t="s">
        <v>25</v>
      </c>
      <c r="M3225" s="195">
        <v>7</v>
      </c>
      <c r="N3225" s="17">
        <v>43466</v>
      </c>
      <c r="O3225" s="69" t="str">
        <f>IFERROR(VLOOKUP(IF($L3225="―",$K3225,$L3225),[5]法人一覧!$D$4:$E$326,2,FALSE),"―")</f>
        <v>―</v>
      </c>
    </row>
    <row r="3226" spans="1:15" ht="30" customHeight="1" x14ac:dyDescent="0.15">
      <c r="A3226" s="39">
        <f>IF($B$3163="","",COUNTA($B$3163:B3226))</f>
        <v>64</v>
      </c>
      <c r="B3226" s="195">
        <f t="shared" si="337"/>
        <v>3226</v>
      </c>
      <c r="C3226" s="195" t="str">
        <f t="shared" si="338"/>
        <v>（１）　児童発達支援　（児童福祉法）</v>
      </c>
      <c r="D3226" s="131" t="str">
        <f t="shared" si="339"/>
        <v>障がい福祉課</v>
      </c>
      <c r="E3226" s="27" t="str">
        <f t="shared" si="340"/>
        <v>放課後等デイサービス</v>
      </c>
      <c r="F3226" s="180" t="s">
        <v>13454</v>
      </c>
      <c r="G3226" s="166" t="s">
        <v>3091</v>
      </c>
      <c r="H3226" s="177" t="s">
        <v>13455</v>
      </c>
      <c r="I3226" s="166" t="s">
        <v>13456</v>
      </c>
      <c r="J3226" s="166" t="s">
        <v>12611</v>
      </c>
      <c r="K3226" s="180" t="s">
        <v>13457</v>
      </c>
      <c r="L3226" s="25" t="s">
        <v>25</v>
      </c>
      <c r="M3226" s="169">
        <v>10</v>
      </c>
      <c r="N3226" s="17">
        <v>43617</v>
      </c>
      <c r="O3226" s="69" t="str">
        <f>IFERROR(VLOOKUP(IF($L3226="―",$K3226,$L3226),[5]法人一覧!$D$4:$E$326,2,FALSE),"―")</f>
        <v>―</v>
      </c>
    </row>
    <row r="3227" spans="1:15" ht="30" customHeight="1" x14ac:dyDescent="0.15">
      <c r="A3227" s="39">
        <f>IF($B$3163="","",COUNTA($B$3163:B3227))</f>
        <v>65</v>
      </c>
      <c r="B3227" s="195">
        <f t="shared" ref="B3227:B3290" si="341">IF(D3227="","",ROW())</f>
        <v>3227</v>
      </c>
      <c r="C3227" s="195" t="str">
        <f t="shared" ref="C3227:C3290" si="342">$F$2896</f>
        <v>（１）　児童発達支援　（児童福祉法）</v>
      </c>
      <c r="D3227" s="131" t="str">
        <f t="shared" ref="D3227:D3290" si="343">$O$2896</f>
        <v>障がい福祉課</v>
      </c>
      <c r="E3227" s="27" t="str">
        <f t="shared" ref="E3227:E3290" si="344">MID(category6_2,SEARCH("）",category6_2,1)+2,SEARCH("（",category6_2,SEARCH("）",category6_2,1)+2)-SEARCH("）",category6_2,1)-3)</f>
        <v>放課後等デイサービス</v>
      </c>
      <c r="F3227" s="180" t="s">
        <v>13458</v>
      </c>
      <c r="G3227" s="166" t="s">
        <v>688</v>
      </c>
      <c r="H3227" s="177" t="s">
        <v>13459</v>
      </c>
      <c r="I3227" s="166" t="s">
        <v>13460</v>
      </c>
      <c r="J3227" s="166" t="s">
        <v>12616</v>
      </c>
      <c r="K3227" s="180" t="s">
        <v>13457</v>
      </c>
      <c r="L3227" s="25" t="s">
        <v>25</v>
      </c>
      <c r="M3227" s="169">
        <v>10</v>
      </c>
      <c r="N3227" s="17">
        <v>43617</v>
      </c>
      <c r="O3227" s="69" t="str">
        <f>IFERROR(VLOOKUP(IF($L3227="―",$K3227,$L3227),[5]法人一覧!$D$4:$E$326,2,FALSE),"―")</f>
        <v>―</v>
      </c>
    </row>
    <row r="3228" spans="1:15" ht="30" customHeight="1" x14ac:dyDescent="0.15">
      <c r="A3228" s="39">
        <f>IF($B$3163="","",COUNTA($B$3163:B3228))</f>
        <v>66</v>
      </c>
      <c r="B3228" s="195">
        <f t="shared" si="341"/>
        <v>3228</v>
      </c>
      <c r="C3228" s="195" t="str">
        <f t="shared" si="342"/>
        <v>（１）　児童発達支援　（児童福祉法）</v>
      </c>
      <c r="D3228" s="131" t="str">
        <f t="shared" si="343"/>
        <v>障がい福祉課</v>
      </c>
      <c r="E3228" s="27" t="str">
        <f t="shared" si="344"/>
        <v>放課後等デイサービス</v>
      </c>
      <c r="F3228" s="180" t="s">
        <v>13461</v>
      </c>
      <c r="G3228" s="166" t="s">
        <v>12464</v>
      </c>
      <c r="H3228" s="177" t="s">
        <v>13462</v>
      </c>
      <c r="I3228" s="166" t="s">
        <v>13463</v>
      </c>
      <c r="J3228" s="166" t="s">
        <v>13464</v>
      </c>
      <c r="K3228" s="180" t="s">
        <v>13465</v>
      </c>
      <c r="L3228" s="25" t="s">
        <v>25</v>
      </c>
      <c r="M3228" s="169">
        <v>10</v>
      </c>
      <c r="N3228" s="17">
        <v>43647</v>
      </c>
      <c r="O3228" s="69" t="str">
        <f>IFERROR(VLOOKUP(IF($L3228="―",$K3228,$L3228),[5]法人一覧!$D$4:$E$326,2,FALSE),"―")</f>
        <v>―</v>
      </c>
    </row>
    <row r="3229" spans="1:15" ht="30" customHeight="1" x14ac:dyDescent="0.15">
      <c r="A3229" s="39">
        <f>IF($B$3163="","",COUNTA($B$3163:B3229))</f>
        <v>67</v>
      </c>
      <c r="B3229" s="195">
        <f t="shared" si="341"/>
        <v>3229</v>
      </c>
      <c r="C3229" s="195" t="str">
        <f t="shared" si="342"/>
        <v>（１）　児童発達支援　（児童福祉法）</v>
      </c>
      <c r="D3229" s="131" t="str">
        <f t="shared" si="343"/>
        <v>障がい福祉課</v>
      </c>
      <c r="E3229" s="27" t="str">
        <f t="shared" si="344"/>
        <v>放課後等デイサービス</v>
      </c>
      <c r="F3229" s="276" t="s">
        <v>13466</v>
      </c>
      <c r="G3229" s="12" t="s">
        <v>13467</v>
      </c>
      <c r="H3229" s="180" t="s">
        <v>13468</v>
      </c>
      <c r="I3229" s="12" t="s">
        <v>13469</v>
      </c>
      <c r="J3229" s="12" t="s">
        <v>13470</v>
      </c>
      <c r="K3229" s="276" t="s">
        <v>13471</v>
      </c>
      <c r="L3229" s="25" t="s">
        <v>25</v>
      </c>
      <c r="M3229" s="169">
        <v>10</v>
      </c>
      <c r="N3229" s="17">
        <v>43678</v>
      </c>
      <c r="O3229" s="69" t="str">
        <f>IFERROR(VLOOKUP(IF($L3229="―",$K3229,$L3229),[5]法人一覧!$D$4:$E$326,2,FALSE),"―")</f>
        <v>―</v>
      </c>
    </row>
    <row r="3230" spans="1:15" ht="30" customHeight="1" x14ac:dyDescent="0.15">
      <c r="A3230" s="39">
        <f>IF($B$3163="","",COUNTA($B$3163:B3230))</f>
        <v>68</v>
      </c>
      <c r="B3230" s="195">
        <f t="shared" si="341"/>
        <v>3230</v>
      </c>
      <c r="C3230" s="195" t="str">
        <f t="shared" si="342"/>
        <v>（１）　児童発達支援　（児童福祉法）</v>
      </c>
      <c r="D3230" s="131" t="str">
        <f t="shared" si="343"/>
        <v>障がい福祉課</v>
      </c>
      <c r="E3230" s="27" t="str">
        <f t="shared" si="344"/>
        <v>放課後等デイサービス</v>
      </c>
      <c r="F3230" s="276" t="s">
        <v>12507</v>
      </c>
      <c r="G3230" s="12" t="s">
        <v>12508</v>
      </c>
      <c r="H3230" s="177" t="s">
        <v>12509</v>
      </c>
      <c r="I3230" s="12" t="s">
        <v>12510</v>
      </c>
      <c r="J3230" s="12" t="s">
        <v>12511</v>
      </c>
      <c r="K3230" s="276" t="s">
        <v>12480</v>
      </c>
      <c r="L3230" s="25" t="s">
        <v>25</v>
      </c>
      <c r="M3230" s="169">
        <v>10</v>
      </c>
      <c r="N3230" s="17">
        <v>43952</v>
      </c>
      <c r="O3230" s="69" t="str">
        <f>IFERROR(VLOOKUP(IF($L3230="―",$K3230,$L3230),[5]法人一覧!$D$4:$E$326,2,FALSE),"―")</f>
        <v>―</v>
      </c>
    </row>
    <row r="3231" spans="1:15" ht="30" customHeight="1" x14ac:dyDescent="0.15">
      <c r="A3231" s="39">
        <f>IF($B$3163="","",COUNTA($B$3163:B3231))</f>
        <v>69</v>
      </c>
      <c r="B3231" s="195">
        <f t="shared" si="341"/>
        <v>3231</v>
      </c>
      <c r="C3231" s="195" t="str">
        <f t="shared" si="342"/>
        <v>（１）　児童発達支援　（児童福祉法）</v>
      </c>
      <c r="D3231" s="131" t="str">
        <f t="shared" si="343"/>
        <v>障がい福祉課</v>
      </c>
      <c r="E3231" s="27" t="str">
        <f t="shared" si="344"/>
        <v>放課後等デイサービス</v>
      </c>
      <c r="F3231" s="276" t="s">
        <v>12512</v>
      </c>
      <c r="G3231" s="12" t="s">
        <v>2214</v>
      </c>
      <c r="H3231" s="177" t="s">
        <v>12513</v>
      </c>
      <c r="I3231" s="12" t="s">
        <v>12514</v>
      </c>
      <c r="J3231" s="12" t="s">
        <v>12515</v>
      </c>
      <c r="K3231" s="276" t="s">
        <v>12368</v>
      </c>
      <c r="L3231" s="25" t="s">
        <v>25</v>
      </c>
      <c r="M3231" s="169">
        <v>20</v>
      </c>
      <c r="N3231" s="17">
        <v>43983</v>
      </c>
      <c r="O3231" s="69" t="str">
        <f>IFERROR(VLOOKUP(IF($L3231="―",$K3231,$L3231),[5]法人一覧!$D$4:$E$326,2,FALSE),"―")</f>
        <v>―</v>
      </c>
    </row>
    <row r="3232" spans="1:15" ht="30" customHeight="1" x14ac:dyDescent="0.15">
      <c r="A3232" s="39">
        <f>IF($B$3163="","",COUNTA($B$3163:B3232))</f>
        <v>70</v>
      </c>
      <c r="B3232" s="195">
        <f t="shared" si="341"/>
        <v>3232</v>
      </c>
      <c r="C3232" s="195" t="str">
        <f t="shared" si="342"/>
        <v>（１）　児童発達支援　（児童福祉法）</v>
      </c>
      <c r="D3232" s="131" t="str">
        <f t="shared" si="343"/>
        <v>障がい福祉課</v>
      </c>
      <c r="E3232" s="27" t="str">
        <f t="shared" si="344"/>
        <v>放課後等デイサービス</v>
      </c>
      <c r="F3232" s="276" t="s">
        <v>12521</v>
      </c>
      <c r="G3232" s="12" t="s">
        <v>12522</v>
      </c>
      <c r="H3232" s="177" t="s">
        <v>12523</v>
      </c>
      <c r="I3232" s="12" t="s">
        <v>12524</v>
      </c>
      <c r="J3232" s="12" t="s">
        <v>12524</v>
      </c>
      <c r="K3232" s="276" t="s">
        <v>12525</v>
      </c>
      <c r="L3232" s="25" t="s">
        <v>25</v>
      </c>
      <c r="M3232" s="169">
        <v>20</v>
      </c>
      <c r="N3232" s="17">
        <v>44136</v>
      </c>
      <c r="O3232" s="69" t="str">
        <f>IFERROR(VLOOKUP(IF($L3232="―",$K3232,$L3232),[5]法人一覧!$D$4:$E$326,2,FALSE),"―")</f>
        <v>―</v>
      </c>
    </row>
    <row r="3233" spans="1:15" ht="30" customHeight="1" x14ac:dyDescent="0.15">
      <c r="A3233" s="39">
        <f>IF($B$3163="","",COUNTA($B$3163:B3233))</f>
        <v>71</v>
      </c>
      <c r="B3233" s="195">
        <f t="shared" si="341"/>
        <v>3233</v>
      </c>
      <c r="C3233" s="195" t="str">
        <f t="shared" si="342"/>
        <v>（１）　児童発達支援　（児童福祉法）</v>
      </c>
      <c r="D3233" s="131" t="str">
        <f t="shared" si="343"/>
        <v>障がい福祉課</v>
      </c>
      <c r="E3233" s="27" t="str">
        <f t="shared" si="344"/>
        <v>放課後等デイサービス</v>
      </c>
      <c r="F3233" s="276" t="s">
        <v>12532</v>
      </c>
      <c r="G3233" s="12" t="s">
        <v>7582</v>
      </c>
      <c r="H3233" s="177" t="s">
        <v>12533</v>
      </c>
      <c r="I3233" s="12" t="s">
        <v>12534</v>
      </c>
      <c r="J3233" s="12" t="s">
        <v>12535</v>
      </c>
      <c r="K3233" s="276" t="s">
        <v>12536</v>
      </c>
      <c r="L3233" s="25" t="s">
        <v>25</v>
      </c>
      <c r="M3233" s="169">
        <v>10</v>
      </c>
      <c r="N3233" s="17">
        <v>44197</v>
      </c>
      <c r="O3233" s="69" t="str">
        <f>IFERROR(VLOOKUP(IF($L3233="―",$K3233,$L3233),[5]法人一覧!$D$4:$E$326,2,FALSE),"―")</f>
        <v>―</v>
      </c>
    </row>
    <row r="3234" spans="1:15" ht="30" customHeight="1" x14ac:dyDescent="0.15">
      <c r="A3234" s="39">
        <f>IF($B$3163="","",COUNTA($B$3163:B3234))</f>
        <v>72</v>
      </c>
      <c r="B3234" s="195">
        <f t="shared" si="341"/>
        <v>3234</v>
      </c>
      <c r="C3234" s="195" t="str">
        <f t="shared" si="342"/>
        <v>（１）　児童発達支援　（児童福祉法）</v>
      </c>
      <c r="D3234" s="131" t="str">
        <f t="shared" si="343"/>
        <v>障がい福祉課</v>
      </c>
      <c r="E3234" s="27" t="str">
        <f t="shared" si="344"/>
        <v>放課後等デイサービス</v>
      </c>
      <c r="F3234" s="276" t="s">
        <v>12537</v>
      </c>
      <c r="G3234" s="12" t="s">
        <v>12538</v>
      </c>
      <c r="H3234" s="177" t="s">
        <v>12539</v>
      </c>
      <c r="I3234" s="12" t="s">
        <v>12540</v>
      </c>
      <c r="J3234" s="12" t="s">
        <v>12541</v>
      </c>
      <c r="K3234" s="276" t="s">
        <v>12542</v>
      </c>
      <c r="L3234" s="25" t="s">
        <v>25</v>
      </c>
      <c r="M3234" s="169">
        <v>10</v>
      </c>
      <c r="N3234" s="17">
        <v>44256</v>
      </c>
      <c r="O3234" s="69" t="str">
        <f>IFERROR(VLOOKUP(IF($L3234="―",$K3234,$L3234),[5]法人一覧!$D$4:$E$326,2,FALSE),"―")</f>
        <v>―</v>
      </c>
    </row>
    <row r="3235" spans="1:15" ht="30" customHeight="1" x14ac:dyDescent="0.15">
      <c r="A3235" s="39">
        <f>IF($B$3163="","",COUNTA($B$3163:B3235))</f>
        <v>73</v>
      </c>
      <c r="B3235" s="195">
        <f t="shared" si="341"/>
        <v>3235</v>
      </c>
      <c r="C3235" s="195" t="str">
        <f t="shared" si="342"/>
        <v>（１）　児童発達支援　（児童福祉法）</v>
      </c>
      <c r="D3235" s="131" t="str">
        <f t="shared" si="343"/>
        <v>障がい福祉課</v>
      </c>
      <c r="E3235" s="27" t="str">
        <f t="shared" si="344"/>
        <v>放課後等デイサービス</v>
      </c>
      <c r="F3235" s="276" t="s">
        <v>12543</v>
      </c>
      <c r="G3235" s="12" t="s">
        <v>789</v>
      </c>
      <c r="H3235" s="177" t="s">
        <v>12544</v>
      </c>
      <c r="I3235" s="12" t="s">
        <v>12545</v>
      </c>
      <c r="J3235" s="12" t="s">
        <v>12546</v>
      </c>
      <c r="K3235" s="276" t="s">
        <v>12547</v>
      </c>
      <c r="L3235" s="25" t="s">
        <v>25</v>
      </c>
      <c r="M3235" s="169">
        <v>10</v>
      </c>
      <c r="N3235" s="17">
        <v>44317</v>
      </c>
      <c r="O3235" s="69" t="str">
        <f>IFERROR(VLOOKUP(IF($L3235="―",$K3235,$L3235),[5]法人一覧!$D$4:$E$326,2,FALSE),"―")</f>
        <v>―</v>
      </c>
    </row>
    <row r="3236" spans="1:15" ht="30" customHeight="1" x14ac:dyDescent="0.15">
      <c r="A3236" s="39">
        <f>IF($B$3163="","",COUNTA($B$3163:B3236))</f>
        <v>74</v>
      </c>
      <c r="B3236" s="195">
        <f t="shared" si="341"/>
        <v>3236</v>
      </c>
      <c r="C3236" s="195" t="str">
        <f t="shared" si="342"/>
        <v>（１）　児童発達支援　（児童福祉法）</v>
      </c>
      <c r="D3236" s="131" t="str">
        <f t="shared" si="343"/>
        <v>障がい福祉課</v>
      </c>
      <c r="E3236" s="27" t="str">
        <f t="shared" si="344"/>
        <v>放課後等デイサービス</v>
      </c>
      <c r="F3236" s="276" t="s">
        <v>12548</v>
      </c>
      <c r="G3236" s="12" t="s">
        <v>7600</v>
      </c>
      <c r="H3236" s="177" t="s">
        <v>12549</v>
      </c>
      <c r="I3236" s="12" t="s">
        <v>12550</v>
      </c>
      <c r="J3236" s="12" t="s">
        <v>12551</v>
      </c>
      <c r="K3236" s="276" t="s">
        <v>12552</v>
      </c>
      <c r="L3236" s="25" t="s">
        <v>25</v>
      </c>
      <c r="M3236" s="169">
        <v>10</v>
      </c>
      <c r="N3236" s="17">
        <v>44317</v>
      </c>
      <c r="O3236" s="69" t="str">
        <f>IFERROR(VLOOKUP(IF($L3236="―",$K3236,$L3236),[5]法人一覧!$D$4:$E$326,2,FALSE),"―")</f>
        <v>―</v>
      </c>
    </row>
    <row r="3237" spans="1:15" ht="30" customHeight="1" x14ac:dyDescent="0.15">
      <c r="A3237" s="39">
        <f>IF($B$3163="","",COUNTA($B$3163:B3237))</f>
        <v>75</v>
      </c>
      <c r="B3237" s="195">
        <f t="shared" si="341"/>
        <v>3237</v>
      </c>
      <c r="C3237" s="195" t="str">
        <f t="shared" si="342"/>
        <v>（１）　児童発達支援　（児童福祉法）</v>
      </c>
      <c r="D3237" s="131" t="str">
        <f t="shared" si="343"/>
        <v>障がい福祉課</v>
      </c>
      <c r="E3237" s="27" t="str">
        <f t="shared" si="344"/>
        <v>放課後等デイサービス</v>
      </c>
      <c r="F3237" s="276" t="s">
        <v>12553</v>
      </c>
      <c r="G3237" s="12" t="s">
        <v>5459</v>
      </c>
      <c r="H3237" s="177" t="s">
        <v>12554</v>
      </c>
      <c r="I3237" s="12" t="s">
        <v>12555</v>
      </c>
      <c r="J3237" s="12" t="s">
        <v>12556</v>
      </c>
      <c r="K3237" s="276" t="s">
        <v>12557</v>
      </c>
      <c r="L3237" s="25" t="s">
        <v>25</v>
      </c>
      <c r="M3237" s="169">
        <v>10</v>
      </c>
      <c r="N3237" s="17">
        <v>44531</v>
      </c>
      <c r="O3237" s="69" t="str">
        <f>IFERROR(VLOOKUP(IF($L3237="―",$K3237,$L3237),[5]法人一覧!$D$4:$E$326,2,FALSE),"―")</f>
        <v>―</v>
      </c>
    </row>
    <row r="3238" spans="1:15" ht="30" customHeight="1" x14ac:dyDescent="0.15">
      <c r="A3238" s="39">
        <f>IF($B$3163="","",COUNTA($B$3163:B3238))</f>
        <v>76</v>
      </c>
      <c r="B3238" s="195">
        <f t="shared" si="341"/>
        <v>3238</v>
      </c>
      <c r="C3238" s="195" t="str">
        <f t="shared" si="342"/>
        <v>（１）　児童発達支援　（児童福祉法）</v>
      </c>
      <c r="D3238" s="131" t="str">
        <f t="shared" si="343"/>
        <v>障がい福祉課</v>
      </c>
      <c r="E3238" s="27" t="str">
        <f t="shared" si="344"/>
        <v>放課後等デイサービス</v>
      </c>
      <c r="F3238" s="276" t="s">
        <v>12564</v>
      </c>
      <c r="G3238" s="12" t="s">
        <v>8803</v>
      </c>
      <c r="H3238" s="177" t="s">
        <v>12565</v>
      </c>
      <c r="I3238" s="12" t="s">
        <v>12566</v>
      </c>
      <c r="J3238" s="12" t="s">
        <v>12567</v>
      </c>
      <c r="K3238" s="276" t="s">
        <v>12568</v>
      </c>
      <c r="L3238" s="25" t="s">
        <v>25</v>
      </c>
      <c r="M3238" s="169">
        <v>10</v>
      </c>
      <c r="N3238" s="17">
        <v>44621</v>
      </c>
      <c r="O3238" s="69" t="str">
        <f>IFERROR(VLOOKUP(IF($L3238="―",$K3238,$L3238),[5]法人一覧!$D$4:$E$326,2,FALSE),"―")</f>
        <v>―</v>
      </c>
    </row>
    <row r="3239" spans="1:15" ht="30" customHeight="1" x14ac:dyDescent="0.15">
      <c r="A3239" s="39">
        <f>IF($B$3163="","",COUNTA($B$3163:B3239))</f>
        <v>77</v>
      </c>
      <c r="B3239" s="195">
        <f t="shared" si="341"/>
        <v>3239</v>
      </c>
      <c r="C3239" s="195" t="str">
        <f t="shared" si="342"/>
        <v>（１）　児童発達支援　（児童福祉法）</v>
      </c>
      <c r="D3239" s="131" t="str">
        <f t="shared" si="343"/>
        <v>障がい福祉課</v>
      </c>
      <c r="E3239" s="27" t="str">
        <f t="shared" si="344"/>
        <v>放課後等デイサービス</v>
      </c>
      <c r="F3239" s="276" t="s">
        <v>12569</v>
      </c>
      <c r="G3239" s="12" t="s">
        <v>3097</v>
      </c>
      <c r="H3239" s="177" t="s">
        <v>12570</v>
      </c>
      <c r="I3239" s="12" t="s">
        <v>12571</v>
      </c>
      <c r="J3239" s="12" t="s">
        <v>12571</v>
      </c>
      <c r="K3239" s="276" t="s">
        <v>12572</v>
      </c>
      <c r="L3239" s="25" t="s">
        <v>25</v>
      </c>
      <c r="M3239" s="169">
        <v>10</v>
      </c>
      <c r="N3239" s="17">
        <v>44652</v>
      </c>
      <c r="O3239" s="69" t="str">
        <f>IFERROR(VLOOKUP(IF($L3239="―",$K3239,$L3239),[5]法人一覧!$D$4:$E$326,2,FALSE),"―")</f>
        <v>―</v>
      </c>
    </row>
    <row r="3240" spans="1:15" ht="30" customHeight="1" x14ac:dyDescent="0.15">
      <c r="A3240" s="39">
        <f>IF($B$3163="","",COUNTA($B$3163:B3240))</f>
        <v>78</v>
      </c>
      <c r="B3240" s="195">
        <f t="shared" si="341"/>
        <v>3240</v>
      </c>
      <c r="C3240" s="195" t="str">
        <f t="shared" si="342"/>
        <v>（１）　児童発達支援　（児童福祉法）</v>
      </c>
      <c r="D3240" s="131" t="str">
        <f t="shared" si="343"/>
        <v>障がい福祉課</v>
      </c>
      <c r="E3240" s="27" t="str">
        <f t="shared" si="344"/>
        <v>放課後等デイサービス</v>
      </c>
      <c r="F3240" s="276" t="s">
        <v>12573</v>
      </c>
      <c r="G3240" s="12" t="s">
        <v>12574</v>
      </c>
      <c r="H3240" s="177" t="s">
        <v>12575</v>
      </c>
      <c r="I3240" s="12" t="s">
        <v>12576</v>
      </c>
      <c r="J3240" s="12" t="s">
        <v>12577</v>
      </c>
      <c r="K3240" s="276" t="s">
        <v>12480</v>
      </c>
      <c r="L3240" s="25" t="s">
        <v>25</v>
      </c>
      <c r="M3240" s="169">
        <v>10</v>
      </c>
      <c r="N3240" s="17">
        <v>44652</v>
      </c>
      <c r="O3240" s="69" t="str">
        <f>IFERROR(VLOOKUP(IF($L3240="―",$K3240,$L3240),[5]法人一覧!$D$4:$E$326,2,FALSE),"―")</f>
        <v>―</v>
      </c>
    </row>
    <row r="3241" spans="1:15" ht="30" customHeight="1" x14ac:dyDescent="0.15">
      <c r="A3241" s="39">
        <f>IF($B$3163="","",COUNTA($B$3163:B3241))</f>
        <v>79</v>
      </c>
      <c r="B3241" s="195">
        <f t="shared" si="341"/>
        <v>3241</v>
      </c>
      <c r="C3241" s="195" t="str">
        <f t="shared" si="342"/>
        <v>（１）　児童発達支援　（児童福祉法）</v>
      </c>
      <c r="D3241" s="131" t="str">
        <f t="shared" si="343"/>
        <v>障がい福祉課</v>
      </c>
      <c r="E3241" s="27" t="str">
        <f t="shared" si="344"/>
        <v>放課後等デイサービス</v>
      </c>
      <c r="F3241" s="276" t="s">
        <v>12578</v>
      </c>
      <c r="G3241" s="12" t="s">
        <v>12497</v>
      </c>
      <c r="H3241" s="177" t="s">
        <v>15752</v>
      </c>
      <c r="I3241" s="12" t="s">
        <v>12579</v>
      </c>
      <c r="J3241" s="12" t="s">
        <v>12580</v>
      </c>
      <c r="K3241" s="276" t="s">
        <v>12500</v>
      </c>
      <c r="L3241" s="25" t="s">
        <v>25</v>
      </c>
      <c r="M3241" s="169">
        <v>20</v>
      </c>
      <c r="N3241" s="17">
        <v>44713</v>
      </c>
      <c r="O3241" s="69" t="str">
        <f>IFERROR(VLOOKUP(IF($L3241="―",$K3241,$L3241),[5]法人一覧!$D$4:$E$326,2,FALSE),"―")</f>
        <v>―</v>
      </c>
    </row>
    <row r="3242" spans="1:15" ht="30" customHeight="1" x14ac:dyDescent="0.15">
      <c r="A3242" s="39">
        <f>IF($B$3163="","",COUNTA($B$3163:B3242))</f>
        <v>80</v>
      </c>
      <c r="B3242" s="195">
        <f t="shared" si="341"/>
        <v>3242</v>
      </c>
      <c r="C3242" s="195" t="str">
        <f t="shared" si="342"/>
        <v>（１）　児童発達支援　（児童福祉法）</v>
      </c>
      <c r="D3242" s="131" t="str">
        <f t="shared" si="343"/>
        <v>障がい福祉課</v>
      </c>
      <c r="E3242" s="27" t="str">
        <f t="shared" si="344"/>
        <v>放課後等デイサービス</v>
      </c>
      <c r="F3242" s="276" t="s">
        <v>12581</v>
      </c>
      <c r="G3242" s="12" t="s">
        <v>12582</v>
      </c>
      <c r="H3242" s="177" t="s">
        <v>12583</v>
      </c>
      <c r="I3242" s="12" t="s">
        <v>12584</v>
      </c>
      <c r="J3242" s="12" t="s">
        <v>12585</v>
      </c>
      <c r="K3242" s="276" t="s">
        <v>12586</v>
      </c>
      <c r="L3242" s="25" t="s">
        <v>25</v>
      </c>
      <c r="M3242" s="169">
        <v>10</v>
      </c>
      <c r="N3242" s="17">
        <v>44713</v>
      </c>
      <c r="O3242" s="69" t="str">
        <f>IFERROR(VLOOKUP(IF($L3242="―",$K3242,$L3242),[5]法人一覧!$D$4:$E$326,2,FALSE),"―")</f>
        <v>―</v>
      </c>
    </row>
    <row r="3243" spans="1:15" ht="30" customHeight="1" x14ac:dyDescent="0.15">
      <c r="A3243" s="39">
        <f>IF($B$3163="","",COUNTA($B$3163:B3243))</f>
        <v>81</v>
      </c>
      <c r="B3243" s="195">
        <f t="shared" si="341"/>
        <v>3243</v>
      </c>
      <c r="C3243" s="195" t="str">
        <f t="shared" si="342"/>
        <v>（１）　児童発達支援　（児童福祉法）</v>
      </c>
      <c r="D3243" s="131" t="str">
        <f t="shared" si="343"/>
        <v>障がい福祉課</v>
      </c>
      <c r="E3243" s="27" t="str">
        <f t="shared" si="344"/>
        <v>放課後等デイサービス</v>
      </c>
      <c r="F3243" s="276" t="s">
        <v>12587</v>
      </c>
      <c r="G3243" s="12" t="s">
        <v>11265</v>
      </c>
      <c r="H3243" s="177" t="s">
        <v>12588</v>
      </c>
      <c r="I3243" s="12" t="s">
        <v>12589</v>
      </c>
      <c r="J3243" s="12" t="s">
        <v>12590</v>
      </c>
      <c r="K3243" s="276" t="s">
        <v>12591</v>
      </c>
      <c r="L3243" s="25" t="s">
        <v>25</v>
      </c>
      <c r="M3243" s="169">
        <v>10</v>
      </c>
      <c r="N3243" s="17">
        <v>44774</v>
      </c>
      <c r="O3243" s="69" t="str">
        <f>IFERROR(VLOOKUP(IF($L3243="―",$K3243,$L3243),[5]法人一覧!$D$4:$E$326,2,FALSE),"―")</f>
        <v>―</v>
      </c>
    </row>
    <row r="3244" spans="1:15" ht="30" customHeight="1" x14ac:dyDescent="0.15">
      <c r="A3244" s="39">
        <f>IF($B$3163="","",COUNTA($B$3163:B3244))</f>
        <v>82</v>
      </c>
      <c r="B3244" s="195">
        <f t="shared" si="341"/>
        <v>3244</v>
      </c>
      <c r="C3244" s="195" t="str">
        <f t="shared" si="342"/>
        <v>（１）　児童発達支援　（児童福祉法）</v>
      </c>
      <c r="D3244" s="131" t="str">
        <f t="shared" si="343"/>
        <v>障がい福祉課</v>
      </c>
      <c r="E3244" s="27" t="str">
        <f t="shared" si="344"/>
        <v>放課後等デイサービス</v>
      </c>
      <c r="F3244" s="10" t="s">
        <v>12592</v>
      </c>
      <c r="G3244" s="12" t="s">
        <v>12593</v>
      </c>
      <c r="H3244" s="180" t="s">
        <v>12594</v>
      </c>
      <c r="I3244" s="12" t="s">
        <v>12595</v>
      </c>
      <c r="J3244" s="12" t="s">
        <v>12596</v>
      </c>
      <c r="K3244" s="10" t="s">
        <v>12597</v>
      </c>
      <c r="L3244" s="25" t="s">
        <v>25</v>
      </c>
      <c r="M3244" s="169">
        <v>10</v>
      </c>
      <c r="N3244" s="17">
        <v>44986</v>
      </c>
      <c r="O3244" s="69" t="str">
        <f>IFERROR(VLOOKUP(IF($L3244="―",$K3244,$L3244),[5]法人一覧!$D$4:$E$326,2,FALSE),"―")</f>
        <v>―</v>
      </c>
    </row>
    <row r="3245" spans="1:15" ht="30" customHeight="1" x14ac:dyDescent="0.15">
      <c r="A3245" s="39">
        <f>IF($B$3163="","",COUNTA($B$3163:B3245))</f>
        <v>83</v>
      </c>
      <c r="B3245" s="195">
        <f t="shared" si="341"/>
        <v>3245</v>
      </c>
      <c r="C3245" s="195" t="str">
        <f t="shared" si="342"/>
        <v>（１）　児童発達支援　（児童福祉法）</v>
      </c>
      <c r="D3245" s="131" t="str">
        <f t="shared" si="343"/>
        <v>障がい福祉課</v>
      </c>
      <c r="E3245" s="27" t="str">
        <f t="shared" si="344"/>
        <v>放課後等デイサービス</v>
      </c>
      <c r="F3245" s="98" t="s">
        <v>12598</v>
      </c>
      <c r="G3245" s="34" t="s">
        <v>3021</v>
      </c>
      <c r="H3245" s="98" t="s">
        <v>12599</v>
      </c>
      <c r="I3245" s="34" t="s">
        <v>12600</v>
      </c>
      <c r="J3245" s="34" t="s">
        <v>12601</v>
      </c>
      <c r="K3245" s="98" t="s">
        <v>12602</v>
      </c>
      <c r="L3245" s="25" t="s">
        <v>25</v>
      </c>
      <c r="M3245" s="280">
        <v>10</v>
      </c>
      <c r="N3245" s="17">
        <v>45047</v>
      </c>
      <c r="O3245" s="69" t="str">
        <f>IFERROR(VLOOKUP(IF($L3245="―",$K3245,$L3245),[5]法人一覧!$D$4:$E$326,2,FALSE),"―")</f>
        <v>―</v>
      </c>
    </row>
    <row r="3246" spans="1:15" ht="30" customHeight="1" x14ac:dyDescent="0.15">
      <c r="A3246" s="39">
        <f>IF($B$3163="","",COUNTA($B$3163:B3246))</f>
        <v>84</v>
      </c>
      <c r="B3246" s="195">
        <f t="shared" si="341"/>
        <v>3246</v>
      </c>
      <c r="C3246" s="195" t="str">
        <f t="shared" si="342"/>
        <v>（１）　児童発達支援　（児童福祉法）</v>
      </c>
      <c r="D3246" s="131" t="str">
        <f t="shared" si="343"/>
        <v>障がい福祉課</v>
      </c>
      <c r="E3246" s="27" t="str">
        <f t="shared" si="344"/>
        <v>放課後等デイサービス</v>
      </c>
      <c r="F3246" s="98" t="s">
        <v>12603</v>
      </c>
      <c r="G3246" s="98" t="s">
        <v>12604</v>
      </c>
      <c r="H3246" s="98" t="s">
        <v>12605</v>
      </c>
      <c r="I3246" s="98" t="s">
        <v>12606</v>
      </c>
      <c r="J3246" s="98" t="s">
        <v>12607</v>
      </c>
      <c r="K3246" s="98" t="s">
        <v>12557</v>
      </c>
      <c r="L3246" s="25" t="s">
        <v>25</v>
      </c>
      <c r="M3246" s="280">
        <v>10</v>
      </c>
      <c r="N3246" s="17">
        <v>45078</v>
      </c>
      <c r="O3246" s="69" t="str">
        <f>IFERROR(VLOOKUP(IF($L3246="―",$K3246,$L3246),[5]法人一覧!$D$4:$E$326,2,FALSE),"―")</f>
        <v>―</v>
      </c>
    </row>
    <row r="3247" spans="1:15" ht="30" customHeight="1" x14ac:dyDescent="0.15">
      <c r="A3247" s="39">
        <f>IF($B$3163="","",COUNTA($B$3163:B3247))</f>
        <v>85</v>
      </c>
      <c r="B3247" s="195">
        <f t="shared" si="341"/>
        <v>3247</v>
      </c>
      <c r="C3247" s="195" t="str">
        <f t="shared" si="342"/>
        <v>（１）　児童発達支援　（児童福祉法）</v>
      </c>
      <c r="D3247" s="131" t="str">
        <f t="shared" si="343"/>
        <v>障がい福祉課</v>
      </c>
      <c r="E3247" s="27" t="str">
        <f t="shared" si="344"/>
        <v>放課後等デイサービス</v>
      </c>
      <c r="F3247" s="98" t="s">
        <v>12617</v>
      </c>
      <c r="G3247" s="98" t="s">
        <v>12618</v>
      </c>
      <c r="H3247" s="98" t="s">
        <v>12619</v>
      </c>
      <c r="I3247" s="98" t="s">
        <v>12620</v>
      </c>
      <c r="J3247" s="98" t="s">
        <v>12621</v>
      </c>
      <c r="K3247" s="98" t="s">
        <v>12622</v>
      </c>
      <c r="L3247" s="25" t="s">
        <v>25</v>
      </c>
      <c r="M3247" s="280">
        <v>10</v>
      </c>
      <c r="N3247" s="17">
        <v>45170</v>
      </c>
      <c r="O3247" s="69" t="str">
        <f>IFERROR(VLOOKUP(IF($L3247="―",$K3247,$L3247),[5]法人一覧!$D$4:$E$326,2,FALSE),"―")</f>
        <v>―</v>
      </c>
    </row>
    <row r="3248" spans="1:15" ht="30" customHeight="1" x14ac:dyDescent="0.15">
      <c r="A3248" s="39">
        <f>IF($B$3163="","",COUNTA($B$3163:B3248))</f>
        <v>86</v>
      </c>
      <c r="B3248" s="195">
        <f t="shared" si="341"/>
        <v>3248</v>
      </c>
      <c r="C3248" s="195" t="str">
        <f t="shared" si="342"/>
        <v>（１）　児童発達支援　（児童福祉法）</v>
      </c>
      <c r="D3248" s="131" t="str">
        <f t="shared" si="343"/>
        <v>障がい福祉課</v>
      </c>
      <c r="E3248" s="27" t="str">
        <f t="shared" si="344"/>
        <v>放課後等デイサービス</v>
      </c>
      <c r="F3248" s="98" t="s">
        <v>13472</v>
      </c>
      <c r="G3248" s="98" t="s">
        <v>6258</v>
      </c>
      <c r="H3248" s="98" t="s">
        <v>13473</v>
      </c>
      <c r="I3248" s="98" t="s">
        <v>8779</v>
      </c>
      <c r="J3248" s="98" t="s">
        <v>10356</v>
      </c>
      <c r="K3248" s="98" t="s">
        <v>13474</v>
      </c>
      <c r="L3248" s="25" t="s">
        <v>25</v>
      </c>
      <c r="M3248" s="280">
        <v>7</v>
      </c>
      <c r="N3248" s="17">
        <v>45292</v>
      </c>
      <c r="O3248" s="69" t="str">
        <f>IFERROR(VLOOKUP(IF($L3248="―",$K3248,$L3248),[5]法人一覧!$D$4:$E$326,2,FALSE),"―")</f>
        <v>―</v>
      </c>
    </row>
    <row r="3249" spans="1:15" ht="30" customHeight="1" x14ac:dyDescent="0.15">
      <c r="A3249" s="39">
        <f>IF($B$3163="","",COUNTA($B$3163:B3249))</f>
        <v>87</v>
      </c>
      <c r="B3249" s="195">
        <f t="shared" si="341"/>
        <v>3249</v>
      </c>
      <c r="C3249" s="195" t="str">
        <f t="shared" si="342"/>
        <v>（１）　児童発達支援　（児童福祉法）</v>
      </c>
      <c r="D3249" s="131" t="str">
        <f t="shared" si="343"/>
        <v>障がい福祉課</v>
      </c>
      <c r="E3249" s="27" t="str">
        <f t="shared" si="344"/>
        <v>放課後等デイサービス</v>
      </c>
      <c r="F3249" s="98" t="s">
        <v>12623</v>
      </c>
      <c r="G3249" s="98" t="s">
        <v>826</v>
      </c>
      <c r="H3249" s="98" t="s">
        <v>12624</v>
      </c>
      <c r="I3249" s="98" t="s">
        <v>13475</v>
      </c>
      <c r="J3249" s="98" t="s">
        <v>13476</v>
      </c>
      <c r="K3249" s="98" t="s">
        <v>12625</v>
      </c>
      <c r="L3249" s="25" t="s">
        <v>25</v>
      </c>
      <c r="M3249" s="280">
        <v>10</v>
      </c>
      <c r="N3249" s="17">
        <v>45292</v>
      </c>
      <c r="O3249" s="69" t="str">
        <f>IFERROR(VLOOKUP(IF($L3249="―",$K3249,$L3249),[5]法人一覧!$D$4:$E$326,2,FALSE),"―")</f>
        <v>―</v>
      </c>
    </row>
    <row r="3250" spans="1:15" ht="30" customHeight="1" x14ac:dyDescent="0.15">
      <c r="A3250" s="39">
        <f>IF($B$3163="","",COUNTA($B$3163:B3250))</f>
        <v>88</v>
      </c>
      <c r="B3250" s="195">
        <f t="shared" si="341"/>
        <v>3250</v>
      </c>
      <c r="C3250" s="195" t="str">
        <f t="shared" si="342"/>
        <v>（１）　児童発達支援　（児童福祉法）</v>
      </c>
      <c r="D3250" s="131" t="str">
        <f t="shared" si="343"/>
        <v>障がい福祉課</v>
      </c>
      <c r="E3250" s="27" t="str">
        <f t="shared" si="344"/>
        <v>放課後等デイサービス</v>
      </c>
      <c r="F3250" s="98" t="s">
        <v>13477</v>
      </c>
      <c r="G3250" s="98" t="s">
        <v>6417</v>
      </c>
      <c r="H3250" s="98" t="s">
        <v>12627</v>
      </c>
      <c r="I3250" s="98" t="s">
        <v>12628</v>
      </c>
      <c r="J3250" s="98" t="s">
        <v>12629</v>
      </c>
      <c r="K3250" s="98" t="s">
        <v>12630</v>
      </c>
      <c r="L3250" s="25" t="s">
        <v>25</v>
      </c>
      <c r="M3250" s="280">
        <v>10</v>
      </c>
      <c r="N3250" s="17">
        <v>45323</v>
      </c>
      <c r="O3250" s="69" t="str">
        <f>IFERROR(VLOOKUP(IF($L3250="―",$K3250,$L3250),[5]法人一覧!$D$4:$E$326,2,FALSE),"―")</f>
        <v>―</v>
      </c>
    </row>
    <row r="3251" spans="1:15" ht="30" customHeight="1" x14ac:dyDescent="0.15">
      <c r="A3251" s="39">
        <f>IF($B$3163="","",COUNTA($B$3163:B3251))</f>
        <v>89</v>
      </c>
      <c r="B3251" s="195">
        <f t="shared" si="341"/>
        <v>3251</v>
      </c>
      <c r="C3251" s="195" t="str">
        <f t="shared" si="342"/>
        <v>（１）　児童発達支援　（児童福祉法）</v>
      </c>
      <c r="D3251" s="131" t="str">
        <f t="shared" si="343"/>
        <v>障がい福祉課</v>
      </c>
      <c r="E3251" s="27" t="str">
        <f t="shared" si="344"/>
        <v>放課後等デイサービス</v>
      </c>
      <c r="F3251" s="98" t="s">
        <v>12631</v>
      </c>
      <c r="G3251" s="98" t="s">
        <v>2204</v>
      </c>
      <c r="H3251" s="98" t="s">
        <v>12632</v>
      </c>
      <c r="I3251" s="98" t="s">
        <v>12633</v>
      </c>
      <c r="J3251" s="98" t="s">
        <v>12633</v>
      </c>
      <c r="K3251" s="98" t="s">
        <v>12572</v>
      </c>
      <c r="L3251" s="25" t="s">
        <v>25</v>
      </c>
      <c r="M3251" s="280">
        <v>10</v>
      </c>
      <c r="N3251" s="17">
        <v>45352</v>
      </c>
      <c r="O3251" s="69" t="str">
        <f>IFERROR(VLOOKUP(IF($L3251="―",$K3251,$L3251),[5]法人一覧!$D$4:$E$326,2,FALSE),"―")</f>
        <v>―</v>
      </c>
    </row>
    <row r="3252" spans="1:15" ht="30" customHeight="1" x14ac:dyDescent="0.15">
      <c r="A3252" s="39">
        <f>IF($B$3163="","",COUNTA($B$3163:B3252))</f>
        <v>90</v>
      </c>
      <c r="B3252" s="195">
        <f t="shared" si="341"/>
        <v>3252</v>
      </c>
      <c r="C3252" s="195" t="str">
        <f t="shared" si="342"/>
        <v>（１）　児童発達支援　（児童福祉法）</v>
      </c>
      <c r="D3252" s="131" t="str">
        <f t="shared" si="343"/>
        <v>障がい福祉課</v>
      </c>
      <c r="E3252" s="27" t="str">
        <f t="shared" si="344"/>
        <v>放課後等デイサービス</v>
      </c>
      <c r="F3252" s="98" t="s">
        <v>12638</v>
      </c>
      <c r="G3252" s="34" t="s">
        <v>8439</v>
      </c>
      <c r="H3252" s="98" t="s">
        <v>13478</v>
      </c>
      <c r="I3252" s="98" t="s">
        <v>8441</v>
      </c>
      <c r="J3252" s="98" t="s">
        <v>8442</v>
      </c>
      <c r="K3252" s="98" t="s">
        <v>14967</v>
      </c>
      <c r="L3252" s="25" t="s">
        <v>25</v>
      </c>
      <c r="M3252" s="280">
        <v>10</v>
      </c>
      <c r="N3252" s="17">
        <v>45383</v>
      </c>
      <c r="O3252" s="69" t="str">
        <f>IFERROR(VLOOKUP(IF($L3252="―",$K3252,$L3252),[5]法人一覧!$D$4:$E$326,2,FALSE),"―")</f>
        <v>2190005008869</v>
      </c>
    </row>
    <row r="3253" spans="1:15" ht="30" customHeight="1" x14ac:dyDescent="0.15">
      <c r="A3253" s="39">
        <f>IF($B$3163="","",COUNTA($B$3163:B3253))</f>
        <v>91</v>
      </c>
      <c r="B3253" s="195">
        <f t="shared" si="341"/>
        <v>3253</v>
      </c>
      <c r="C3253" s="195" t="str">
        <f t="shared" si="342"/>
        <v>（１）　児童発達支援　（児童福祉法）</v>
      </c>
      <c r="D3253" s="131" t="str">
        <f t="shared" si="343"/>
        <v>障がい福祉課</v>
      </c>
      <c r="E3253" s="27" t="str">
        <f t="shared" si="344"/>
        <v>放課後等デイサービス</v>
      </c>
      <c r="F3253" s="276" t="s">
        <v>12634</v>
      </c>
      <c r="G3253" s="12" t="s">
        <v>699</v>
      </c>
      <c r="H3253" s="180" t="s">
        <v>13479</v>
      </c>
      <c r="I3253" s="12" t="s">
        <v>13480</v>
      </c>
      <c r="J3253" s="12"/>
      <c r="K3253" s="276" t="s">
        <v>13481</v>
      </c>
      <c r="L3253" s="25" t="s">
        <v>25</v>
      </c>
      <c r="M3253" s="169">
        <v>10</v>
      </c>
      <c r="N3253" s="17">
        <v>45689</v>
      </c>
      <c r="O3253" s="69" t="str">
        <f>IFERROR(VLOOKUP(IF($L3253="―",$K3253,$L3253),[5]法人一覧!$D$4:$E$326,2,FALSE),"―")</f>
        <v>―</v>
      </c>
    </row>
    <row r="3254" spans="1:15" ht="30" customHeight="1" x14ac:dyDescent="0.15">
      <c r="A3254" s="39">
        <f>IF($B$3163="","",COUNTA($B$3163:B3254))</f>
        <v>92</v>
      </c>
      <c r="B3254" s="195">
        <f t="shared" si="341"/>
        <v>3254</v>
      </c>
      <c r="C3254" s="195" t="str">
        <f t="shared" si="342"/>
        <v>（１）　児童発達支援　（児童福祉法）</v>
      </c>
      <c r="D3254" s="131" t="str">
        <f t="shared" si="343"/>
        <v>障がい福祉課</v>
      </c>
      <c r="E3254" s="27" t="str">
        <f t="shared" si="344"/>
        <v>放課後等デイサービス</v>
      </c>
      <c r="F3254" s="25" t="s">
        <v>15753</v>
      </c>
      <c r="G3254" s="34" t="s">
        <v>2229</v>
      </c>
      <c r="H3254" s="98" t="s">
        <v>15754</v>
      </c>
      <c r="I3254" s="98" t="s">
        <v>12640</v>
      </c>
      <c r="J3254" s="98" t="s">
        <v>12641</v>
      </c>
      <c r="K3254" s="25" t="s">
        <v>15755</v>
      </c>
      <c r="L3254" s="25" t="s">
        <v>25</v>
      </c>
      <c r="M3254" s="280">
        <v>10</v>
      </c>
      <c r="N3254" s="17">
        <v>45658</v>
      </c>
      <c r="O3254" s="69" t="str">
        <f>IFERROR(VLOOKUP(IF($L3254="―",$K3254,$L3254),[5]法人一覧!$D$4:$E$326,2,FALSE),"―")</f>
        <v>―</v>
      </c>
    </row>
    <row r="3255" spans="1:15" ht="30" customHeight="1" x14ac:dyDescent="0.15">
      <c r="A3255" s="39">
        <f>IF($B$3163="","",COUNTA($B$3163:B3255))</f>
        <v>93</v>
      </c>
      <c r="B3255" s="195">
        <f t="shared" si="341"/>
        <v>3255</v>
      </c>
      <c r="C3255" s="195" t="str">
        <f t="shared" si="342"/>
        <v>（１）　児童発達支援　（児童福祉法）</v>
      </c>
      <c r="D3255" s="131" t="str">
        <f t="shared" si="343"/>
        <v>障がい福祉課</v>
      </c>
      <c r="E3255" s="27" t="str">
        <f t="shared" si="344"/>
        <v>放課後等デイサービス</v>
      </c>
      <c r="F3255" s="25" t="s">
        <v>15756</v>
      </c>
      <c r="G3255" s="34" t="s">
        <v>2214</v>
      </c>
      <c r="H3255" s="98" t="s">
        <v>15757</v>
      </c>
      <c r="I3255" s="98" t="s">
        <v>12642</v>
      </c>
      <c r="J3255" s="98" t="s">
        <v>12643</v>
      </c>
      <c r="K3255" s="25" t="s">
        <v>15758</v>
      </c>
      <c r="L3255" s="25" t="s">
        <v>25</v>
      </c>
      <c r="M3255" s="280">
        <v>10</v>
      </c>
      <c r="N3255" s="17">
        <v>45658</v>
      </c>
      <c r="O3255" s="69" t="str">
        <f>IFERROR(VLOOKUP(IF($L3255="―",$K3255,$L3255),[5]法人一覧!$D$4:$E$326,2,FALSE),"―")</f>
        <v>―</v>
      </c>
    </row>
    <row r="3256" spans="1:15" ht="30" customHeight="1" x14ac:dyDescent="0.15">
      <c r="A3256" s="39">
        <f>IF($B$3163="","",COUNTA($B$3163:B3256))</f>
        <v>94</v>
      </c>
      <c r="B3256" s="195">
        <f t="shared" si="341"/>
        <v>3256</v>
      </c>
      <c r="C3256" s="195" t="str">
        <f t="shared" si="342"/>
        <v>（１）　児童発達支援　（児童福祉法）</v>
      </c>
      <c r="D3256" s="131" t="str">
        <f t="shared" si="343"/>
        <v>障がい福祉課</v>
      </c>
      <c r="E3256" s="27" t="str">
        <f t="shared" si="344"/>
        <v>放課後等デイサービス</v>
      </c>
      <c r="F3256" s="25" t="s">
        <v>15759</v>
      </c>
      <c r="G3256" s="34" t="s">
        <v>718</v>
      </c>
      <c r="H3256" s="98" t="s">
        <v>15760</v>
      </c>
      <c r="I3256" s="98" t="s">
        <v>13482</v>
      </c>
      <c r="J3256" s="98" t="s">
        <v>13483</v>
      </c>
      <c r="K3256" s="25" t="s">
        <v>15761</v>
      </c>
      <c r="L3256" s="25" t="s">
        <v>25</v>
      </c>
      <c r="M3256" s="280">
        <v>10</v>
      </c>
      <c r="N3256" s="17">
        <v>45748</v>
      </c>
      <c r="O3256" s="69" t="str">
        <f>IFERROR(VLOOKUP(IF($L3256="―",$K3256,$L3256),[5]法人一覧!$D$4:$E$326,2,FALSE),"―")</f>
        <v>―</v>
      </c>
    </row>
    <row r="3257" spans="1:15" ht="30" customHeight="1" x14ac:dyDescent="0.15">
      <c r="A3257" s="39">
        <f>IF($B$3163="","",COUNTA($B$3163:B3257))</f>
        <v>95</v>
      </c>
      <c r="B3257" s="195">
        <f t="shared" si="341"/>
        <v>3257</v>
      </c>
      <c r="C3257" s="195" t="str">
        <f t="shared" si="342"/>
        <v>（１）　児童発達支援　（児童福祉法）</v>
      </c>
      <c r="D3257" s="131" t="str">
        <f t="shared" si="343"/>
        <v>障がい福祉課</v>
      </c>
      <c r="E3257" s="27" t="str">
        <f t="shared" si="344"/>
        <v>放課後等デイサービス</v>
      </c>
      <c r="F3257" s="25" t="s">
        <v>15762</v>
      </c>
      <c r="G3257" s="34" t="s">
        <v>318</v>
      </c>
      <c r="H3257" s="98" t="s">
        <v>15763</v>
      </c>
      <c r="I3257" s="98" t="s">
        <v>12518</v>
      </c>
      <c r="J3257" s="98" t="s">
        <v>12519</v>
      </c>
      <c r="K3257" s="25" t="s">
        <v>15764</v>
      </c>
      <c r="L3257" s="25" t="s">
        <v>25</v>
      </c>
      <c r="M3257" s="280">
        <v>10</v>
      </c>
      <c r="N3257" s="17">
        <v>45748</v>
      </c>
      <c r="O3257" s="69" t="str">
        <f>IFERROR(VLOOKUP(IF($L3257="―",$K3257,$L3257),[5]法人一覧!$D$4:$E$326,2,FALSE),"―")</f>
        <v>―</v>
      </c>
    </row>
    <row r="3258" spans="1:15" ht="30" customHeight="1" x14ac:dyDescent="0.15">
      <c r="A3258" s="39">
        <f>IF($B$3163="","",COUNTA($B$3163:B3258))</f>
        <v>96</v>
      </c>
      <c r="B3258" s="195">
        <f t="shared" si="341"/>
        <v>3258</v>
      </c>
      <c r="C3258" s="195" t="str">
        <f t="shared" si="342"/>
        <v>（１）　児童発達支援　（児童福祉法）</v>
      </c>
      <c r="D3258" s="131" t="str">
        <f t="shared" si="343"/>
        <v>障がい福祉課</v>
      </c>
      <c r="E3258" s="27" t="str">
        <f t="shared" si="344"/>
        <v>放課後等デイサービス</v>
      </c>
      <c r="F3258" s="25" t="s">
        <v>13484</v>
      </c>
      <c r="G3258" s="34" t="s">
        <v>6293</v>
      </c>
      <c r="H3258" s="98" t="s">
        <v>15765</v>
      </c>
      <c r="I3258" s="98" t="s">
        <v>12647</v>
      </c>
      <c r="J3258" s="98" t="s">
        <v>12648</v>
      </c>
      <c r="K3258" s="25" t="s">
        <v>15761</v>
      </c>
      <c r="L3258" s="25" t="s">
        <v>25</v>
      </c>
      <c r="M3258" s="280">
        <v>10</v>
      </c>
      <c r="N3258" s="17">
        <v>45748</v>
      </c>
      <c r="O3258" s="69" t="str">
        <f>IFERROR(VLOOKUP(IF($L3258="―",$K3258,$L3258),[5]法人一覧!$D$4:$E$326,2,FALSE),"―")</f>
        <v>―</v>
      </c>
    </row>
    <row r="3259" spans="1:15" ht="40.5" x14ac:dyDescent="0.15">
      <c r="A3259" s="39">
        <f>IF($B$3163="","",COUNTA($B$3163:B3259))</f>
        <v>97</v>
      </c>
      <c r="B3259" s="195">
        <f t="shared" si="341"/>
        <v>3259</v>
      </c>
      <c r="C3259" s="195" t="str">
        <f t="shared" si="342"/>
        <v>（１）　児童発達支援　（児童福祉法）</v>
      </c>
      <c r="D3259" s="131" t="str">
        <f t="shared" si="343"/>
        <v>障がい福祉課</v>
      </c>
      <c r="E3259" s="27" t="str">
        <f t="shared" si="344"/>
        <v>放課後等デイサービス</v>
      </c>
      <c r="F3259" s="339" t="s">
        <v>15503</v>
      </c>
      <c r="G3259" s="98" t="s">
        <v>12522</v>
      </c>
      <c r="H3259" s="98" t="s">
        <v>15504</v>
      </c>
      <c r="I3259" s="98" t="s">
        <v>15505</v>
      </c>
      <c r="J3259" s="98" t="s">
        <v>12524</v>
      </c>
      <c r="K3259" s="98" t="s">
        <v>15506</v>
      </c>
      <c r="L3259" s="25" t="s">
        <v>25</v>
      </c>
      <c r="M3259" s="97">
        <v>20</v>
      </c>
      <c r="N3259" s="135">
        <v>45748</v>
      </c>
      <c r="O3259" s="69" t="str">
        <f>IFERROR(VLOOKUP(IF($L3259="―",$K3259,$L3259),[5]法人一覧!$D$4:$E$326,2,FALSE),"―")</f>
        <v>―</v>
      </c>
    </row>
    <row r="3260" spans="1:15" ht="30" customHeight="1" x14ac:dyDescent="0.15">
      <c r="A3260" s="39">
        <f>IF($B$3163="","",COUNTA($B$3163:B3260))</f>
        <v>98</v>
      </c>
      <c r="B3260" s="195">
        <f t="shared" si="341"/>
        <v>3260</v>
      </c>
      <c r="C3260" s="195" t="str">
        <f t="shared" si="342"/>
        <v>（１）　児童発達支援　（児童福祉法）</v>
      </c>
      <c r="D3260" s="131" t="str">
        <f t="shared" si="343"/>
        <v>障がい福祉課</v>
      </c>
      <c r="E3260" s="27" t="str">
        <f t="shared" si="344"/>
        <v>放課後等デイサービス</v>
      </c>
      <c r="F3260" s="98" t="s">
        <v>15521</v>
      </c>
      <c r="G3260" s="98" t="s">
        <v>15522</v>
      </c>
      <c r="H3260" s="277" t="s">
        <v>15523</v>
      </c>
      <c r="I3260" s="98" t="s">
        <v>15524</v>
      </c>
      <c r="J3260" s="98" t="s">
        <v>15525</v>
      </c>
      <c r="K3260" s="98" t="s">
        <v>15526</v>
      </c>
      <c r="L3260" s="25" t="s">
        <v>25</v>
      </c>
      <c r="M3260" s="97">
        <v>10</v>
      </c>
      <c r="N3260" s="135">
        <v>45962</v>
      </c>
      <c r="O3260" s="69" t="str">
        <f>IFERROR(VLOOKUP(IF($L3260="―",$K3260,$L3260),[5]法人一覧!$D$4:$E$326,2,FALSE),"―")</f>
        <v>―</v>
      </c>
    </row>
    <row r="3261" spans="1:15" ht="30" customHeight="1" x14ac:dyDescent="0.15">
      <c r="A3261" s="39">
        <f>IF($B$3163="","",COUNTA($B$3163:B3261))</f>
        <v>99</v>
      </c>
      <c r="B3261" s="195">
        <f t="shared" si="341"/>
        <v>3261</v>
      </c>
      <c r="C3261" s="195" t="str">
        <f t="shared" si="342"/>
        <v>（１）　児童発達支援　（児童福祉法）</v>
      </c>
      <c r="D3261" s="131" t="str">
        <f t="shared" si="343"/>
        <v>障がい福祉課</v>
      </c>
      <c r="E3261" s="27" t="str">
        <f t="shared" si="344"/>
        <v>放課後等デイサービス</v>
      </c>
      <c r="F3261" s="98" t="s">
        <v>12623</v>
      </c>
      <c r="G3261" s="98" t="s">
        <v>826</v>
      </c>
      <c r="H3261" s="98" t="s">
        <v>15527</v>
      </c>
      <c r="I3261" s="98" t="s">
        <v>13475</v>
      </c>
      <c r="J3261" s="98" t="s">
        <v>13476</v>
      </c>
      <c r="K3261" s="214" t="s">
        <v>15528</v>
      </c>
      <c r="L3261" s="25" t="s">
        <v>25</v>
      </c>
      <c r="M3261" s="249">
        <v>10</v>
      </c>
      <c r="N3261" s="135">
        <v>45992</v>
      </c>
      <c r="O3261" s="69" t="str">
        <f>IFERROR(VLOOKUP(IF($L3261="―",$K3261,$L3261),[5]法人一覧!$D$4:$E$326,2,FALSE),"―")</f>
        <v>―</v>
      </c>
    </row>
    <row r="3262" spans="1:15" ht="30" customHeight="1" x14ac:dyDescent="0.15">
      <c r="A3262" s="39">
        <f>IF($B$3163="","",COUNTA($B$3163:B3262))</f>
        <v>100</v>
      </c>
      <c r="B3262" s="195">
        <f t="shared" si="341"/>
        <v>3262</v>
      </c>
      <c r="C3262" s="195" t="str">
        <f t="shared" si="342"/>
        <v>（１）　児童発達支援　（児童福祉法）</v>
      </c>
      <c r="D3262" s="131" t="str">
        <f t="shared" si="343"/>
        <v>障がい福祉課</v>
      </c>
      <c r="E3262" s="27" t="str">
        <f t="shared" si="344"/>
        <v>放課後等デイサービス</v>
      </c>
      <c r="F3262" s="98" t="s">
        <v>15529</v>
      </c>
      <c r="G3262" s="98" t="s">
        <v>15530</v>
      </c>
      <c r="H3262" s="98" t="s">
        <v>15531</v>
      </c>
      <c r="I3262" s="98" t="s">
        <v>15532</v>
      </c>
      <c r="J3262" s="98" t="s">
        <v>15533</v>
      </c>
      <c r="K3262" s="98" t="s">
        <v>15534</v>
      </c>
      <c r="L3262" s="25" t="s">
        <v>25</v>
      </c>
      <c r="M3262" s="97">
        <v>10</v>
      </c>
      <c r="N3262" s="135">
        <v>46054</v>
      </c>
      <c r="O3262" s="69" t="str">
        <f>IFERROR(VLOOKUP(IF($L3262="―",$K3262,$L3262),[5]法人一覧!$D$4:$E$326,2,FALSE),"―")</f>
        <v>―</v>
      </c>
    </row>
    <row r="3263" spans="1:15" ht="30" customHeight="1" x14ac:dyDescent="0.15">
      <c r="A3263" s="39">
        <f>IF($B$3163="","",COUNTA($B$3163:B3263))</f>
        <v>101</v>
      </c>
      <c r="B3263" s="195">
        <f t="shared" si="341"/>
        <v>3263</v>
      </c>
      <c r="C3263" s="195" t="str">
        <f t="shared" si="342"/>
        <v>（１）　児童発達支援　（児童福祉法）</v>
      </c>
      <c r="D3263" s="131" t="str">
        <f t="shared" si="343"/>
        <v>障がい福祉課</v>
      </c>
      <c r="E3263" s="27" t="str">
        <f t="shared" si="344"/>
        <v>放課後等デイサービス</v>
      </c>
      <c r="F3263" s="208" t="s">
        <v>15535</v>
      </c>
      <c r="G3263" s="89" t="s">
        <v>6307</v>
      </c>
      <c r="H3263" s="89" t="s">
        <v>15536</v>
      </c>
      <c r="I3263" s="277" t="s">
        <v>15537</v>
      </c>
      <c r="J3263" s="277" t="s">
        <v>15538</v>
      </c>
      <c r="K3263" s="25" t="s">
        <v>15478</v>
      </c>
      <c r="L3263" s="25" t="s">
        <v>25</v>
      </c>
      <c r="M3263" s="97">
        <v>10</v>
      </c>
      <c r="N3263" s="135">
        <v>46082</v>
      </c>
      <c r="O3263" s="69" t="str">
        <f>IFERROR(VLOOKUP(IF($L3263="―",$K3263,$L3263),[5]法人一覧!$D$4:$E$326,2,FALSE),"―")</f>
        <v>―</v>
      </c>
    </row>
    <row r="3264" spans="1:15" ht="30" customHeight="1" x14ac:dyDescent="0.15">
      <c r="A3264" s="39">
        <f>IF($B$3163="","",COUNTA($B$3163:B3264))</f>
        <v>102</v>
      </c>
      <c r="B3264" s="195">
        <f t="shared" si="341"/>
        <v>3264</v>
      </c>
      <c r="C3264" s="195" t="str">
        <f t="shared" si="342"/>
        <v>（１）　児童発達支援　（児童福祉法）</v>
      </c>
      <c r="D3264" s="131" t="str">
        <f t="shared" si="343"/>
        <v>障がい福祉課</v>
      </c>
      <c r="E3264" s="27" t="str">
        <f t="shared" si="344"/>
        <v>放課後等デイサービス</v>
      </c>
      <c r="F3264" s="98" t="s">
        <v>15539</v>
      </c>
      <c r="G3264" s="98" t="s">
        <v>7623</v>
      </c>
      <c r="H3264" s="98" t="s">
        <v>15540</v>
      </c>
      <c r="I3264" s="98" t="s">
        <v>8708</v>
      </c>
      <c r="J3264" s="98" t="s">
        <v>11191</v>
      </c>
      <c r="K3264" s="98" t="s">
        <v>15541</v>
      </c>
      <c r="L3264" s="25" t="s">
        <v>25</v>
      </c>
      <c r="M3264" s="97">
        <v>10</v>
      </c>
      <c r="N3264" s="135">
        <v>46113</v>
      </c>
      <c r="O3264" s="69" t="str">
        <f>IFERROR(VLOOKUP(IF($L3264="―",$K3264,$L3264),[5]法人一覧!$D$4:$E$326,2,FALSE),"―")</f>
        <v>―</v>
      </c>
    </row>
    <row r="3265" spans="1:15" ht="30" customHeight="1" x14ac:dyDescent="0.15">
      <c r="A3265" s="39">
        <f>IF($B$3163="","",COUNTA($B$3163:B3265))</f>
        <v>103</v>
      </c>
      <c r="B3265" s="195">
        <f t="shared" si="341"/>
        <v>3265</v>
      </c>
      <c r="C3265" s="195" t="str">
        <f t="shared" si="342"/>
        <v>（１）　児童発達支援　（児童福祉法）</v>
      </c>
      <c r="D3265" s="131" t="str">
        <f t="shared" si="343"/>
        <v>障がい福祉課</v>
      </c>
      <c r="E3265" s="27" t="str">
        <f t="shared" si="344"/>
        <v>放課後等デイサービス</v>
      </c>
      <c r="F3265" s="98" t="s">
        <v>15542</v>
      </c>
      <c r="G3265" s="98" t="s">
        <v>15543</v>
      </c>
      <c r="H3265" s="98" t="s">
        <v>15544</v>
      </c>
      <c r="I3265" s="98" t="s">
        <v>15545</v>
      </c>
      <c r="J3265" s="98" t="s">
        <v>15546</v>
      </c>
      <c r="K3265" s="98" t="s">
        <v>15547</v>
      </c>
      <c r="L3265" s="25" t="s">
        <v>25</v>
      </c>
      <c r="M3265" s="97">
        <v>10</v>
      </c>
      <c r="N3265" s="135">
        <v>46113</v>
      </c>
      <c r="O3265" s="69" t="str">
        <f>IFERROR(VLOOKUP(IF($L3265="―",$K3265,$L3265),[5]法人一覧!$D$4:$E$326,2,FALSE),"―")</f>
        <v>―</v>
      </c>
    </row>
    <row r="3266" spans="1:15" ht="30" customHeight="1" x14ac:dyDescent="0.15">
      <c r="A3266" s="39">
        <f>IF($B$3163="","",COUNTA($B$3163:B3266))</f>
        <v>104</v>
      </c>
      <c r="B3266" s="195">
        <f t="shared" si="341"/>
        <v>3266</v>
      </c>
      <c r="C3266" s="195" t="str">
        <f t="shared" si="342"/>
        <v>（１）　児童発達支援　（児童福祉法）</v>
      </c>
      <c r="D3266" s="131" t="str">
        <f t="shared" si="343"/>
        <v>障がい福祉課</v>
      </c>
      <c r="E3266" s="27" t="str">
        <f t="shared" si="344"/>
        <v>放課後等デイサービス</v>
      </c>
      <c r="F3266" s="98" t="s">
        <v>15548</v>
      </c>
      <c r="G3266" s="98" t="s">
        <v>15549</v>
      </c>
      <c r="H3266" s="98" t="s">
        <v>15550</v>
      </c>
      <c r="I3266" s="98" t="s">
        <v>8722</v>
      </c>
      <c r="J3266" s="98" t="s">
        <v>8723</v>
      </c>
      <c r="K3266" s="98" t="s">
        <v>15551</v>
      </c>
      <c r="L3266" s="25" t="s">
        <v>25</v>
      </c>
      <c r="M3266" s="97">
        <v>5</v>
      </c>
      <c r="N3266" s="135">
        <v>46113</v>
      </c>
      <c r="O3266" s="69" t="str">
        <f>IFERROR(VLOOKUP(IF($L3266="―",$K3266,$L3266),[5]法人一覧!$D$4:$E$326,2,FALSE),"―")</f>
        <v>―</v>
      </c>
    </row>
    <row r="3267" spans="1:15" ht="30" customHeight="1" x14ac:dyDescent="0.15">
      <c r="A3267" s="39">
        <f>IF($B$3163="","",COUNTA($B$3163:B3267))</f>
        <v>105</v>
      </c>
      <c r="B3267" s="195">
        <f t="shared" si="341"/>
        <v>3267</v>
      </c>
      <c r="C3267" s="195" t="str">
        <f t="shared" si="342"/>
        <v>（１）　児童発達支援　（児童福祉法）</v>
      </c>
      <c r="D3267" s="131" t="str">
        <f t="shared" si="343"/>
        <v>障がい福祉課</v>
      </c>
      <c r="E3267" s="27" t="str">
        <f t="shared" si="344"/>
        <v>放課後等デイサービス</v>
      </c>
      <c r="F3267" s="180" t="s">
        <v>15766</v>
      </c>
      <c r="G3267" s="166" t="s">
        <v>12676</v>
      </c>
      <c r="H3267" s="177" t="s">
        <v>15767</v>
      </c>
      <c r="I3267" s="166" t="s">
        <v>12677</v>
      </c>
      <c r="J3267" s="166" t="s">
        <v>12678</v>
      </c>
      <c r="K3267" s="276" t="s">
        <v>15768</v>
      </c>
      <c r="L3267" s="25" t="s">
        <v>25</v>
      </c>
      <c r="M3267" s="195">
        <v>10</v>
      </c>
      <c r="N3267" s="17">
        <v>45748</v>
      </c>
      <c r="O3267" s="69" t="str">
        <f>IFERROR(VLOOKUP(IF($L3267="―",$K3267,$L3267),[5]法人一覧!$D$4:$E$326,2,FALSE),"―")</f>
        <v>―</v>
      </c>
    </row>
    <row r="3268" spans="1:15" ht="30" customHeight="1" x14ac:dyDescent="0.15">
      <c r="A3268" s="39">
        <f>IF($B$3163="","",COUNTA($B$3163:B3268))</f>
        <v>106</v>
      </c>
      <c r="B3268" s="195">
        <f t="shared" si="341"/>
        <v>3268</v>
      </c>
      <c r="C3268" s="195" t="str">
        <f t="shared" si="342"/>
        <v>（１）　児童発達支援　（児童福祉法）</v>
      </c>
      <c r="D3268" s="131" t="str">
        <f t="shared" si="343"/>
        <v>障がい福祉課</v>
      </c>
      <c r="E3268" s="27" t="str">
        <f t="shared" si="344"/>
        <v>放課後等デイサービス</v>
      </c>
      <c r="F3268" s="180" t="s">
        <v>15769</v>
      </c>
      <c r="G3268" s="166" t="s">
        <v>3181</v>
      </c>
      <c r="H3268" s="177" t="s">
        <v>15770</v>
      </c>
      <c r="I3268" s="166" t="s">
        <v>8841</v>
      </c>
      <c r="J3268" s="166" t="s">
        <v>8842</v>
      </c>
      <c r="K3268" s="276" t="s">
        <v>15771</v>
      </c>
      <c r="L3268" s="25" t="s">
        <v>25</v>
      </c>
      <c r="M3268" s="195">
        <v>7</v>
      </c>
      <c r="N3268" s="17">
        <v>45748</v>
      </c>
      <c r="O3268" s="69" t="str">
        <f>IFERROR(VLOOKUP(IF($L3268="―",$K3268,$L3268),[5]法人一覧!$D$4:$E$326,2,FALSE),"―")</f>
        <v>―</v>
      </c>
    </row>
    <row r="3269" spans="1:15" ht="30" customHeight="1" x14ac:dyDescent="0.15">
      <c r="A3269" s="39">
        <f>IF($B$3163="","",COUNTA($B$3163:B3269))</f>
        <v>107</v>
      </c>
      <c r="B3269" s="195">
        <f t="shared" si="341"/>
        <v>3269</v>
      </c>
      <c r="C3269" s="195" t="str">
        <f t="shared" si="342"/>
        <v>（１）　児童発達支援　（児童福祉法）</v>
      </c>
      <c r="D3269" s="131" t="str">
        <f t="shared" si="343"/>
        <v>障がい福祉課</v>
      </c>
      <c r="E3269" s="27" t="str">
        <f t="shared" si="344"/>
        <v>放課後等デイサービス</v>
      </c>
      <c r="F3269" s="180" t="s">
        <v>12654</v>
      </c>
      <c r="G3269" s="166" t="s">
        <v>2105</v>
      </c>
      <c r="H3269" s="177" t="s">
        <v>12655</v>
      </c>
      <c r="I3269" s="166" t="s">
        <v>12656</v>
      </c>
      <c r="J3269" s="166" t="s">
        <v>12657</v>
      </c>
      <c r="K3269" s="276" t="s">
        <v>13417</v>
      </c>
      <c r="L3269" s="25" t="s">
        <v>25</v>
      </c>
      <c r="M3269" s="195">
        <v>10</v>
      </c>
      <c r="N3269" s="17">
        <v>42583</v>
      </c>
      <c r="O3269" s="69" t="str">
        <f>IFERROR(VLOOKUP(IF($L3269="―",$K3269,$L3269),[5]法人一覧!$D$4:$E$326,2,FALSE),"―")</f>
        <v>―</v>
      </c>
    </row>
    <row r="3270" spans="1:15" ht="30" customHeight="1" x14ac:dyDescent="0.15">
      <c r="A3270" s="39">
        <f>IF($B$3163="","",COUNTA($B$3163:B3270))</f>
        <v>108</v>
      </c>
      <c r="B3270" s="195">
        <f t="shared" si="341"/>
        <v>3270</v>
      </c>
      <c r="C3270" s="195" t="str">
        <f t="shared" si="342"/>
        <v>（１）　児童発達支援　（児童福祉法）</v>
      </c>
      <c r="D3270" s="131" t="str">
        <f t="shared" si="343"/>
        <v>障がい福祉課</v>
      </c>
      <c r="E3270" s="27" t="str">
        <f t="shared" si="344"/>
        <v>放課後等デイサービス</v>
      </c>
      <c r="F3270" s="180" t="s">
        <v>12658</v>
      </c>
      <c r="G3270" s="166" t="s">
        <v>2105</v>
      </c>
      <c r="H3270" s="180" t="s">
        <v>12659</v>
      </c>
      <c r="I3270" s="272" t="s">
        <v>12660</v>
      </c>
      <c r="J3270" s="272" t="s">
        <v>12661</v>
      </c>
      <c r="K3270" s="276" t="s">
        <v>13417</v>
      </c>
      <c r="L3270" s="25" t="s">
        <v>25</v>
      </c>
      <c r="M3270" s="195">
        <v>10</v>
      </c>
      <c r="N3270" s="17">
        <v>42917</v>
      </c>
      <c r="O3270" s="69" t="str">
        <f>IFERROR(VLOOKUP(IF($L3270="―",$K3270,$L3270),[5]法人一覧!$D$4:$E$326,2,FALSE),"―")</f>
        <v>―</v>
      </c>
    </row>
    <row r="3271" spans="1:15" ht="30" customHeight="1" x14ac:dyDescent="0.15">
      <c r="A3271" s="39">
        <f>IF($B$3163="","",COUNTA($B$3163:B3271))</f>
        <v>109</v>
      </c>
      <c r="B3271" s="195">
        <f t="shared" si="341"/>
        <v>3271</v>
      </c>
      <c r="C3271" s="195" t="str">
        <f t="shared" si="342"/>
        <v>（１）　児童発達支援　（児童福祉法）</v>
      </c>
      <c r="D3271" s="131" t="str">
        <f t="shared" si="343"/>
        <v>障がい福祉課</v>
      </c>
      <c r="E3271" s="27" t="str">
        <f t="shared" si="344"/>
        <v>放課後等デイサービス</v>
      </c>
      <c r="F3271" s="276" t="s">
        <v>12662</v>
      </c>
      <c r="G3271" s="12" t="s">
        <v>12663</v>
      </c>
      <c r="H3271" s="177" t="s">
        <v>12664</v>
      </c>
      <c r="I3271" s="272" t="s">
        <v>12665</v>
      </c>
      <c r="J3271" s="272" t="s">
        <v>12666</v>
      </c>
      <c r="K3271" s="276" t="s">
        <v>12667</v>
      </c>
      <c r="L3271" s="25" t="s">
        <v>25</v>
      </c>
      <c r="M3271" s="195">
        <v>10</v>
      </c>
      <c r="N3271" s="17">
        <v>43191</v>
      </c>
      <c r="O3271" s="69" t="str">
        <f>IFERROR(VLOOKUP(IF($L3271="―",$K3271,$L3271),[5]法人一覧!$D$4:$E$326,2,FALSE),"―")</f>
        <v>―</v>
      </c>
    </row>
    <row r="3272" spans="1:15" ht="30" customHeight="1" x14ac:dyDescent="0.15">
      <c r="A3272" s="39">
        <f>IF($B$3163="","",COUNTA($B$3163:B3272))</f>
        <v>110</v>
      </c>
      <c r="B3272" s="195">
        <f t="shared" si="341"/>
        <v>3272</v>
      </c>
      <c r="C3272" s="195" t="str">
        <f t="shared" si="342"/>
        <v>（１）　児童発達支援　（児童福祉法）</v>
      </c>
      <c r="D3272" s="131" t="str">
        <f t="shared" si="343"/>
        <v>障がい福祉課</v>
      </c>
      <c r="E3272" s="27" t="str">
        <f t="shared" si="344"/>
        <v>放課後等デイサービス</v>
      </c>
      <c r="F3272" s="180" t="s">
        <v>13485</v>
      </c>
      <c r="G3272" s="166" t="s">
        <v>8823</v>
      </c>
      <c r="H3272" s="177" t="s">
        <v>13486</v>
      </c>
      <c r="I3272" s="166" t="s">
        <v>8825</v>
      </c>
      <c r="J3272" s="166" t="s">
        <v>8826</v>
      </c>
      <c r="K3272" s="276" t="s">
        <v>13487</v>
      </c>
      <c r="L3272" s="25" t="s">
        <v>25</v>
      </c>
      <c r="M3272" s="195">
        <v>7</v>
      </c>
      <c r="N3272" s="17">
        <v>43313</v>
      </c>
      <c r="O3272" s="69" t="str">
        <f>IFERROR(VLOOKUP(IF($L3272="―",$K3272,$L3272),[5]法人一覧!$D$4:$E$326,2,FALSE),"―")</f>
        <v>―</v>
      </c>
    </row>
    <row r="3273" spans="1:15" ht="30" customHeight="1" x14ac:dyDescent="0.15">
      <c r="A3273" s="39">
        <f>IF($B$3163="","",COUNTA($B$3163:B3273))</f>
        <v>111</v>
      </c>
      <c r="B3273" s="195">
        <f t="shared" si="341"/>
        <v>3273</v>
      </c>
      <c r="C3273" s="195" t="str">
        <f t="shared" si="342"/>
        <v>（１）　児童発達支援　（児童福祉法）</v>
      </c>
      <c r="D3273" s="131" t="str">
        <f t="shared" si="343"/>
        <v>障がい福祉課</v>
      </c>
      <c r="E3273" s="27" t="str">
        <f t="shared" si="344"/>
        <v>放課後等デイサービス</v>
      </c>
      <c r="F3273" s="276" t="s">
        <v>13488</v>
      </c>
      <c r="G3273" s="12" t="s">
        <v>2115</v>
      </c>
      <c r="H3273" s="177" t="s">
        <v>13489</v>
      </c>
      <c r="I3273" s="12" t="s">
        <v>13490</v>
      </c>
      <c r="J3273" s="12" t="s">
        <v>13490</v>
      </c>
      <c r="K3273" s="276" t="s">
        <v>13381</v>
      </c>
      <c r="L3273" s="25" t="s">
        <v>25</v>
      </c>
      <c r="M3273" s="169">
        <v>10</v>
      </c>
      <c r="N3273" s="17">
        <v>44440</v>
      </c>
      <c r="O3273" s="69" t="str">
        <f>IFERROR(VLOOKUP(IF($L3273="―",$K3273,$L3273),[5]法人一覧!$D$4:$E$326,2,FALSE),"―")</f>
        <v>―</v>
      </c>
    </row>
    <row r="3274" spans="1:15" ht="30" customHeight="1" x14ac:dyDescent="0.15">
      <c r="A3274" s="39">
        <f>IF($B$3163="","",COUNTA($B$3163:B3274))</f>
        <v>112</v>
      </c>
      <c r="B3274" s="195">
        <f t="shared" si="341"/>
        <v>3274</v>
      </c>
      <c r="C3274" s="195" t="str">
        <f t="shared" si="342"/>
        <v>（１）　児童発達支援　（児童福祉法）</v>
      </c>
      <c r="D3274" s="131" t="str">
        <f t="shared" si="343"/>
        <v>障がい福祉課</v>
      </c>
      <c r="E3274" s="27" t="str">
        <f t="shared" si="344"/>
        <v>放課後等デイサービス</v>
      </c>
      <c r="F3274" s="180" t="s">
        <v>13491</v>
      </c>
      <c r="G3274" s="12" t="s">
        <v>861</v>
      </c>
      <c r="H3274" s="177" t="s">
        <v>13492</v>
      </c>
      <c r="I3274" s="12" t="s">
        <v>13493</v>
      </c>
      <c r="J3274" s="12" t="s">
        <v>13494</v>
      </c>
      <c r="K3274" s="276" t="s">
        <v>13495</v>
      </c>
      <c r="L3274" s="25" t="s">
        <v>25</v>
      </c>
      <c r="M3274" s="280">
        <v>10</v>
      </c>
      <c r="N3274" s="17">
        <v>44652</v>
      </c>
      <c r="O3274" s="69" t="str">
        <f>IFERROR(VLOOKUP(IF($L3274="―",$K3274,$L3274),[5]法人一覧!$D$4:$E$326,2,FALSE),"―")</f>
        <v>―</v>
      </c>
    </row>
    <row r="3275" spans="1:15" ht="30" customHeight="1" x14ac:dyDescent="0.15">
      <c r="A3275" s="39">
        <f>IF($B$3163="","",COUNTA($B$3163:B3275))</f>
        <v>113</v>
      </c>
      <c r="B3275" s="195">
        <f t="shared" si="341"/>
        <v>3275</v>
      </c>
      <c r="C3275" s="195" t="str">
        <f t="shared" si="342"/>
        <v>（１）　児童発達支援　（児童福祉法）</v>
      </c>
      <c r="D3275" s="131" t="str">
        <f t="shared" si="343"/>
        <v>障がい福祉課</v>
      </c>
      <c r="E3275" s="27" t="str">
        <f t="shared" si="344"/>
        <v>放課後等デイサービス</v>
      </c>
      <c r="F3275" s="180" t="s">
        <v>12668</v>
      </c>
      <c r="G3275" s="12" t="s">
        <v>861</v>
      </c>
      <c r="H3275" s="276" t="s">
        <v>12669</v>
      </c>
      <c r="I3275" s="12" t="s">
        <v>12670</v>
      </c>
      <c r="J3275" s="12" t="s">
        <v>12670</v>
      </c>
      <c r="K3275" s="10" t="s">
        <v>12671</v>
      </c>
      <c r="L3275" s="25" t="s">
        <v>25</v>
      </c>
      <c r="M3275" s="280">
        <v>10</v>
      </c>
      <c r="N3275" s="17">
        <v>45017</v>
      </c>
      <c r="O3275" s="69" t="str">
        <f>IFERROR(VLOOKUP(IF($L3275="―",$K3275,$L3275),[5]法人一覧!$D$4:$E$326,2,FALSE),"―")</f>
        <v>―</v>
      </c>
    </row>
    <row r="3276" spans="1:15" ht="30" customHeight="1" x14ac:dyDescent="0.15">
      <c r="A3276" s="39">
        <f>IF($B$3163="","",COUNTA($B$3163:B3276))</f>
        <v>114</v>
      </c>
      <c r="B3276" s="195">
        <f t="shared" si="341"/>
        <v>3276</v>
      </c>
      <c r="C3276" s="195" t="str">
        <f t="shared" si="342"/>
        <v>（１）　児童発達支援　（児童福祉法）</v>
      </c>
      <c r="D3276" s="131" t="str">
        <f t="shared" si="343"/>
        <v>障がい福祉課</v>
      </c>
      <c r="E3276" s="27" t="str">
        <f t="shared" si="344"/>
        <v>放課後等デイサービス</v>
      </c>
      <c r="F3276" s="276" t="s">
        <v>15772</v>
      </c>
      <c r="G3276" s="12" t="s">
        <v>2115</v>
      </c>
      <c r="H3276" s="276" t="s">
        <v>15773</v>
      </c>
      <c r="I3276" s="272" t="s">
        <v>15774</v>
      </c>
      <c r="J3276" s="272" t="s">
        <v>12674</v>
      </c>
      <c r="K3276" s="10" t="s">
        <v>12675</v>
      </c>
      <c r="L3276" s="25" t="s">
        <v>25</v>
      </c>
      <c r="M3276" s="280">
        <v>10</v>
      </c>
      <c r="N3276" s="17">
        <v>45689</v>
      </c>
      <c r="O3276" s="69" t="str">
        <f>IFERROR(VLOOKUP(IF($L3276="―",$K3276,$L3276),[5]法人一覧!$D$4:$E$326,2,FALSE),"―")</f>
        <v>―</v>
      </c>
    </row>
    <row r="3277" spans="1:15" ht="30" customHeight="1" x14ac:dyDescent="0.15">
      <c r="A3277" s="39">
        <f>IF($B$3163="","",COUNTA($B$3163:B3277))</f>
        <v>115</v>
      </c>
      <c r="B3277" s="195">
        <f t="shared" si="341"/>
        <v>3277</v>
      </c>
      <c r="C3277" s="195" t="str">
        <f t="shared" si="342"/>
        <v>（１）　児童発達支援　（児童福祉法）</v>
      </c>
      <c r="D3277" s="131" t="str">
        <f t="shared" si="343"/>
        <v>障がい福祉課</v>
      </c>
      <c r="E3277" s="27" t="str">
        <f t="shared" si="344"/>
        <v>放課後等デイサービス</v>
      </c>
      <c r="F3277" s="25" t="s">
        <v>13496</v>
      </c>
      <c r="G3277" s="34" t="s">
        <v>323</v>
      </c>
      <c r="H3277" s="98" t="s">
        <v>13497</v>
      </c>
      <c r="I3277" s="34" t="s">
        <v>12651</v>
      </c>
      <c r="J3277" s="34"/>
      <c r="K3277" s="25" t="s">
        <v>13498</v>
      </c>
      <c r="L3277" s="25" t="s">
        <v>25</v>
      </c>
      <c r="M3277" s="280">
        <v>10</v>
      </c>
      <c r="N3277" s="17">
        <v>45047</v>
      </c>
      <c r="O3277" s="69" t="str">
        <f>IFERROR(VLOOKUP(IF($L3277="―",$K3277,$L3277),[5]法人一覧!$D$4:$E$326,2,FALSE),"―")</f>
        <v>―</v>
      </c>
    </row>
    <row r="3278" spans="1:15" ht="30" customHeight="1" x14ac:dyDescent="0.15">
      <c r="A3278" s="39">
        <f>IF($B$3163="","",COUNTA($B$3163:B3278))</f>
        <v>116</v>
      </c>
      <c r="B3278" s="195">
        <f t="shared" si="341"/>
        <v>3278</v>
      </c>
      <c r="C3278" s="195" t="str">
        <f t="shared" si="342"/>
        <v>（１）　児童発達支援　（児童福祉法）</v>
      </c>
      <c r="D3278" s="131" t="str">
        <f t="shared" si="343"/>
        <v>障がい福祉課</v>
      </c>
      <c r="E3278" s="27" t="str">
        <f t="shared" si="344"/>
        <v>放課後等デイサービス</v>
      </c>
      <c r="F3278" s="276" t="s">
        <v>12679</v>
      </c>
      <c r="G3278" s="12" t="s">
        <v>12680</v>
      </c>
      <c r="H3278" s="177" t="s">
        <v>12681</v>
      </c>
      <c r="I3278" s="12" t="s">
        <v>12682</v>
      </c>
      <c r="J3278" s="12" t="s">
        <v>12683</v>
      </c>
      <c r="K3278" s="276" t="s">
        <v>12684</v>
      </c>
      <c r="L3278" s="25" t="s">
        <v>25</v>
      </c>
      <c r="M3278" s="169">
        <v>20</v>
      </c>
      <c r="N3278" s="17">
        <v>44166</v>
      </c>
      <c r="O3278" s="69" t="str">
        <f>IFERROR(VLOOKUP(IF($L3278="―",$K3278,$L3278),[5]法人一覧!$D$4:$E$326,2,FALSE),"―")</f>
        <v>―</v>
      </c>
    </row>
    <row r="3279" spans="1:15" ht="30" customHeight="1" x14ac:dyDescent="0.15">
      <c r="A3279" s="39">
        <f>IF($B$3163="","",COUNTA($B$3163:B3279))</f>
        <v>117</v>
      </c>
      <c r="B3279" s="195">
        <f t="shared" si="341"/>
        <v>3279</v>
      </c>
      <c r="C3279" s="195" t="str">
        <f t="shared" si="342"/>
        <v>（１）　児童発達支援　（児童福祉法）</v>
      </c>
      <c r="D3279" s="131" t="str">
        <f t="shared" si="343"/>
        <v>障がい福祉課</v>
      </c>
      <c r="E3279" s="27" t="str">
        <f t="shared" si="344"/>
        <v>放課後等デイサービス</v>
      </c>
      <c r="F3279" s="276" t="s">
        <v>12685</v>
      </c>
      <c r="G3279" s="12" t="s">
        <v>925</v>
      </c>
      <c r="H3279" s="177" t="s">
        <v>12686</v>
      </c>
      <c r="I3279" s="272" t="s">
        <v>12687</v>
      </c>
      <c r="J3279" s="272" t="s">
        <v>12688</v>
      </c>
      <c r="K3279" s="276" t="s">
        <v>14850</v>
      </c>
      <c r="L3279" s="25" t="s">
        <v>25</v>
      </c>
      <c r="M3279" s="195">
        <v>40</v>
      </c>
      <c r="N3279" s="17">
        <v>41000</v>
      </c>
      <c r="O3279" s="69" t="str">
        <f>IFERROR(VLOOKUP(IF($L3279="―",$K3279,$L3279),[5]法人一覧!$D$4:$E$326,2,FALSE),"―")</f>
        <v>4190005004065</v>
      </c>
    </row>
    <row r="3280" spans="1:15" ht="30" customHeight="1" x14ac:dyDescent="0.15">
      <c r="A3280" s="39">
        <f>IF($B$3163="","",COUNTA($B$3163:B3280))</f>
        <v>118</v>
      </c>
      <c r="B3280" s="195">
        <f t="shared" si="341"/>
        <v>3280</v>
      </c>
      <c r="C3280" s="195" t="str">
        <f t="shared" si="342"/>
        <v>（１）　児童発達支援　（児童福祉法）</v>
      </c>
      <c r="D3280" s="131" t="str">
        <f t="shared" si="343"/>
        <v>障がい福祉課</v>
      </c>
      <c r="E3280" s="27" t="str">
        <f t="shared" si="344"/>
        <v>放課後等デイサービス</v>
      </c>
      <c r="F3280" s="276" t="s">
        <v>12689</v>
      </c>
      <c r="G3280" s="12" t="s">
        <v>12690</v>
      </c>
      <c r="H3280" s="177" t="s">
        <v>12691</v>
      </c>
      <c r="I3280" s="12" t="s">
        <v>12692</v>
      </c>
      <c r="J3280" s="12" t="s">
        <v>12693</v>
      </c>
      <c r="K3280" s="276" t="s">
        <v>12694</v>
      </c>
      <c r="L3280" s="25" t="s">
        <v>25</v>
      </c>
      <c r="M3280" s="280">
        <v>10</v>
      </c>
      <c r="N3280" s="17">
        <v>41091</v>
      </c>
      <c r="O3280" s="69" t="str">
        <f>IFERROR(VLOOKUP(IF($L3280="―",$K3280,$L3280),[5]法人一覧!$D$4:$E$326,2,FALSE),"―")</f>
        <v>―</v>
      </c>
    </row>
    <row r="3281" spans="1:15" ht="30" customHeight="1" x14ac:dyDescent="0.15">
      <c r="A3281" s="39">
        <f>IF($B$3163="","",COUNTA($B$3163:B3281))</f>
        <v>119</v>
      </c>
      <c r="B3281" s="195">
        <f t="shared" si="341"/>
        <v>3281</v>
      </c>
      <c r="C3281" s="195" t="str">
        <f t="shared" si="342"/>
        <v>（１）　児童発達支援　（児童福祉法）</v>
      </c>
      <c r="D3281" s="131" t="str">
        <f t="shared" si="343"/>
        <v>障がい福祉課</v>
      </c>
      <c r="E3281" s="27" t="str">
        <f t="shared" si="344"/>
        <v>放課後等デイサービス</v>
      </c>
      <c r="F3281" s="180" t="s">
        <v>13499</v>
      </c>
      <c r="G3281" s="166" t="s">
        <v>8463</v>
      </c>
      <c r="H3281" s="177" t="s">
        <v>8464</v>
      </c>
      <c r="I3281" s="12" t="s">
        <v>8465</v>
      </c>
      <c r="J3281" s="12" t="s">
        <v>8466</v>
      </c>
      <c r="K3281" s="276" t="s">
        <v>14979</v>
      </c>
      <c r="L3281" s="25" t="s">
        <v>25</v>
      </c>
      <c r="M3281" s="195">
        <v>10</v>
      </c>
      <c r="N3281" s="17">
        <v>41913</v>
      </c>
      <c r="O3281" s="69" t="str">
        <f>IFERROR(VLOOKUP(IF($L3281="―",$K3281,$L3281),[5]法人一覧!$D$4:$E$326,2,FALSE),"―")</f>
        <v>6190005004071</v>
      </c>
    </row>
    <row r="3282" spans="1:15" ht="30" customHeight="1" x14ac:dyDescent="0.15">
      <c r="A3282" s="39">
        <f>IF($B$3163="","",COUNTA($B$3163:B3282))</f>
        <v>120</v>
      </c>
      <c r="B3282" s="195">
        <f t="shared" si="341"/>
        <v>3282</v>
      </c>
      <c r="C3282" s="195" t="str">
        <f t="shared" si="342"/>
        <v>（１）　児童発達支援　（児童福祉法）</v>
      </c>
      <c r="D3282" s="131" t="str">
        <f t="shared" si="343"/>
        <v>障がい福祉課</v>
      </c>
      <c r="E3282" s="27" t="str">
        <f t="shared" si="344"/>
        <v>放課後等デイサービス</v>
      </c>
      <c r="F3282" s="180" t="s">
        <v>13500</v>
      </c>
      <c r="G3282" s="166" t="s">
        <v>3232</v>
      </c>
      <c r="H3282" s="177" t="s">
        <v>13501</v>
      </c>
      <c r="I3282" s="12" t="s">
        <v>13502</v>
      </c>
      <c r="J3282" s="12" t="s">
        <v>13503</v>
      </c>
      <c r="K3282" s="276" t="s">
        <v>12756</v>
      </c>
      <c r="L3282" s="25" t="s">
        <v>25</v>
      </c>
      <c r="M3282" s="195">
        <v>10</v>
      </c>
      <c r="N3282" s="17">
        <v>42064</v>
      </c>
      <c r="O3282" s="69" t="str">
        <f>IFERROR(VLOOKUP(IF($L3282="―",$K3282,$L3282),[5]法人一覧!$D$4:$E$326,2,FALSE),"―")</f>
        <v>―</v>
      </c>
    </row>
    <row r="3283" spans="1:15" ht="30" customHeight="1" x14ac:dyDescent="0.15">
      <c r="A3283" s="39">
        <f>IF($B$3163="","",COUNTA($B$3163:B3283))</f>
        <v>121</v>
      </c>
      <c r="B3283" s="195">
        <f t="shared" si="341"/>
        <v>3283</v>
      </c>
      <c r="C3283" s="195" t="str">
        <f t="shared" si="342"/>
        <v>（１）　児童発達支援　（児童福祉法）</v>
      </c>
      <c r="D3283" s="131" t="str">
        <f t="shared" si="343"/>
        <v>障がい福祉課</v>
      </c>
      <c r="E3283" s="27" t="str">
        <f t="shared" si="344"/>
        <v>放課後等デイサービス</v>
      </c>
      <c r="F3283" s="276" t="s">
        <v>13504</v>
      </c>
      <c r="G3283" s="12" t="s">
        <v>6491</v>
      </c>
      <c r="H3283" s="177" t="s">
        <v>13505</v>
      </c>
      <c r="I3283" s="12" t="s">
        <v>13506</v>
      </c>
      <c r="J3283" s="12" t="s">
        <v>13507</v>
      </c>
      <c r="K3283" s="276" t="s">
        <v>13508</v>
      </c>
      <c r="L3283" s="25" t="s">
        <v>25</v>
      </c>
      <c r="M3283" s="195">
        <v>10</v>
      </c>
      <c r="N3283" s="17">
        <v>42339</v>
      </c>
      <c r="O3283" s="69" t="str">
        <f>IFERROR(VLOOKUP(IF($L3283="―",$K3283,$L3283),[5]法人一覧!$D$4:$E$326,2,FALSE),"―")</f>
        <v>―</v>
      </c>
    </row>
    <row r="3284" spans="1:15" ht="30" customHeight="1" x14ac:dyDescent="0.15">
      <c r="A3284" s="39">
        <f>IF($B$3163="","",COUNTA($B$3163:B3284))</f>
        <v>122</v>
      </c>
      <c r="B3284" s="195">
        <f t="shared" si="341"/>
        <v>3284</v>
      </c>
      <c r="C3284" s="195" t="str">
        <f t="shared" si="342"/>
        <v>（１）　児童発達支援　（児童福祉法）</v>
      </c>
      <c r="D3284" s="131" t="str">
        <f t="shared" si="343"/>
        <v>障がい福祉課</v>
      </c>
      <c r="E3284" s="27" t="str">
        <f t="shared" si="344"/>
        <v>放課後等デイサービス</v>
      </c>
      <c r="F3284" s="276" t="s">
        <v>13509</v>
      </c>
      <c r="G3284" s="12" t="s">
        <v>916</v>
      </c>
      <c r="H3284" s="177" t="s">
        <v>13510</v>
      </c>
      <c r="I3284" s="12" t="s">
        <v>13511</v>
      </c>
      <c r="J3284" s="12" t="s">
        <v>13511</v>
      </c>
      <c r="K3284" s="276" t="s">
        <v>13512</v>
      </c>
      <c r="L3284" s="25" t="s">
        <v>25</v>
      </c>
      <c r="M3284" s="195">
        <v>10</v>
      </c>
      <c r="N3284" s="17">
        <v>42370</v>
      </c>
      <c r="O3284" s="69" t="str">
        <f>IFERROR(VLOOKUP(IF($L3284="―",$K3284,$L3284),[5]法人一覧!$D$4:$E$326,2,FALSE),"―")</f>
        <v>―</v>
      </c>
    </row>
    <row r="3285" spans="1:15" ht="30" customHeight="1" x14ac:dyDescent="0.15">
      <c r="A3285" s="39">
        <f>IF($B$3163="","",COUNTA($B$3163:B3285))</f>
        <v>123</v>
      </c>
      <c r="B3285" s="195">
        <f t="shared" si="341"/>
        <v>3285</v>
      </c>
      <c r="C3285" s="195" t="str">
        <f t="shared" si="342"/>
        <v>（１）　児童発達支援　（児童福祉法）</v>
      </c>
      <c r="D3285" s="131" t="str">
        <f t="shared" si="343"/>
        <v>障がい福祉課</v>
      </c>
      <c r="E3285" s="27" t="str">
        <f t="shared" si="344"/>
        <v>放課後等デイサービス</v>
      </c>
      <c r="F3285" s="276" t="s">
        <v>12695</v>
      </c>
      <c r="G3285" s="12" t="s">
        <v>12696</v>
      </c>
      <c r="H3285" s="177" t="s">
        <v>12697</v>
      </c>
      <c r="I3285" s="12" t="s">
        <v>12698</v>
      </c>
      <c r="J3285" s="12" t="s">
        <v>12699</v>
      </c>
      <c r="K3285" s="276" t="s">
        <v>12700</v>
      </c>
      <c r="L3285" s="25" t="s">
        <v>25</v>
      </c>
      <c r="M3285" s="195">
        <v>20</v>
      </c>
      <c r="N3285" s="17">
        <v>42401</v>
      </c>
      <c r="O3285" s="69" t="str">
        <f>IFERROR(VLOOKUP(IF($L3285="―",$K3285,$L3285),[5]法人一覧!$D$4:$E$326,2,FALSE),"―")</f>
        <v>―</v>
      </c>
    </row>
    <row r="3286" spans="1:15" ht="30" customHeight="1" x14ac:dyDescent="0.15">
      <c r="A3286" s="39">
        <f>IF($B$3163="","",COUNTA($B$3163:B3286))</f>
        <v>124</v>
      </c>
      <c r="B3286" s="195">
        <f t="shared" si="341"/>
        <v>3286</v>
      </c>
      <c r="C3286" s="195" t="str">
        <f t="shared" si="342"/>
        <v>（１）　児童発達支援　（児童福祉法）</v>
      </c>
      <c r="D3286" s="131" t="str">
        <f t="shared" si="343"/>
        <v>障がい福祉課</v>
      </c>
      <c r="E3286" s="27" t="str">
        <f t="shared" si="344"/>
        <v>放課後等デイサービス</v>
      </c>
      <c r="F3286" s="276" t="s">
        <v>12706</v>
      </c>
      <c r="G3286" s="12" t="s">
        <v>3232</v>
      </c>
      <c r="H3286" s="177" t="s">
        <v>12707</v>
      </c>
      <c r="I3286" s="12" t="s">
        <v>12708</v>
      </c>
      <c r="J3286" s="12" t="s">
        <v>12708</v>
      </c>
      <c r="K3286" s="276" t="s">
        <v>12401</v>
      </c>
      <c r="L3286" s="25" t="s">
        <v>25</v>
      </c>
      <c r="M3286" s="195">
        <v>10</v>
      </c>
      <c r="N3286" s="17">
        <v>42491</v>
      </c>
      <c r="O3286" s="69" t="str">
        <f>IFERROR(VLOOKUP(IF($L3286="―",$K3286,$L3286),[5]法人一覧!$D$4:$E$326,2,FALSE),"―")</f>
        <v>―</v>
      </c>
    </row>
    <row r="3287" spans="1:15" ht="49.5" customHeight="1" x14ac:dyDescent="0.15">
      <c r="A3287" s="39">
        <f>IF($B$3163="","",COUNTA($B$3163:B3287))</f>
        <v>125</v>
      </c>
      <c r="B3287" s="195">
        <f t="shared" si="341"/>
        <v>3287</v>
      </c>
      <c r="C3287" s="195" t="str">
        <f t="shared" si="342"/>
        <v>（１）　児童発達支援　（児童福祉法）</v>
      </c>
      <c r="D3287" s="131" t="str">
        <f t="shared" si="343"/>
        <v>障がい福祉課</v>
      </c>
      <c r="E3287" s="27" t="str">
        <f t="shared" si="344"/>
        <v>放課後等デイサービス</v>
      </c>
      <c r="F3287" s="276" t="s">
        <v>13513</v>
      </c>
      <c r="G3287" s="12" t="s">
        <v>916</v>
      </c>
      <c r="H3287" s="177" t="s">
        <v>13514</v>
      </c>
      <c r="I3287" s="12" t="s">
        <v>12711</v>
      </c>
      <c r="J3287" s="12" t="s">
        <v>12712</v>
      </c>
      <c r="K3287" s="276" t="s">
        <v>9800</v>
      </c>
      <c r="L3287" s="25" t="s">
        <v>25</v>
      </c>
      <c r="M3287" s="195">
        <v>20</v>
      </c>
      <c r="N3287" s="17">
        <v>42705</v>
      </c>
      <c r="O3287" s="69" t="str">
        <f>IFERROR(VLOOKUP(IF($L3287="―",$K3287,$L3287),[5]法人一覧!$D$4:$E$326,2,FALSE),"―")</f>
        <v>―</v>
      </c>
    </row>
    <row r="3288" spans="1:15" ht="36.75" customHeight="1" x14ac:dyDescent="0.15">
      <c r="A3288" s="39">
        <f>IF($B$3163="","",COUNTA($B$3163:B3288))</f>
        <v>126</v>
      </c>
      <c r="B3288" s="195">
        <f t="shared" si="341"/>
        <v>3288</v>
      </c>
      <c r="C3288" s="195" t="str">
        <f t="shared" si="342"/>
        <v>（１）　児童発達支援　（児童福祉法）</v>
      </c>
      <c r="D3288" s="131" t="str">
        <f t="shared" si="343"/>
        <v>障がい福祉課</v>
      </c>
      <c r="E3288" s="27" t="str">
        <f t="shared" si="344"/>
        <v>放課後等デイサービス</v>
      </c>
      <c r="F3288" s="180" t="s">
        <v>12713</v>
      </c>
      <c r="G3288" s="166" t="s">
        <v>3232</v>
      </c>
      <c r="H3288" s="177" t="s">
        <v>12714</v>
      </c>
      <c r="I3288" s="166" t="s">
        <v>12715</v>
      </c>
      <c r="J3288" s="166" t="s">
        <v>12715</v>
      </c>
      <c r="K3288" s="180" t="s">
        <v>12716</v>
      </c>
      <c r="L3288" s="25" t="s">
        <v>25</v>
      </c>
      <c r="M3288" s="195">
        <v>10</v>
      </c>
      <c r="N3288" s="17">
        <v>42826</v>
      </c>
      <c r="O3288" s="69" t="str">
        <f>IFERROR(VLOOKUP(IF($L3288="―",$K3288,$L3288),[5]法人一覧!$D$4:$E$326,2,FALSE),"―")</f>
        <v>―</v>
      </c>
    </row>
    <row r="3289" spans="1:15" ht="30" customHeight="1" x14ac:dyDescent="0.15">
      <c r="A3289" s="39">
        <f>IF($B$3163="","",COUNTA($B$3163:B3289))</f>
        <v>127</v>
      </c>
      <c r="B3289" s="195">
        <f t="shared" si="341"/>
        <v>3289</v>
      </c>
      <c r="C3289" s="195" t="str">
        <f t="shared" si="342"/>
        <v>（１）　児童発達支援　（児童福祉法）</v>
      </c>
      <c r="D3289" s="131" t="str">
        <f t="shared" si="343"/>
        <v>障がい福祉課</v>
      </c>
      <c r="E3289" s="27" t="str">
        <f t="shared" si="344"/>
        <v>放課後等デイサービス</v>
      </c>
      <c r="F3289" s="303" t="s">
        <v>13515</v>
      </c>
      <c r="G3289" s="12" t="s">
        <v>13516</v>
      </c>
      <c r="H3289" s="177" t="s">
        <v>13517</v>
      </c>
      <c r="I3289" s="12" t="s">
        <v>13518</v>
      </c>
      <c r="J3289" s="12" t="s">
        <v>13519</v>
      </c>
      <c r="K3289" s="276" t="s">
        <v>13520</v>
      </c>
      <c r="L3289" s="25" t="s">
        <v>25</v>
      </c>
      <c r="M3289" s="274">
        <v>10</v>
      </c>
      <c r="N3289" s="17">
        <v>43191</v>
      </c>
      <c r="O3289" s="69" t="str">
        <f>IFERROR(VLOOKUP(IF($L3289="―",$K3289,$L3289),[5]法人一覧!$D$4:$E$326,2,FALSE),"―")</f>
        <v>―</v>
      </c>
    </row>
    <row r="3290" spans="1:15" ht="30" customHeight="1" x14ac:dyDescent="0.15">
      <c r="A3290" s="39">
        <f>IF($B$3163="","",COUNTA($B$3163:B3290))</f>
        <v>128</v>
      </c>
      <c r="B3290" s="195">
        <f t="shared" si="341"/>
        <v>3290</v>
      </c>
      <c r="C3290" s="195" t="str">
        <f t="shared" si="342"/>
        <v>（１）　児童発達支援　（児童福祉法）</v>
      </c>
      <c r="D3290" s="131" t="str">
        <f t="shared" si="343"/>
        <v>障がい福祉課</v>
      </c>
      <c r="E3290" s="27" t="str">
        <f t="shared" si="344"/>
        <v>放課後等デイサービス</v>
      </c>
      <c r="F3290" s="303" t="s">
        <v>13521</v>
      </c>
      <c r="G3290" s="12" t="s">
        <v>6497</v>
      </c>
      <c r="H3290" s="177" t="s">
        <v>13522</v>
      </c>
      <c r="I3290" s="12" t="s">
        <v>13523</v>
      </c>
      <c r="J3290" s="12" t="s">
        <v>13524</v>
      </c>
      <c r="K3290" s="276" t="s">
        <v>13525</v>
      </c>
      <c r="L3290" s="25" t="s">
        <v>25</v>
      </c>
      <c r="M3290" s="274">
        <v>10</v>
      </c>
      <c r="N3290" s="17">
        <v>43191</v>
      </c>
      <c r="O3290" s="69" t="str">
        <f>IFERROR(VLOOKUP(IF($L3290="―",$K3290,$L3290),[5]法人一覧!$D$4:$E$326,2,FALSE),"―")</f>
        <v>―</v>
      </c>
    </row>
    <row r="3291" spans="1:15" ht="30" customHeight="1" x14ac:dyDescent="0.15">
      <c r="A3291" s="39">
        <f>IF($B$3163="","",COUNTA($B$3163:B3291))</f>
        <v>129</v>
      </c>
      <c r="B3291" s="195">
        <f t="shared" ref="B3291:B3354" si="345">IF(D3291="","",ROW())</f>
        <v>3291</v>
      </c>
      <c r="C3291" s="195" t="str">
        <f t="shared" ref="C3291:C3354" si="346">$F$2896</f>
        <v>（１）　児童発達支援　（児童福祉法）</v>
      </c>
      <c r="D3291" s="131" t="str">
        <f t="shared" ref="D3291:D3354" si="347">$O$2896</f>
        <v>障がい福祉課</v>
      </c>
      <c r="E3291" s="27" t="str">
        <f t="shared" ref="E3291:E3354" si="348">MID(category6_2,SEARCH("）",category6_2,1)+2,SEARCH("（",category6_2,SEARCH("）",category6_2,1)+2)-SEARCH("）",category6_2,1)-3)</f>
        <v>放課後等デイサービス</v>
      </c>
      <c r="F3291" s="180" t="s">
        <v>13526</v>
      </c>
      <c r="G3291" s="12" t="s">
        <v>11353</v>
      </c>
      <c r="H3291" s="177" t="s">
        <v>13527</v>
      </c>
      <c r="I3291" s="12" t="s">
        <v>13528</v>
      </c>
      <c r="J3291" s="12" t="s">
        <v>13529</v>
      </c>
      <c r="K3291" s="276" t="s">
        <v>13530</v>
      </c>
      <c r="L3291" s="25" t="s">
        <v>25</v>
      </c>
      <c r="M3291" s="274">
        <v>10</v>
      </c>
      <c r="N3291" s="17">
        <v>43191</v>
      </c>
      <c r="O3291" s="69" t="str">
        <f>IFERROR(VLOOKUP(IF($L3291="―",$K3291,$L3291),[5]法人一覧!$D$4:$E$326,2,FALSE),"―")</f>
        <v>2190005004075</v>
      </c>
    </row>
    <row r="3292" spans="1:15" ht="30" customHeight="1" x14ac:dyDescent="0.15">
      <c r="A3292" s="39">
        <f>IF($B$3163="","",COUNTA($B$3163:B3292))</f>
        <v>130</v>
      </c>
      <c r="B3292" s="195">
        <f t="shared" si="345"/>
        <v>3292</v>
      </c>
      <c r="C3292" s="195" t="str">
        <f t="shared" si="346"/>
        <v>（１）　児童発達支援　（児童福祉法）</v>
      </c>
      <c r="D3292" s="131" t="str">
        <f t="shared" si="347"/>
        <v>障がい福祉課</v>
      </c>
      <c r="E3292" s="27" t="str">
        <f t="shared" si="348"/>
        <v>放課後等デイサービス</v>
      </c>
      <c r="F3292" s="276" t="s">
        <v>13531</v>
      </c>
      <c r="G3292" s="12" t="s">
        <v>13532</v>
      </c>
      <c r="H3292" s="177" t="s">
        <v>13533</v>
      </c>
      <c r="I3292" s="12" t="s">
        <v>13534</v>
      </c>
      <c r="J3292" s="12" t="s">
        <v>13535</v>
      </c>
      <c r="K3292" s="276" t="s">
        <v>13536</v>
      </c>
      <c r="L3292" s="25" t="s">
        <v>25</v>
      </c>
      <c r="M3292" s="280">
        <v>10</v>
      </c>
      <c r="N3292" s="17">
        <v>43252</v>
      </c>
      <c r="O3292" s="69" t="str">
        <f>IFERROR(VLOOKUP(IF($L3292="―",$K3292,$L3292),[5]法人一覧!$D$4:$E$326,2,FALSE),"―")</f>
        <v>―</v>
      </c>
    </row>
    <row r="3293" spans="1:15" ht="54" x14ac:dyDescent="0.15">
      <c r="A3293" s="39">
        <f>IF($B$3163="","",COUNTA($B$3163:B3293))</f>
        <v>131</v>
      </c>
      <c r="B3293" s="195">
        <f t="shared" si="345"/>
        <v>3293</v>
      </c>
      <c r="C3293" s="195" t="str">
        <f t="shared" si="346"/>
        <v>（１）　児童発達支援　（児童福祉法）</v>
      </c>
      <c r="D3293" s="131" t="str">
        <f t="shared" si="347"/>
        <v>障がい福祉課</v>
      </c>
      <c r="E3293" s="27" t="str">
        <f t="shared" si="348"/>
        <v>放課後等デイサービス</v>
      </c>
      <c r="F3293" s="276" t="s">
        <v>13537</v>
      </c>
      <c r="G3293" s="12" t="s">
        <v>916</v>
      </c>
      <c r="H3293" s="177" t="s">
        <v>13538</v>
      </c>
      <c r="I3293" s="276" t="s">
        <v>16143</v>
      </c>
      <c r="J3293" s="12" t="s">
        <v>13539</v>
      </c>
      <c r="K3293" s="276" t="s">
        <v>12756</v>
      </c>
      <c r="L3293" s="25" t="s">
        <v>25</v>
      </c>
      <c r="M3293" s="280">
        <v>20</v>
      </c>
      <c r="N3293" s="17">
        <v>43252</v>
      </c>
      <c r="O3293" s="69" t="str">
        <f>IFERROR(VLOOKUP(IF($L3293="―",$K3293,$L3293),[5]法人一覧!$D$4:$E$326,2,FALSE),"―")</f>
        <v>―</v>
      </c>
    </row>
    <row r="3294" spans="1:15" ht="30" customHeight="1" x14ac:dyDescent="0.15">
      <c r="A3294" s="39">
        <f>IF($B$3163="","",COUNTA($B$3163:B3294))</f>
        <v>132</v>
      </c>
      <c r="B3294" s="195">
        <f t="shared" si="345"/>
        <v>3294</v>
      </c>
      <c r="C3294" s="195" t="str">
        <f t="shared" si="346"/>
        <v>（１）　児童発達支援　（児童福祉法）</v>
      </c>
      <c r="D3294" s="131" t="str">
        <f t="shared" si="347"/>
        <v>障がい福祉課</v>
      </c>
      <c r="E3294" s="27" t="str">
        <f t="shared" si="348"/>
        <v>放課後等デイサービス</v>
      </c>
      <c r="F3294" s="276" t="s">
        <v>12717</v>
      </c>
      <c r="G3294" s="12" t="s">
        <v>7792</v>
      </c>
      <c r="H3294" s="177" t="s">
        <v>12718</v>
      </c>
      <c r="I3294" s="12" t="s">
        <v>12719</v>
      </c>
      <c r="J3294" s="12" t="s">
        <v>12720</v>
      </c>
      <c r="K3294" s="276" t="s">
        <v>12721</v>
      </c>
      <c r="L3294" s="25" t="s">
        <v>25</v>
      </c>
      <c r="M3294" s="280">
        <v>20</v>
      </c>
      <c r="N3294" s="17">
        <v>43252</v>
      </c>
      <c r="O3294" s="69" t="str">
        <f>IFERROR(VLOOKUP(IF($L3294="―",$K3294,$L3294),[5]法人一覧!$D$4:$E$326,2,FALSE),"―")</f>
        <v>―</v>
      </c>
    </row>
    <row r="3295" spans="1:15" ht="30" customHeight="1" x14ac:dyDescent="0.15">
      <c r="A3295" s="39">
        <f>IF($B$3163="","",COUNTA($B$3163:B3295))</f>
        <v>133</v>
      </c>
      <c r="B3295" s="195">
        <f t="shared" si="345"/>
        <v>3295</v>
      </c>
      <c r="C3295" s="195" t="str">
        <f t="shared" si="346"/>
        <v>（１）　児童発達支援　（児童福祉法）</v>
      </c>
      <c r="D3295" s="131" t="str">
        <f t="shared" si="347"/>
        <v>障がい福祉課</v>
      </c>
      <c r="E3295" s="27" t="str">
        <f t="shared" si="348"/>
        <v>放課後等デイサービス</v>
      </c>
      <c r="F3295" s="276" t="s">
        <v>13540</v>
      </c>
      <c r="G3295" s="12" t="s">
        <v>916</v>
      </c>
      <c r="H3295" s="177" t="s">
        <v>13541</v>
      </c>
      <c r="I3295" s="12" t="s">
        <v>13542</v>
      </c>
      <c r="J3295" s="12" t="s">
        <v>13543</v>
      </c>
      <c r="K3295" s="276" t="s">
        <v>13544</v>
      </c>
      <c r="L3295" s="25" t="s">
        <v>25</v>
      </c>
      <c r="M3295" s="280">
        <v>10</v>
      </c>
      <c r="N3295" s="17">
        <v>43525</v>
      </c>
      <c r="O3295" s="69" t="str">
        <f>IFERROR(VLOOKUP(IF($L3295="―",$K3295,$L3295),[5]法人一覧!$D$4:$E$326,2,FALSE),"―")</f>
        <v>―</v>
      </c>
    </row>
    <row r="3296" spans="1:15" ht="54" x14ac:dyDescent="0.15">
      <c r="A3296" s="39">
        <f>IF($B$3163="","",COUNTA($B$3163:B3296))</f>
        <v>134</v>
      </c>
      <c r="B3296" s="195">
        <f t="shared" si="345"/>
        <v>3296</v>
      </c>
      <c r="C3296" s="195" t="str">
        <f t="shared" si="346"/>
        <v>（１）　児童発達支援　（児童福祉法）</v>
      </c>
      <c r="D3296" s="131" t="str">
        <f t="shared" si="347"/>
        <v>障がい福祉課</v>
      </c>
      <c r="E3296" s="27" t="str">
        <f t="shared" si="348"/>
        <v>放課後等デイサービス</v>
      </c>
      <c r="F3296" s="303" t="s">
        <v>13545</v>
      </c>
      <c r="G3296" s="12" t="s">
        <v>13546</v>
      </c>
      <c r="H3296" s="177" t="s">
        <v>13547</v>
      </c>
      <c r="I3296" s="276" t="s">
        <v>16139</v>
      </c>
      <c r="J3296" s="276" t="s">
        <v>16140</v>
      </c>
      <c r="K3296" s="276" t="s">
        <v>12906</v>
      </c>
      <c r="L3296" s="25" t="s">
        <v>25</v>
      </c>
      <c r="M3296" s="274">
        <v>20</v>
      </c>
      <c r="N3296" s="17">
        <v>43647</v>
      </c>
      <c r="O3296" s="69" t="str">
        <f>IFERROR(VLOOKUP(IF($L3296="―",$K3296,$L3296),[5]法人一覧!$D$4:$E$326,2,FALSE),"―")</f>
        <v>―</v>
      </c>
    </row>
    <row r="3297" spans="1:15" ht="30" customHeight="1" x14ac:dyDescent="0.15">
      <c r="A3297" s="39">
        <f>IF($B$3163="","",COUNTA($B$3163:B3297))</f>
        <v>135</v>
      </c>
      <c r="B3297" s="195">
        <f t="shared" si="345"/>
        <v>3297</v>
      </c>
      <c r="C3297" s="195" t="str">
        <f t="shared" si="346"/>
        <v>（１）　児童発達支援　（児童福祉法）</v>
      </c>
      <c r="D3297" s="131" t="str">
        <f t="shared" si="347"/>
        <v>障がい福祉課</v>
      </c>
      <c r="E3297" s="27" t="str">
        <f t="shared" si="348"/>
        <v>放課後等デイサービス</v>
      </c>
      <c r="F3297" s="303" t="s">
        <v>12727</v>
      </c>
      <c r="G3297" s="12" t="s">
        <v>12728</v>
      </c>
      <c r="H3297" s="177" t="s">
        <v>12729</v>
      </c>
      <c r="I3297" s="12" t="s">
        <v>12730</v>
      </c>
      <c r="J3297" s="12" t="s">
        <v>12731</v>
      </c>
      <c r="K3297" s="276" t="s">
        <v>14850</v>
      </c>
      <c r="L3297" s="25" t="s">
        <v>25</v>
      </c>
      <c r="M3297" s="274">
        <v>24</v>
      </c>
      <c r="N3297" s="17">
        <v>43739</v>
      </c>
      <c r="O3297" s="69" t="str">
        <f>IFERROR(VLOOKUP(IF($L3297="―",$K3297,$L3297),[5]法人一覧!$D$4:$E$326,2,FALSE),"―")</f>
        <v>4190005004065</v>
      </c>
    </row>
    <row r="3298" spans="1:15" ht="30" customHeight="1" x14ac:dyDescent="0.15">
      <c r="A3298" s="39">
        <f>IF($B$3163="","",COUNTA($B$3163:B3298))</f>
        <v>136</v>
      </c>
      <c r="B3298" s="195">
        <f t="shared" si="345"/>
        <v>3298</v>
      </c>
      <c r="C3298" s="195" t="str">
        <f t="shared" si="346"/>
        <v>（１）　児童発達支援　（児童福祉法）</v>
      </c>
      <c r="D3298" s="131" t="str">
        <f t="shared" si="347"/>
        <v>障がい福祉課</v>
      </c>
      <c r="E3298" s="27" t="str">
        <f t="shared" si="348"/>
        <v>放課後等デイサービス</v>
      </c>
      <c r="F3298" s="303" t="s">
        <v>13548</v>
      </c>
      <c r="G3298" s="12" t="s">
        <v>9783</v>
      </c>
      <c r="H3298" s="177" t="s">
        <v>13549</v>
      </c>
      <c r="I3298" s="12" t="s">
        <v>13550</v>
      </c>
      <c r="J3298" s="12" t="s">
        <v>13551</v>
      </c>
      <c r="K3298" s="276" t="s">
        <v>13552</v>
      </c>
      <c r="L3298" s="25" t="s">
        <v>25</v>
      </c>
      <c r="M3298" s="287">
        <v>10</v>
      </c>
      <c r="N3298" s="17">
        <v>43739</v>
      </c>
      <c r="O3298" s="69" t="str">
        <f>IFERROR(VLOOKUP(IF($L3298="―",$K3298,$L3298),[5]法人一覧!$D$4:$E$326,2,FALSE),"―")</f>
        <v>2190005004075</v>
      </c>
    </row>
    <row r="3299" spans="1:15" ht="30" customHeight="1" x14ac:dyDescent="0.15">
      <c r="A3299" s="39">
        <f>IF($B$3163="","",COUNTA($B$3163:B3299))</f>
        <v>137</v>
      </c>
      <c r="B3299" s="195">
        <f t="shared" si="345"/>
        <v>3299</v>
      </c>
      <c r="C3299" s="195" t="str">
        <f t="shared" si="346"/>
        <v>（１）　児童発達支援　（児童福祉法）</v>
      </c>
      <c r="D3299" s="131" t="str">
        <f t="shared" si="347"/>
        <v>障がい福祉課</v>
      </c>
      <c r="E3299" s="27" t="str">
        <f t="shared" si="348"/>
        <v>放課後等デイサービス</v>
      </c>
      <c r="F3299" s="303" t="s">
        <v>13553</v>
      </c>
      <c r="G3299" s="12" t="s">
        <v>6565</v>
      </c>
      <c r="H3299" s="177" t="s">
        <v>13554</v>
      </c>
      <c r="I3299" s="12" t="s">
        <v>13555</v>
      </c>
      <c r="J3299" s="12" t="s">
        <v>13556</v>
      </c>
      <c r="K3299" s="276" t="s">
        <v>13544</v>
      </c>
      <c r="L3299" s="25" t="s">
        <v>25</v>
      </c>
      <c r="M3299" s="287">
        <v>10</v>
      </c>
      <c r="N3299" s="17">
        <v>43891</v>
      </c>
      <c r="O3299" s="69" t="str">
        <f>IFERROR(VLOOKUP(IF($L3299="―",$K3299,$L3299),[5]法人一覧!$D$4:$E$326,2,FALSE),"―")</f>
        <v>―</v>
      </c>
    </row>
    <row r="3300" spans="1:15" ht="30" customHeight="1" x14ac:dyDescent="0.15">
      <c r="A3300" s="39">
        <f>IF($B$3163="","",COUNTA($B$3163:B3300))</f>
        <v>138</v>
      </c>
      <c r="B3300" s="195">
        <f t="shared" si="345"/>
        <v>3300</v>
      </c>
      <c r="C3300" s="195" t="str">
        <f t="shared" si="346"/>
        <v>（１）　児童発達支援　（児童福祉法）</v>
      </c>
      <c r="D3300" s="131" t="str">
        <f t="shared" si="347"/>
        <v>障がい福祉課</v>
      </c>
      <c r="E3300" s="27" t="str">
        <f t="shared" si="348"/>
        <v>放課後等デイサービス</v>
      </c>
      <c r="F3300" s="276" t="s">
        <v>12732</v>
      </c>
      <c r="G3300" s="12" t="s">
        <v>10598</v>
      </c>
      <c r="H3300" s="177" t="s">
        <v>10599</v>
      </c>
      <c r="I3300" s="12" t="s">
        <v>12733</v>
      </c>
      <c r="J3300" s="12"/>
      <c r="K3300" s="276" t="s">
        <v>12734</v>
      </c>
      <c r="L3300" s="25" t="s">
        <v>25</v>
      </c>
      <c r="M3300" s="287">
        <v>10</v>
      </c>
      <c r="N3300" s="17">
        <v>43862</v>
      </c>
      <c r="O3300" s="69" t="str">
        <f>IFERROR(VLOOKUP(IF($L3300="―",$K3300,$L3300),[5]法人一覧!$D$4:$E$326,2,FALSE),"―")</f>
        <v>―</v>
      </c>
    </row>
    <row r="3301" spans="1:15" ht="30" customHeight="1" x14ac:dyDescent="0.15">
      <c r="A3301" s="39">
        <f>IF($B$3163="","",COUNTA($B$3163:B3301))</f>
        <v>139</v>
      </c>
      <c r="B3301" s="195">
        <f t="shared" si="345"/>
        <v>3301</v>
      </c>
      <c r="C3301" s="195" t="str">
        <f t="shared" si="346"/>
        <v>（１）　児童発達支援　（児童福祉法）</v>
      </c>
      <c r="D3301" s="131" t="str">
        <f t="shared" si="347"/>
        <v>障がい福祉課</v>
      </c>
      <c r="E3301" s="27" t="str">
        <f t="shared" si="348"/>
        <v>放課後等デイサービス</v>
      </c>
      <c r="F3301" s="276" t="s">
        <v>12735</v>
      </c>
      <c r="G3301" s="12" t="s">
        <v>15564</v>
      </c>
      <c r="H3301" s="180" t="s">
        <v>15565</v>
      </c>
      <c r="I3301" s="12" t="s">
        <v>13557</v>
      </c>
      <c r="J3301" s="12" t="s">
        <v>13558</v>
      </c>
      <c r="K3301" s="276" t="s">
        <v>12737</v>
      </c>
      <c r="L3301" s="25" t="s">
        <v>25</v>
      </c>
      <c r="M3301" s="287">
        <v>14</v>
      </c>
      <c r="N3301" s="17">
        <v>43922</v>
      </c>
      <c r="O3301" s="69" t="str">
        <f>IFERROR(VLOOKUP(IF($L3301="―",$K3301,$L3301),[5]法人一覧!$D$4:$E$326,2,FALSE),"―")</f>
        <v>―</v>
      </c>
    </row>
    <row r="3302" spans="1:15" ht="30" customHeight="1" x14ac:dyDescent="0.15">
      <c r="A3302" s="39">
        <f>IF($B$3163="","",COUNTA($B$3163:B3302))</f>
        <v>140</v>
      </c>
      <c r="B3302" s="195">
        <f t="shared" si="345"/>
        <v>3302</v>
      </c>
      <c r="C3302" s="195" t="str">
        <f t="shared" si="346"/>
        <v>（１）　児童発達支援　（児童福祉法）</v>
      </c>
      <c r="D3302" s="131" t="str">
        <f t="shared" si="347"/>
        <v>障がい福祉課</v>
      </c>
      <c r="E3302" s="27" t="str">
        <f t="shared" si="348"/>
        <v>放課後等デイサービス</v>
      </c>
      <c r="F3302" s="276" t="s">
        <v>13559</v>
      </c>
      <c r="G3302" s="12" t="s">
        <v>916</v>
      </c>
      <c r="H3302" s="177" t="s">
        <v>13560</v>
      </c>
      <c r="I3302" s="276" t="s">
        <v>13561</v>
      </c>
      <c r="J3302" s="12" t="s">
        <v>13562</v>
      </c>
      <c r="K3302" s="276" t="s">
        <v>13563</v>
      </c>
      <c r="L3302" s="25" t="s">
        <v>25</v>
      </c>
      <c r="M3302" s="287">
        <v>20</v>
      </c>
      <c r="N3302" s="17">
        <v>44013</v>
      </c>
      <c r="O3302" s="69" t="str">
        <f>IFERROR(VLOOKUP(IF($L3302="―",$K3302,$L3302),[5]法人一覧!$D$4:$E$326,2,FALSE),"―")</f>
        <v>―</v>
      </c>
    </row>
    <row r="3303" spans="1:15" ht="30" customHeight="1" x14ac:dyDescent="0.15">
      <c r="A3303" s="39">
        <f>IF($B$3163="","",COUNTA($B$3163:B3303))</f>
        <v>141</v>
      </c>
      <c r="B3303" s="195">
        <f t="shared" si="345"/>
        <v>3303</v>
      </c>
      <c r="C3303" s="195" t="str">
        <f t="shared" si="346"/>
        <v>（１）　児童発達支援　（児童福祉法）</v>
      </c>
      <c r="D3303" s="131" t="str">
        <f t="shared" si="347"/>
        <v>障がい福祉課</v>
      </c>
      <c r="E3303" s="27" t="str">
        <f t="shared" si="348"/>
        <v>放課後等デイサービス</v>
      </c>
      <c r="F3303" s="276" t="s">
        <v>15775</v>
      </c>
      <c r="G3303" s="12" t="s">
        <v>925</v>
      </c>
      <c r="H3303" s="177" t="s">
        <v>13564</v>
      </c>
      <c r="I3303" s="166" t="s">
        <v>13565</v>
      </c>
      <c r="J3303" s="166" t="s">
        <v>13566</v>
      </c>
      <c r="K3303" s="276" t="s">
        <v>13544</v>
      </c>
      <c r="L3303" s="25" t="s">
        <v>25</v>
      </c>
      <c r="M3303" s="287">
        <v>10</v>
      </c>
      <c r="N3303" s="17">
        <v>44256</v>
      </c>
      <c r="O3303" s="69" t="str">
        <f>IFERROR(VLOOKUP(IF($L3303="―",$K3303,$L3303),[5]法人一覧!$D$4:$E$326,2,FALSE),"―")</f>
        <v>―</v>
      </c>
    </row>
    <row r="3304" spans="1:15" ht="54" x14ac:dyDescent="0.15">
      <c r="A3304" s="39">
        <f>IF($B$3163="","",COUNTA($B$3163:B3304))</f>
        <v>142</v>
      </c>
      <c r="B3304" s="195">
        <f t="shared" si="345"/>
        <v>3304</v>
      </c>
      <c r="C3304" s="195" t="str">
        <f t="shared" si="346"/>
        <v>（１）　児童発達支援　（児童福祉法）</v>
      </c>
      <c r="D3304" s="131" t="str">
        <f t="shared" si="347"/>
        <v>障がい福祉課</v>
      </c>
      <c r="E3304" s="27" t="str">
        <f t="shared" si="348"/>
        <v>放課後等デイサービス</v>
      </c>
      <c r="F3304" s="276" t="s">
        <v>13567</v>
      </c>
      <c r="G3304" s="12" t="s">
        <v>13568</v>
      </c>
      <c r="H3304" s="177" t="s">
        <v>13569</v>
      </c>
      <c r="I3304" s="180" t="s">
        <v>16179</v>
      </c>
      <c r="J3304" s="166" t="s">
        <v>13570</v>
      </c>
      <c r="K3304" s="276" t="s">
        <v>12756</v>
      </c>
      <c r="L3304" s="25" t="s">
        <v>25</v>
      </c>
      <c r="M3304" s="287">
        <v>30</v>
      </c>
      <c r="N3304" s="17">
        <v>44378</v>
      </c>
      <c r="O3304" s="69" t="str">
        <f>IFERROR(VLOOKUP(IF($L3304="―",$K3304,$L3304),[5]法人一覧!$D$4:$E$326,2,FALSE),"―")</f>
        <v>―</v>
      </c>
    </row>
    <row r="3305" spans="1:15" ht="30" customHeight="1" x14ac:dyDescent="0.15">
      <c r="A3305" s="39">
        <f>IF($B$3163="","",COUNTA($B$3163:B3305))</f>
        <v>143</v>
      </c>
      <c r="B3305" s="195">
        <f t="shared" si="345"/>
        <v>3305</v>
      </c>
      <c r="C3305" s="195" t="str">
        <f t="shared" si="346"/>
        <v>（１）　児童発達支援　（児童福祉法）</v>
      </c>
      <c r="D3305" s="131" t="str">
        <f t="shared" si="347"/>
        <v>障がい福祉課</v>
      </c>
      <c r="E3305" s="27" t="str">
        <f t="shared" si="348"/>
        <v>放課後等デイサービス</v>
      </c>
      <c r="F3305" s="276" t="s">
        <v>13571</v>
      </c>
      <c r="G3305" s="12" t="s">
        <v>1022</v>
      </c>
      <c r="H3305" s="177" t="s">
        <v>13572</v>
      </c>
      <c r="I3305" s="166" t="s">
        <v>12772</v>
      </c>
      <c r="J3305" s="166" t="s">
        <v>12772</v>
      </c>
      <c r="K3305" s="276" t="s">
        <v>13563</v>
      </c>
      <c r="L3305" s="25" t="s">
        <v>25</v>
      </c>
      <c r="M3305" s="287">
        <v>10</v>
      </c>
      <c r="N3305" s="17">
        <v>44501</v>
      </c>
      <c r="O3305" s="69" t="str">
        <f>IFERROR(VLOOKUP(IF($L3305="―",$K3305,$L3305),[5]法人一覧!$D$4:$E$326,2,FALSE),"―")</f>
        <v>―</v>
      </c>
    </row>
    <row r="3306" spans="1:15" ht="30" customHeight="1" x14ac:dyDescent="0.15">
      <c r="A3306" s="39">
        <f>IF($B$3163="","",COUNTA($B$3163:B3306))</f>
        <v>144</v>
      </c>
      <c r="B3306" s="195">
        <f t="shared" si="345"/>
        <v>3306</v>
      </c>
      <c r="C3306" s="195" t="str">
        <f t="shared" si="346"/>
        <v>（１）　児童発達支援　（児童福祉法）</v>
      </c>
      <c r="D3306" s="131" t="str">
        <f t="shared" si="347"/>
        <v>障がい福祉課</v>
      </c>
      <c r="E3306" s="27" t="str">
        <f t="shared" si="348"/>
        <v>放課後等デイサービス</v>
      </c>
      <c r="F3306" s="276" t="s">
        <v>13573</v>
      </c>
      <c r="G3306" s="12" t="s">
        <v>925</v>
      </c>
      <c r="H3306" s="177" t="s">
        <v>13574</v>
      </c>
      <c r="I3306" s="166" t="s">
        <v>13575</v>
      </c>
      <c r="J3306" s="166" t="s">
        <v>13576</v>
      </c>
      <c r="K3306" s="276" t="s">
        <v>13544</v>
      </c>
      <c r="L3306" s="25" t="s">
        <v>25</v>
      </c>
      <c r="M3306" s="287">
        <v>10</v>
      </c>
      <c r="N3306" s="17">
        <v>44621</v>
      </c>
      <c r="O3306" s="69" t="str">
        <f>IFERROR(VLOOKUP(IF($L3306="―",$K3306,$L3306),[5]法人一覧!$D$4:$E$326,2,FALSE),"―")</f>
        <v>―</v>
      </c>
    </row>
    <row r="3307" spans="1:15" ht="30" customHeight="1" x14ac:dyDescent="0.15">
      <c r="A3307" s="39">
        <f>IF($B$3163="","",COUNTA($B$3163:B3307))</f>
        <v>145</v>
      </c>
      <c r="B3307" s="195">
        <f t="shared" si="345"/>
        <v>3307</v>
      </c>
      <c r="C3307" s="195" t="str">
        <f t="shared" si="346"/>
        <v>（１）　児童発達支援　（児童福祉法）</v>
      </c>
      <c r="D3307" s="131" t="str">
        <f t="shared" si="347"/>
        <v>障がい福祉課</v>
      </c>
      <c r="E3307" s="27" t="str">
        <f t="shared" si="348"/>
        <v>放課後等デイサービス</v>
      </c>
      <c r="F3307" s="276" t="s">
        <v>13577</v>
      </c>
      <c r="G3307" s="12" t="s">
        <v>1056</v>
      </c>
      <c r="H3307" s="177" t="s">
        <v>13578</v>
      </c>
      <c r="I3307" s="166" t="s">
        <v>13579</v>
      </c>
      <c r="J3307" s="166" t="s">
        <v>13580</v>
      </c>
      <c r="K3307" s="276" t="s">
        <v>13563</v>
      </c>
      <c r="L3307" s="25" t="s">
        <v>25</v>
      </c>
      <c r="M3307" s="287">
        <v>10</v>
      </c>
      <c r="N3307" s="17">
        <v>44621</v>
      </c>
      <c r="O3307" s="69" t="str">
        <f>IFERROR(VLOOKUP(IF($L3307="―",$K3307,$L3307),[5]法人一覧!$D$4:$E$326,2,FALSE),"―")</f>
        <v>―</v>
      </c>
    </row>
    <row r="3308" spans="1:15" ht="30" customHeight="1" x14ac:dyDescent="0.15">
      <c r="A3308" s="39">
        <f>IF($B$3163="","",COUNTA($B$3163:B3308))</f>
        <v>146</v>
      </c>
      <c r="B3308" s="195">
        <f t="shared" si="345"/>
        <v>3308</v>
      </c>
      <c r="C3308" s="195" t="str">
        <f t="shared" si="346"/>
        <v>（１）　児童発達支援　（児童福祉法）</v>
      </c>
      <c r="D3308" s="131" t="str">
        <f t="shared" si="347"/>
        <v>障がい福祉課</v>
      </c>
      <c r="E3308" s="27" t="str">
        <f t="shared" si="348"/>
        <v>放課後等デイサービス</v>
      </c>
      <c r="F3308" s="276" t="s">
        <v>12738</v>
      </c>
      <c r="G3308" s="12" t="s">
        <v>9775</v>
      </c>
      <c r="H3308" s="177" t="s">
        <v>12739</v>
      </c>
      <c r="I3308" s="12" t="s">
        <v>12740</v>
      </c>
      <c r="J3308" s="12" t="s">
        <v>12740</v>
      </c>
      <c r="K3308" s="276" t="s">
        <v>12741</v>
      </c>
      <c r="L3308" s="25" t="s">
        <v>25</v>
      </c>
      <c r="M3308" s="287">
        <v>10</v>
      </c>
      <c r="N3308" s="17">
        <v>44652</v>
      </c>
      <c r="O3308" s="69" t="str">
        <f>IFERROR(VLOOKUP(IF($L3308="―",$K3308,$L3308),[5]法人一覧!$D$4:$E$326,2,FALSE),"―")</f>
        <v>―</v>
      </c>
    </row>
    <row r="3309" spans="1:15" ht="30" customHeight="1" x14ac:dyDescent="0.15">
      <c r="A3309" s="39">
        <f>IF($B$3163="","",COUNTA($B$3163:B3309))</f>
        <v>147</v>
      </c>
      <c r="B3309" s="195">
        <f t="shared" si="345"/>
        <v>3309</v>
      </c>
      <c r="C3309" s="195" t="str">
        <f t="shared" si="346"/>
        <v>（１）　児童発達支援　（児童福祉法）</v>
      </c>
      <c r="D3309" s="131" t="str">
        <f t="shared" si="347"/>
        <v>障がい福祉課</v>
      </c>
      <c r="E3309" s="27" t="str">
        <f t="shared" si="348"/>
        <v>放課後等デイサービス</v>
      </c>
      <c r="F3309" s="276" t="s">
        <v>13581</v>
      </c>
      <c r="G3309" s="12" t="s">
        <v>13582</v>
      </c>
      <c r="H3309" s="177" t="s">
        <v>13583</v>
      </c>
      <c r="I3309" s="12" t="s">
        <v>13584</v>
      </c>
      <c r="J3309" s="12" t="s">
        <v>13585</v>
      </c>
      <c r="K3309" s="276" t="s">
        <v>12756</v>
      </c>
      <c r="L3309" s="25" t="s">
        <v>25</v>
      </c>
      <c r="M3309" s="287">
        <v>10</v>
      </c>
      <c r="N3309" s="17">
        <v>44652</v>
      </c>
      <c r="O3309" s="69" t="str">
        <f>IFERROR(VLOOKUP(IF($L3309="―",$K3309,$L3309),[5]法人一覧!$D$4:$E$326,2,FALSE),"―")</f>
        <v>―</v>
      </c>
    </row>
    <row r="3310" spans="1:15" ht="30" customHeight="1" x14ac:dyDescent="0.15">
      <c r="A3310" s="39">
        <f>IF($B$3163="","",COUNTA($B$3163:B3310))</f>
        <v>148</v>
      </c>
      <c r="B3310" s="195">
        <f t="shared" si="345"/>
        <v>3310</v>
      </c>
      <c r="C3310" s="195" t="str">
        <f t="shared" si="346"/>
        <v>（１）　児童発達支援　（児童福祉法）</v>
      </c>
      <c r="D3310" s="131" t="str">
        <f t="shared" si="347"/>
        <v>障がい福祉課</v>
      </c>
      <c r="E3310" s="27" t="str">
        <f t="shared" si="348"/>
        <v>放課後等デイサービス</v>
      </c>
      <c r="F3310" s="276" t="s">
        <v>12742</v>
      </c>
      <c r="G3310" s="12" t="s">
        <v>11480</v>
      </c>
      <c r="H3310" s="180" t="s">
        <v>12743</v>
      </c>
      <c r="I3310" s="12" t="s">
        <v>12744</v>
      </c>
      <c r="J3310" s="12" t="s">
        <v>12745</v>
      </c>
      <c r="K3310" s="10" t="s">
        <v>12746</v>
      </c>
      <c r="L3310" s="25" t="s">
        <v>25</v>
      </c>
      <c r="M3310" s="287">
        <v>30</v>
      </c>
      <c r="N3310" s="17">
        <v>44866</v>
      </c>
      <c r="O3310" s="69" t="str">
        <f>IFERROR(VLOOKUP(IF($L3310="―",$K3310,$L3310),[5]法人一覧!$D$4:$E$326,2,FALSE),"―")</f>
        <v>―</v>
      </c>
    </row>
    <row r="3311" spans="1:15" ht="30" customHeight="1" x14ac:dyDescent="0.15">
      <c r="A3311" s="39">
        <f>IF($B$3163="","",COUNTA($B$3163:B3311))</f>
        <v>149</v>
      </c>
      <c r="B3311" s="195">
        <f t="shared" si="345"/>
        <v>3311</v>
      </c>
      <c r="C3311" s="195" t="str">
        <f t="shared" si="346"/>
        <v>（１）　児童発達支援　（児童福祉法）</v>
      </c>
      <c r="D3311" s="131" t="str">
        <f t="shared" si="347"/>
        <v>障がい福祉課</v>
      </c>
      <c r="E3311" s="27" t="str">
        <f t="shared" si="348"/>
        <v>放課後等デイサービス</v>
      </c>
      <c r="F3311" s="276" t="s">
        <v>12747</v>
      </c>
      <c r="G3311" s="12" t="s">
        <v>933</v>
      </c>
      <c r="H3311" s="180" t="s">
        <v>12748</v>
      </c>
      <c r="I3311" s="12" t="s">
        <v>12749</v>
      </c>
      <c r="J3311" s="12" t="s">
        <v>12749</v>
      </c>
      <c r="K3311" s="10" t="s">
        <v>12750</v>
      </c>
      <c r="L3311" s="25" t="s">
        <v>25</v>
      </c>
      <c r="M3311" s="287">
        <v>10</v>
      </c>
      <c r="N3311" s="17">
        <v>44927</v>
      </c>
      <c r="O3311" s="69" t="str">
        <f>IFERROR(VLOOKUP(IF($L3311="―",$K3311,$L3311),[5]法人一覧!$D$4:$E$326,2,FALSE),"―")</f>
        <v>―</v>
      </c>
    </row>
    <row r="3312" spans="1:15" ht="30" customHeight="1" x14ac:dyDescent="0.15">
      <c r="A3312" s="39">
        <f>IF($B$3163="","",COUNTA($B$3163:B3312))</f>
        <v>150</v>
      </c>
      <c r="B3312" s="195">
        <f t="shared" si="345"/>
        <v>3312</v>
      </c>
      <c r="C3312" s="195" t="str">
        <f t="shared" si="346"/>
        <v>（１）　児童発達支援　（児童福祉法）</v>
      </c>
      <c r="D3312" s="131" t="str">
        <f t="shared" si="347"/>
        <v>障がい福祉課</v>
      </c>
      <c r="E3312" s="27" t="str">
        <f t="shared" si="348"/>
        <v>放課後等デイサービス</v>
      </c>
      <c r="F3312" s="276" t="s">
        <v>12751</v>
      </c>
      <c r="G3312" s="12" t="s">
        <v>12752</v>
      </c>
      <c r="H3312" s="180" t="s">
        <v>12753</v>
      </c>
      <c r="I3312" s="12" t="s">
        <v>12754</v>
      </c>
      <c r="J3312" s="12" t="s">
        <v>12755</v>
      </c>
      <c r="K3312" s="10" t="s">
        <v>12756</v>
      </c>
      <c r="L3312" s="25" t="s">
        <v>25</v>
      </c>
      <c r="M3312" s="287">
        <v>5</v>
      </c>
      <c r="N3312" s="17">
        <v>44958</v>
      </c>
      <c r="O3312" s="69" t="str">
        <f>IFERROR(VLOOKUP(IF($L3312="―",$K3312,$L3312),[5]法人一覧!$D$4:$E$326,2,FALSE),"―")</f>
        <v>―</v>
      </c>
    </row>
    <row r="3313" spans="1:15" ht="30" customHeight="1" x14ac:dyDescent="0.15">
      <c r="A3313" s="39">
        <f>IF($B$3163="","",COUNTA($B$3163:B3313))</f>
        <v>151</v>
      </c>
      <c r="B3313" s="195">
        <f t="shared" si="345"/>
        <v>3313</v>
      </c>
      <c r="C3313" s="195" t="str">
        <f t="shared" si="346"/>
        <v>（１）　児童発達支援　（児童福祉法）</v>
      </c>
      <c r="D3313" s="131" t="str">
        <f t="shared" si="347"/>
        <v>障がい福祉課</v>
      </c>
      <c r="E3313" s="27" t="str">
        <f t="shared" si="348"/>
        <v>放課後等デイサービス</v>
      </c>
      <c r="F3313" s="276" t="s">
        <v>13586</v>
      </c>
      <c r="G3313" s="12" t="s">
        <v>11444</v>
      </c>
      <c r="H3313" s="180" t="s">
        <v>13587</v>
      </c>
      <c r="I3313" s="12" t="s">
        <v>13588</v>
      </c>
      <c r="J3313" s="12" t="s">
        <v>13588</v>
      </c>
      <c r="K3313" s="10" t="s">
        <v>13589</v>
      </c>
      <c r="L3313" s="25" t="s">
        <v>25</v>
      </c>
      <c r="M3313" s="287">
        <v>10</v>
      </c>
      <c r="N3313" s="17">
        <v>45017</v>
      </c>
      <c r="O3313" s="69" t="str">
        <f>IFERROR(VLOOKUP(IF($L3313="―",$K3313,$L3313),[5]法人一覧!$D$4:$E$326,2,FALSE),"―")</f>
        <v>―</v>
      </c>
    </row>
    <row r="3314" spans="1:15" ht="30" customHeight="1" x14ac:dyDescent="0.15">
      <c r="A3314" s="39">
        <f>IF($B$3163="","",COUNTA($B$3163:B3314))</f>
        <v>152</v>
      </c>
      <c r="B3314" s="195">
        <f t="shared" si="345"/>
        <v>3314</v>
      </c>
      <c r="C3314" s="195" t="str">
        <f t="shared" si="346"/>
        <v>（１）　児童発達支援　（児童福祉法）</v>
      </c>
      <c r="D3314" s="131" t="str">
        <f t="shared" si="347"/>
        <v>障がい福祉課</v>
      </c>
      <c r="E3314" s="27" t="str">
        <f t="shared" si="348"/>
        <v>放課後等デイサービス</v>
      </c>
      <c r="F3314" s="25" t="s">
        <v>13590</v>
      </c>
      <c r="G3314" s="34" t="s">
        <v>925</v>
      </c>
      <c r="H3314" s="98" t="s">
        <v>13591</v>
      </c>
      <c r="I3314" s="34" t="s">
        <v>13592</v>
      </c>
      <c r="J3314" s="34" t="s">
        <v>13592</v>
      </c>
      <c r="K3314" s="25" t="s">
        <v>13593</v>
      </c>
      <c r="L3314" s="25" t="s">
        <v>25</v>
      </c>
      <c r="M3314" s="274">
        <v>10</v>
      </c>
      <c r="N3314" s="17">
        <v>45047</v>
      </c>
      <c r="O3314" s="69" t="str">
        <f>IFERROR(VLOOKUP(IF($L3314="―",$K3314,$L3314),[5]法人一覧!$D$4:$E$326,2,FALSE),"―")</f>
        <v>―</v>
      </c>
    </row>
    <row r="3315" spans="1:15" ht="30" customHeight="1" x14ac:dyDescent="0.15">
      <c r="A3315" s="39">
        <f>IF($B$3163="","",COUNTA($B$3163:B3315))</f>
        <v>153</v>
      </c>
      <c r="B3315" s="195">
        <f t="shared" si="345"/>
        <v>3315</v>
      </c>
      <c r="C3315" s="195" t="str">
        <f t="shared" si="346"/>
        <v>（１）　児童発達支援　（児童福祉法）</v>
      </c>
      <c r="D3315" s="131" t="str">
        <f t="shared" si="347"/>
        <v>障がい福祉課</v>
      </c>
      <c r="E3315" s="27" t="str">
        <f t="shared" si="348"/>
        <v>放課後等デイサービス</v>
      </c>
      <c r="F3315" s="98" t="s">
        <v>12757</v>
      </c>
      <c r="G3315" s="98" t="s">
        <v>8975</v>
      </c>
      <c r="H3315" s="98" t="s">
        <v>12758</v>
      </c>
      <c r="I3315" s="98" t="s">
        <v>12759</v>
      </c>
      <c r="J3315" s="98" t="s">
        <v>12760</v>
      </c>
      <c r="K3315" s="98" t="s">
        <v>12761</v>
      </c>
      <c r="L3315" s="25" t="s">
        <v>25</v>
      </c>
      <c r="M3315" s="274">
        <v>10</v>
      </c>
      <c r="N3315" s="17">
        <v>45170</v>
      </c>
      <c r="O3315" s="69" t="str">
        <f>IFERROR(VLOOKUP(IF($L3315="―",$K3315,$L3315),[5]法人一覧!$D$4:$E$326,2,FALSE),"―")</f>
        <v>―</v>
      </c>
    </row>
    <row r="3316" spans="1:15" ht="30" customHeight="1" x14ac:dyDescent="0.15">
      <c r="A3316" s="39">
        <f>IF($B$3163="","",COUNTA($B$3163:B3316))</f>
        <v>154</v>
      </c>
      <c r="B3316" s="195">
        <f t="shared" si="345"/>
        <v>3316</v>
      </c>
      <c r="C3316" s="195" t="str">
        <f t="shared" si="346"/>
        <v>（１）　児童発達支援　（児童福祉法）</v>
      </c>
      <c r="D3316" s="131" t="str">
        <f t="shared" si="347"/>
        <v>障がい福祉課</v>
      </c>
      <c r="E3316" s="27" t="str">
        <f t="shared" si="348"/>
        <v>放課後等デイサービス</v>
      </c>
      <c r="F3316" s="98" t="s">
        <v>13594</v>
      </c>
      <c r="G3316" s="98" t="s">
        <v>11369</v>
      </c>
      <c r="H3316" s="98" t="s">
        <v>13595</v>
      </c>
      <c r="I3316" s="98" t="s">
        <v>13596</v>
      </c>
      <c r="J3316" s="98" t="s">
        <v>13597</v>
      </c>
      <c r="K3316" s="98" t="s">
        <v>13598</v>
      </c>
      <c r="L3316" s="25" t="s">
        <v>25</v>
      </c>
      <c r="M3316" s="274">
        <v>10</v>
      </c>
      <c r="N3316" s="17">
        <v>45323</v>
      </c>
      <c r="O3316" s="69" t="str">
        <f>IFERROR(VLOOKUP(IF($L3316="―",$K3316,$L3316),[5]法人一覧!$D$4:$E$326,2,FALSE),"―")</f>
        <v>―</v>
      </c>
    </row>
    <row r="3317" spans="1:15" ht="30" customHeight="1" x14ac:dyDescent="0.15">
      <c r="A3317" s="39">
        <f>IF($B$3163="","",COUNTA($B$3163:B3317))</f>
        <v>155</v>
      </c>
      <c r="B3317" s="195">
        <f t="shared" si="345"/>
        <v>3317</v>
      </c>
      <c r="C3317" s="195" t="str">
        <f t="shared" si="346"/>
        <v>（１）　児童発達支援　（児童福祉法）</v>
      </c>
      <c r="D3317" s="131" t="str">
        <f t="shared" si="347"/>
        <v>障がい福祉課</v>
      </c>
      <c r="E3317" s="27" t="str">
        <f t="shared" si="348"/>
        <v>放課後等デイサービス</v>
      </c>
      <c r="F3317" s="98" t="s">
        <v>12762</v>
      </c>
      <c r="G3317" s="34" t="s">
        <v>12763</v>
      </c>
      <c r="H3317" s="98" t="s">
        <v>12764</v>
      </c>
      <c r="I3317" s="98" t="s">
        <v>12765</v>
      </c>
      <c r="J3317" s="98" t="s">
        <v>12766</v>
      </c>
      <c r="K3317" s="98" t="s">
        <v>12767</v>
      </c>
      <c r="L3317" s="25" t="s">
        <v>25</v>
      </c>
      <c r="M3317" s="274">
        <v>10</v>
      </c>
      <c r="N3317" s="17">
        <v>45383</v>
      </c>
      <c r="O3317" s="69" t="str">
        <f>IFERROR(VLOOKUP(IF($L3317="―",$K3317,$L3317),[5]法人一覧!$D$4:$E$326,2,FALSE),"―")</f>
        <v>―</v>
      </c>
    </row>
    <row r="3318" spans="1:15" ht="30" customHeight="1" x14ac:dyDescent="0.15">
      <c r="A3318" s="39">
        <f>IF($B$3163="","",COUNTA($B$3163:B3318))</f>
        <v>156</v>
      </c>
      <c r="B3318" s="195">
        <f t="shared" si="345"/>
        <v>3318</v>
      </c>
      <c r="C3318" s="195" t="str">
        <f t="shared" si="346"/>
        <v>（１）　児童発達支援　（児童福祉法）</v>
      </c>
      <c r="D3318" s="131" t="str">
        <f t="shared" si="347"/>
        <v>障がい福祉課</v>
      </c>
      <c r="E3318" s="27" t="str">
        <f t="shared" si="348"/>
        <v>放課後等デイサービス</v>
      </c>
      <c r="F3318" s="98" t="s">
        <v>15776</v>
      </c>
      <c r="G3318" s="34" t="s">
        <v>12768</v>
      </c>
      <c r="H3318" s="98" t="s">
        <v>15777</v>
      </c>
      <c r="I3318" s="34" t="s">
        <v>12769</v>
      </c>
      <c r="J3318" s="34" t="s">
        <v>12770</v>
      </c>
      <c r="K3318" s="98" t="s">
        <v>12771</v>
      </c>
      <c r="L3318" s="25" t="s">
        <v>25</v>
      </c>
      <c r="M3318" s="274">
        <v>10</v>
      </c>
      <c r="N3318" s="17">
        <v>45474</v>
      </c>
      <c r="O3318" s="69" t="str">
        <f>IFERROR(VLOOKUP(IF($L3318="―",$K3318,$L3318),[5]法人一覧!$D$4:$E$326,2,FALSE),"―")</f>
        <v>―</v>
      </c>
    </row>
    <row r="3319" spans="1:15" ht="30" customHeight="1" x14ac:dyDescent="0.15">
      <c r="A3319" s="39">
        <f>IF($B$3163="","",COUNTA($B$3163:B3319))</f>
        <v>157</v>
      </c>
      <c r="B3319" s="195">
        <f t="shared" si="345"/>
        <v>3319</v>
      </c>
      <c r="C3319" s="195" t="str">
        <f t="shared" si="346"/>
        <v>（１）　児童発達支援　（児童福祉法）</v>
      </c>
      <c r="D3319" s="131" t="str">
        <f t="shared" si="347"/>
        <v>障がい福祉課</v>
      </c>
      <c r="E3319" s="27" t="str">
        <f t="shared" si="348"/>
        <v>放課後等デイサービス</v>
      </c>
      <c r="F3319" s="98" t="s">
        <v>12774</v>
      </c>
      <c r="G3319" s="34" t="s">
        <v>895</v>
      </c>
      <c r="H3319" s="98" t="s">
        <v>15778</v>
      </c>
      <c r="I3319" s="34" t="s">
        <v>12775</v>
      </c>
      <c r="J3319" s="34" t="s">
        <v>12776</v>
      </c>
      <c r="K3319" s="98" t="s">
        <v>12777</v>
      </c>
      <c r="L3319" s="25" t="s">
        <v>25</v>
      </c>
      <c r="M3319" s="274">
        <v>10</v>
      </c>
      <c r="N3319" s="17">
        <v>45689</v>
      </c>
      <c r="O3319" s="69" t="str">
        <f>IFERROR(VLOOKUP(IF($L3319="―",$K3319,$L3319),[5]法人一覧!$D$4:$E$326,2,FALSE),"―")</f>
        <v>―</v>
      </c>
    </row>
    <row r="3320" spans="1:15" ht="30" customHeight="1" x14ac:dyDescent="0.15">
      <c r="A3320" s="39">
        <f>IF($B$3163="","",COUNTA($B$3163:B3320))</f>
        <v>158</v>
      </c>
      <c r="B3320" s="195">
        <f t="shared" si="345"/>
        <v>3320</v>
      </c>
      <c r="C3320" s="195" t="str">
        <f t="shared" si="346"/>
        <v>（１）　児童発達支援　（児童福祉法）</v>
      </c>
      <c r="D3320" s="131" t="str">
        <f t="shared" si="347"/>
        <v>障がい福祉課</v>
      </c>
      <c r="E3320" s="27" t="str">
        <f t="shared" si="348"/>
        <v>放課後等デイサービス</v>
      </c>
      <c r="F3320" s="98" t="s">
        <v>13599</v>
      </c>
      <c r="G3320" s="34" t="s">
        <v>13600</v>
      </c>
      <c r="H3320" s="98" t="s">
        <v>13601</v>
      </c>
      <c r="I3320" s="98" t="s">
        <v>8945</v>
      </c>
      <c r="J3320" s="98" t="s">
        <v>8946</v>
      </c>
      <c r="K3320" s="98" t="s">
        <v>8947</v>
      </c>
      <c r="L3320" s="25" t="s">
        <v>25</v>
      </c>
      <c r="M3320" s="274">
        <v>10</v>
      </c>
      <c r="N3320" s="17">
        <v>45717</v>
      </c>
      <c r="O3320" s="69" t="str">
        <f>IFERROR(VLOOKUP(IF($L3320="―",$K3320,$L3320),[5]法人一覧!$D$4:$E$326,2,FALSE),"―")</f>
        <v>―</v>
      </c>
    </row>
    <row r="3321" spans="1:15" ht="30" customHeight="1" x14ac:dyDescent="0.15">
      <c r="A3321" s="39">
        <f>IF($B$3163="","",COUNTA($B$3163:B3321))</f>
        <v>159</v>
      </c>
      <c r="B3321" s="195">
        <f t="shared" si="345"/>
        <v>3321</v>
      </c>
      <c r="C3321" s="195" t="str">
        <f t="shared" si="346"/>
        <v>（１）　児童発達支援　（児童福祉法）</v>
      </c>
      <c r="D3321" s="131" t="str">
        <f t="shared" si="347"/>
        <v>障がい福祉課</v>
      </c>
      <c r="E3321" s="27" t="str">
        <f t="shared" si="348"/>
        <v>放課後等デイサービス</v>
      </c>
      <c r="F3321" s="98" t="s">
        <v>15779</v>
      </c>
      <c r="G3321" s="34" t="s">
        <v>925</v>
      </c>
      <c r="H3321" s="98" t="s">
        <v>15780</v>
      </c>
      <c r="I3321" s="98" t="s">
        <v>13602</v>
      </c>
      <c r="J3321" s="98"/>
      <c r="K3321" s="98" t="s">
        <v>13603</v>
      </c>
      <c r="L3321" s="25" t="s">
        <v>25</v>
      </c>
      <c r="M3321" s="274">
        <v>10</v>
      </c>
      <c r="N3321" s="17">
        <v>45748</v>
      </c>
      <c r="O3321" s="69" t="str">
        <f>IFERROR(VLOOKUP(IF($L3321="―",$K3321,$L3321),[5]法人一覧!$D$4:$E$326,2,FALSE),"―")</f>
        <v>―</v>
      </c>
    </row>
    <row r="3322" spans="1:15" ht="30" customHeight="1" x14ac:dyDescent="0.15">
      <c r="A3322" s="39">
        <f>IF($B$3163="","",COUNTA($B$3163:B3322))</f>
        <v>160</v>
      </c>
      <c r="B3322" s="195">
        <f t="shared" si="345"/>
        <v>3322</v>
      </c>
      <c r="C3322" s="195" t="str">
        <f t="shared" si="346"/>
        <v>（１）　児童発達支援　（児童福祉法）</v>
      </c>
      <c r="D3322" s="131" t="str">
        <f t="shared" si="347"/>
        <v>障がい福祉課</v>
      </c>
      <c r="E3322" s="27" t="str">
        <f t="shared" si="348"/>
        <v>放課後等デイサービス</v>
      </c>
      <c r="F3322" s="98" t="s">
        <v>15781</v>
      </c>
      <c r="G3322" s="34" t="s">
        <v>4604</v>
      </c>
      <c r="H3322" s="98" t="s">
        <v>15782</v>
      </c>
      <c r="I3322" s="98" t="s">
        <v>15572</v>
      </c>
      <c r="J3322" s="98" t="s">
        <v>15573</v>
      </c>
      <c r="K3322" s="98" t="s">
        <v>15783</v>
      </c>
      <c r="L3322" s="25" t="s">
        <v>25</v>
      </c>
      <c r="M3322" s="274">
        <v>10</v>
      </c>
      <c r="N3322" s="17">
        <v>45748</v>
      </c>
      <c r="O3322" s="69" t="str">
        <f>IFERROR(VLOOKUP(IF($L3322="―",$K3322,$L3322),[5]法人一覧!$D$4:$E$326,2,FALSE),"―")</f>
        <v>―</v>
      </c>
    </row>
    <row r="3323" spans="1:15" ht="30" customHeight="1" x14ac:dyDescent="0.15">
      <c r="A3323" s="39">
        <f>IF($B$3163="","",COUNTA($B$3163:B3323))</f>
        <v>161</v>
      </c>
      <c r="B3323" s="195">
        <f t="shared" si="345"/>
        <v>3323</v>
      </c>
      <c r="C3323" s="195" t="str">
        <f t="shared" si="346"/>
        <v>（１）　児童発達支援　（児童福祉法）</v>
      </c>
      <c r="D3323" s="131" t="str">
        <f t="shared" si="347"/>
        <v>障がい福祉課</v>
      </c>
      <c r="E3323" s="27" t="str">
        <f t="shared" si="348"/>
        <v>放課後等デイサービス</v>
      </c>
      <c r="F3323" s="98" t="s">
        <v>15784</v>
      </c>
      <c r="G3323" s="34" t="s">
        <v>12690</v>
      </c>
      <c r="H3323" s="98" t="s">
        <v>15785</v>
      </c>
      <c r="I3323" s="98" t="s">
        <v>12779</v>
      </c>
      <c r="J3323" s="98" t="s">
        <v>12779</v>
      </c>
      <c r="K3323" s="98" t="s">
        <v>15786</v>
      </c>
      <c r="L3323" s="25" t="s">
        <v>25</v>
      </c>
      <c r="M3323" s="274">
        <v>10</v>
      </c>
      <c r="N3323" s="17">
        <v>45748</v>
      </c>
      <c r="O3323" s="69" t="str">
        <f>IFERROR(VLOOKUP(IF($L3323="―",$K3323,$L3323),[5]法人一覧!$D$4:$E$326,2,FALSE),"―")</f>
        <v>―</v>
      </c>
    </row>
    <row r="3324" spans="1:15" ht="30" customHeight="1" x14ac:dyDescent="0.15">
      <c r="A3324" s="39">
        <f>IF($B$3163="","",COUNTA($B$3163:B3324))</f>
        <v>162</v>
      </c>
      <c r="B3324" s="195">
        <f t="shared" si="345"/>
        <v>3324</v>
      </c>
      <c r="C3324" s="195" t="str">
        <f t="shared" si="346"/>
        <v>（１）　児童発達支援　（児童福祉法）</v>
      </c>
      <c r="D3324" s="131" t="str">
        <f t="shared" si="347"/>
        <v>障がい福祉課</v>
      </c>
      <c r="E3324" s="27" t="str">
        <f t="shared" si="348"/>
        <v>放課後等デイサービス</v>
      </c>
      <c r="F3324" s="25" t="s">
        <v>15575</v>
      </c>
      <c r="G3324" s="98" t="s">
        <v>8931</v>
      </c>
      <c r="H3324" s="98" t="s">
        <v>15576</v>
      </c>
      <c r="I3324" s="98" t="s">
        <v>15577</v>
      </c>
      <c r="J3324" s="98" t="s">
        <v>15578</v>
      </c>
      <c r="K3324" s="25" t="s">
        <v>15579</v>
      </c>
      <c r="L3324" s="25" t="s">
        <v>25</v>
      </c>
      <c r="M3324" s="97">
        <v>10</v>
      </c>
      <c r="N3324" s="135">
        <v>45962</v>
      </c>
      <c r="O3324" s="69" t="str">
        <f>IFERROR(VLOOKUP(IF($L3324="―",$K3324,$L3324),[5]法人一覧!$D$4:$E$326,2,FALSE),"―")</f>
        <v>―</v>
      </c>
    </row>
    <row r="3325" spans="1:15" ht="30" customHeight="1" x14ac:dyDescent="0.15">
      <c r="A3325" s="39">
        <f>IF($B$3163="","",COUNTA($B$3163:B3325))</f>
        <v>163</v>
      </c>
      <c r="B3325" s="195">
        <f t="shared" si="345"/>
        <v>3325</v>
      </c>
      <c r="C3325" s="195" t="str">
        <f t="shared" si="346"/>
        <v>（１）　児童発達支援　（児童福祉法）</v>
      </c>
      <c r="D3325" s="131" t="str">
        <f t="shared" si="347"/>
        <v>障がい福祉課</v>
      </c>
      <c r="E3325" s="27" t="str">
        <f t="shared" si="348"/>
        <v>放課後等デイサービス</v>
      </c>
      <c r="F3325" s="98" t="s">
        <v>15787</v>
      </c>
      <c r="G3325" s="98" t="s">
        <v>15788</v>
      </c>
      <c r="H3325" s="98" t="s">
        <v>15789</v>
      </c>
      <c r="I3325" s="98" t="s">
        <v>15790</v>
      </c>
      <c r="J3325" s="98" t="s">
        <v>15791</v>
      </c>
      <c r="K3325" s="98" t="s">
        <v>15792</v>
      </c>
      <c r="L3325" s="25" t="s">
        <v>25</v>
      </c>
      <c r="M3325" s="97">
        <v>10</v>
      </c>
      <c r="N3325" s="135">
        <v>46023</v>
      </c>
      <c r="O3325" s="69" t="str">
        <f>IFERROR(VLOOKUP(IF($L3325="―",$K3325,$L3325),[5]法人一覧!$D$4:$E$326,2,FALSE),"―")</f>
        <v>―</v>
      </c>
    </row>
    <row r="3326" spans="1:15" ht="30" customHeight="1" x14ac:dyDescent="0.15">
      <c r="A3326" s="39">
        <f>IF($B$3163="","",COUNTA($B$3163:B3326))</f>
        <v>164</v>
      </c>
      <c r="B3326" s="195">
        <f t="shared" si="345"/>
        <v>3326</v>
      </c>
      <c r="C3326" s="195" t="str">
        <f t="shared" si="346"/>
        <v>（１）　児童発達支援　（児童福祉法）</v>
      </c>
      <c r="D3326" s="131" t="str">
        <f t="shared" si="347"/>
        <v>障がい福祉課</v>
      </c>
      <c r="E3326" s="27" t="str">
        <f t="shared" si="348"/>
        <v>放課後等デイサービス</v>
      </c>
      <c r="F3326" s="98" t="s">
        <v>15793</v>
      </c>
      <c r="G3326" s="98" t="s">
        <v>15794</v>
      </c>
      <c r="H3326" s="98" t="s">
        <v>15795</v>
      </c>
      <c r="I3326" s="98" t="s">
        <v>15796</v>
      </c>
      <c r="J3326" s="98"/>
      <c r="K3326" s="98" t="s">
        <v>15797</v>
      </c>
      <c r="L3326" s="25" t="s">
        <v>25</v>
      </c>
      <c r="M3326" s="97">
        <v>10</v>
      </c>
      <c r="N3326" s="135">
        <v>46054</v>
      </c>
      <c r="O3326" s="69" t="str">
        <f>IFERROR(VLOOKUP(IF($L3326="―",$K3326,$L3326),[5]法人一覧!$D$4:$E$326,2,FALSE),"―")</f>
        <v>―</v>
      </c>
    </row>
    <row r="3327" spans="1:15" ht="30" customHeight="1" x14ac:dyDescent="0.15">
      <c r="A3327" s="39">
        <f>IF($B$3163="","",COUNTA($B$3163:B3327))</f>
        <v>165</v>
      </c>
      <c r="B3327" s="195">
        <f t="shared" si="345"/>
        <v>3327</v>
      </c>
      <c r="C3327" s="195" t="str">
        <f t="shared" si="346"/>
        <v>（１）　児童発達支援　（児童福祉法）</v>
      </c>
      <c r="D3327" s="131" t="str">
        <f t="shared" si="347"/>
        <v>障がい福祉課</v>
      </c>
      <c r="E3327" s="27" t="str">
        <f t="shared" si="348"/>
        <v>放課後等デイサービス</v>
      </c>
      <c r="F3327" s="25" t="s">
        <v>15798</v>
      </c>
      <c r="G3327" s="98" t="s">
        <v>15799</v>
      </c>
      <c r="H3327" s="98" t="s">
        <v>15800</v>
      </c>
      <c r="I3327" s="98" t="s">
        <v>15801</v>
      </c>
      <c r="J3327" s="98" t="s">
        <v>15802</v>
      </c>
      <c r="K3327" s="25" t="s">
        <v>13544</v>
      </c>
      <c r="L3327" s="25" t="s">
        <v>25</v>
      </c>
      <c r="M3327" s="97">
        <v>10</v>
      </c>
      <c r="N3327" s="135">
        <v>46113</v>
      </c>
      <c r="O3327" s="69" t="str">
        <f>IFERROR(VLOOKUP(IF($L3327="―",$K3327,$L3327),[5]法人一覧!$D$4:$E$326,2,FALSE),"―")</f>
        <v>―</v>
      </c>
    </row>
    <row r="3328" spans="1:15" ht="30" customHeight="1" x14ac:dyDescent="0.15">
      <c r="A3328" s="39">
        <f>IF($B$3163="","",COUNTA($B$3163:B3328))</f>
        <v>166</v>
      </c>
      <c r="B3328" s="195">
        <f t="shared" si="345"/>
        <v>3328</v>
      </c>
      <c r="C3328" s="195" t="str">
        <f t="shared" si="346"/>
        <v>（１）　児童発達支援　（児童福祉法）</v>
      </c>
      <c r="D3328" s="131" t="str">
        <f t="shared" si="347"/>
        <v>障がい福祉課</v>
      </c>
      <c r="E3328" s="27" t="str">
        <f t="shared" si="348"/>
        <v>放課後等デイサービス</v>
      </c>
      <c r="F3328" s="98" t="s">
        <v>15803</v>
      </c>
      <c r="G3328" s="98" t="s">
        <v>8963</v>
      </c>
      <c r="H3328" s="98" t="s">
        <v>15804</v>
      </c>
      <c r="I3328" s="98" t="s">
        <v>15805</v>
      </c>
      <c r="J3328" s="98" t="s">
        <v>15805</v>
      </c>
      <c r="K3328" s="98" t="s">
        <v>15806</v>
      </c>
      <c r="L3328" s="25" t="s">
        <v>25</v>
      </c>
      <c r="M3328" s="97">
        <v>10</v>
      </c>
      <c r="N3328" s="135">
        <v>46113</v>
      </c>
      <c r="O3328" s="69" t="str">
        <f>IFERROR(VLOOKUP(IF($L3328="―",$K3328,$L3328),[5]法人一覧!$D$4:$E$326,2,FALSE),"―")</f>
        <v>―</v>
      </c>
    </row>
    <row r="3329" spans="1:15" ht="30" customHeight="1" x14ac:dyDescent="0.15">
      <c r="A3329" s="39">
        <f>IF($B$3163="","",COUNTA($B$3163:B3329))</f>
        <v>167</v>
      </c>
      <c r="B3329" s="195">
        <f t="shared" si="345"/>
        <v>3329</v>
      </c>
      <c r="C3329" s="195" t="str">
        <f t="shared" si="346"/>
        <v>（１）　児童発達支援　（児童福祉法）</v>
      </c>
      <c r="D3329" s="131" t="str">
        <f t="shared" si="347"/>
        <v>障がい福祉課</v>
      </c>
      <c r="E3329" s="27" t="str">
        <f t="shared" si="348"/>
        <v>放課後等デイサービス</v>
      </c>
      <c r="F3329" s="180" t="s">
        <v>13604</v>
      </c>
      <c r="G3329" s="166" t="s">
        <v>1111</v>
      </c>
      <c r="H3329" s="177" t="s">
        <v>13605</v>
      </c>
      <c r="I3329" s="12" t="s">
        <v>13606</v>
      </c>
      <c r="J3329" s="12" t="s">
        <v>13607</v>
      </c>
      <c r="K3329" s="180" t="s">
        <v>6602</v>
      </c>
      <c r="L3329" s="25" t="s">
        <v>25</v>
      </c>
      <c r="M3329" s="195">
        <v>5</v>
      </c>
      <c r="N3329" s="17">
        <v>41365</v>
      </c>
      <c r="O3329" s="69" t="str">
        <f>IFERROR(VLOOKUP(IF($L3329="―",$K3329,$L3329),[5]法人一覧!$D$4:$E$326,2,FALSE),"―")</f>
        <v>―</v>
      </c>
    </row>
    <row r="3330" spans="1:15" ht="30" customHeight="1" x14ac:dyDescent="0.15">
      <c r="A3330" s="39">
        <f>IF($B$3163="","",COUNTA($B$3163:B3330))</f>
        <v>168</v>
      </c>
      <c r="B3330" s="195">
        <f t="shared" si="345"/>
        <v>3330</v>
      </c>
      <c r="C3330" s="195" t="str">
        <f t="shared" si="346"/>
        <v>（１）　児童発達支援　（児童福祉法）</v>
      </c>
      <c r="D3330" s="131" t="str">
        <f t="shared" si="347"/>
        <v>障がい福祉課</v>
      </c>
      <c r="E3330" s="27" t="str">
        <f t="shared" si="348"/>
        <v>放課後等デイサービス</v>
      </c>
      <c r="F3330" s="180" t="s">
        <v>12780</v>
      </c>
      <c r="G3330" s="166" t="s">
        <v>5735</v>
      </c>
      <c r="H3330" s="177" t="s">
        <v>12781</v>
      </c>
      <c r="I3330" s="166" t="s">
        <v>12782</v>
      </c>
      <c r="J3330" s="166" t="s">
        <v>12783</v>
      </c>
      <c r="K3330" s="180" t="s">
        <v>12784</v>
      </c>
      <c r="L3330" s="25" t="s">
        <v>25</v>
      </c>
      <c r="M3330" s="195">
        <v>10</v>
      </c>
      <c r="N3330" s="17">
        <v>42917</v>
      </c>
      <c r="O3330" s="69" t="str">
        <f>IFERROR(VLOOKUP(IF($L3330="―",$K3330,$L3330),[5]法人一覧!$D$4:$E$326,2,FALSE),"―")</f>
        <v>―</v>
      </c>
    </row>
    <row r="3331" spans="1:15" ht="30" customHeight="1" x14ac:dyDescent="0.15">
      <c r="A3331" s="39">
        <f>IF($B$3163="","",COUNTA($B$3163:B3331))</f>
        <v>169</v>
      </c>
      <c r="B3331" s="195">
        <f t="shared" si="345"/>
        <v>3331</v>
      </c>
      <c r="C3331" s="195" t="str">
        <f t="shared" si="346"/>
        <v>（１）　児童発達支援　（児童福祉法）</v>
      </c>
      <c r="D3331" s="131" t="str">
        <f t="shared" si="347"/>
        <v>障がい福祉課</v>
      </c>
      <c r="E3331" s="27" t="str">
        <f t="shared" si="348"/>
        <v>放課後等デイサービス</v>
      </c>
      <c r="F3331" s="180" t="s">
        <v>13608</v>
      </c>
      <c r="G3331" s="166" t="s">
        <v>12786</v>
      </c>
      <c r="H3331" s="177" t="s">
        <v>12787</v>
      </c>
      <c r="I3331" s="12" t="s">
        <v>12788</v>
      </c>
      <c r="J3331" s="12" t="s">
        <v>12788</v>
      </c>
      <c r="K3331" s="180" t="s">
        <v>12789</v>
      </c>
      <c r="L3331" s="25" t="s">
        <v>25</v>
      </c>
      <c r="M3331" s="195">
        <v>10</v>
      </c>
      <c r="N3331" s="17">
        <v>43132</v>
      </c>
      <c r="O3331" s="69" t="str">
        <f>IFERROR(VLOOKUP(IF($L3331="―",$K3331,$L3331),[5]法人一覧!$D$4:$E$326,2,FALSE),"―")</f>
        <v>―</v>
      </c>
    </row>
    <row r="3332" spans="1:15" ht="30" customHeight="1" x14ac:dyDescent="0.15">
      <c r="A3332" s="39">
        <f>IF($B$3163="","",COUNTA($B$3163:B3332))</f>
        <v>170</v>
      </c>
      <c r="B3332" s="195">
        <f t="shared" si="345"/>
        <v>3332</v>
      </c>
      <c r="C3332" s="195" t="str">
        <f t="shared" si="346"/>
        <v>（１）　児童発達支援　（児童福祉法）</v>
      </c>
      <c r="D3332" s="131" t="str">
        <f t="shared" si="347"/>
        <v>障がい福祉課</v>
      </c>
      <c r="E3332" s="27" t="str">
        <f t="shared" si="348"/>
        <v>放課後等デイサービス</v>
      </c>
      <c r="F3332" s="276" t="s">
        <v>13609</v>
      </c>
      <c r="G3332" s="12" t="s">
        <v>5735</v>
      </c>
      <c r="H3332" s="177" t="s">
        <v>13610</v>
      </c>
      <c r="I3332" s="12" t="s">
        <v>13611</v>
      </c>
      <c r="J3332" s="12" t="s">
        <v>12720</v>
      </c>
      <c r="K3332" s="276" t="s">
        <v>12721</v>
      </c>
      <c r="L3332" s="25" t="s">
        <v>25</v>
      </c>
      <c r="M3332" s="280">
        <v>10</v>
      </c>
      <c r="N3332" s="17">
        <v>43252</v>
      </c>
      <c r="O3332" s="69" t="str">
        <f>IFERROR(VLOOKUP(IF($L3332="―",$K3332,$L3332),[5]法人一覧!$D$4:$E$326,2,FALSE),"―")</f>
        <v>―</v>
      </c>
    </row>
    <row r="3333" spans="1:15" ht="30" customHeight="1" x14ac:dyDescent="0.15">
      <c r="A3333" s="39">
        <f>IF($B$3163="","",COUNTA($B$3163:B3333))</f>
        <v>171</v>
      </c>
      <c r="B3333" s="195">
        <f t="shared" si="345"/>
        <v>3333</v>
      </c>
      <c r="C3333" s="195" t="str">
        <f t="shared" si="346"/>
        <v>（１）　児童発達支援　（児童福祉法）</v>
      </c>
      <c r="D3333" s="131" t="str">
        <f t="shared" si="347"/>
        <v>障がい福祉課</v>
      </c>
      <c r="E3333" s="27" t="str">
        <f t="shared" si="348"/>
        <v>放課後等デイサービス</v>
      </c>
      <c r="F3333" s="276" t="s">
        <v>12790</v>
      </c>
      <c r="G3333" s="12" t="s">
        <v>354</v>
      </c>
      <c r="H3333" s="177" t="s">
        <v>12791</v>
      </c>
      <c r="I3333" s="12" t="s">
        <v>12792</v>
      </c>
      <c r="J3333" s="12" t="s">
        <v>12793</v>
      </c>
      <c r="K3333" s="276" t="s">
        <v>12784</v>
      </c>
      <c r="L3333" s="25" t="s">
        <v>25</v>
      </c>
      <c r="M3333" s="280">
        <v>10</v>
      </c>
      <c r="N3333" s="17">
        <v>44287</v>
      </c>
      <c r="O3333" s="69" t="str">
        <f>IFERROR(VLOOKUP(IF($L3333="―",$K3333,$L3333),[5]法人一覧!$D$4:$E$326,2,FALSE),"―")</f>
        <v>―</v>
      </c>
    </row>
    <row r="3334" spans="1:15" ht="30" customHeight="1" x14ac:dyDescent="0.15">
      <c r="A3334" s="39">
        <f>IF($B$3163="","",COUNTA($B$3163:B3334))</f>
        <v>172</v>
      </c>
      <c r="B3334" s="195">
        <f t="shared" si="345"/>
        <v>3334</v>
      </c>
      <c r="C3334" s="195" t="str">
        <f t="shared" si="346"/>
        <v>（１）　児童発達支援　（児童福祉法）</v>
      </c>
      <c r="D3334" s="131" t="str">
        <f t="shared" si="347"/>
        <v>障がい福祉課</v>
      </c>
      <c r="E3334" s="27" t="str">
        <f t="shared" si="348"/>
        <v>放課後等デイサービス</v>
      </c>
      <c r="F3334" s="98" t="s">
        <v>13612</v>
      </c>
      <c r="G3334" s="98" t="s">
        <v>13613</v>
      </c>
      <c r="H3334" s="98" t="s">
        <v>13614</v>
      </c>
      <c r="I3334" s="98" t="s">
        <v>8950</v>
      </c>
      <c r="J3334" s="98" t="s">
        <v>13607</v>
      </c>
      <c r="K3334" s="98" t="s">
        <v>13615</v>
      </c>
      <c r="L3334" s="25" t="s">
        <v>25</v>
      </c>
      <c r="M3334" s="280">
        <v>10</v>
      </c>
      <c r="N3334" s="17">
        <v>45078</v>
      </c>
      <c r="O3334" s="69" t="str">
        <f>IFERROR(VLOOKUP(IF($L3334="―",$K3334,$L3334),[5]法人一覧!$D$4:$E$326,2,FALSE),"―")</f>
        <v>―</v>
      </c>
    </row>
    <row r="3335" spans="1:15" ht="30" customHeight="1" x14ac:dyDescent="0.15">
      <c r="A3335" s="39">
        <f>IF($B$3163="","",COUNTA($B$3163:B3335))</f>
        <v>173</v>
      </c>
      <c r="B3335" s="195">
        <f t="shared" si="345"/>
        <v>3335</v>
      </c>
      <c r="C3335" s="195" t="str">
        <f t="shared" si="346"/>
        <v>（１）　児童発達支援　（児童福祉法）</v>
      </c>
      <c r="D3335" s="131" t="str">
        <f t="shared" si="347"/>
        <v>障がい福祉課</v>
      </c>
      <c r="E3335" s="27" t="str">
        <f t="shared" si="348"/>
        <v>放課後等デイサービス</v>
      </c>
      <c r="F3335" s="25" t="s">
        <v>13616</v>
      </c>
      <c r="G3335" s="34" t="s">
        <v>1069</v>
      </c>
      <c r="H3335" s="98" t="s">
        <v>13617</v>
      </c>
      <c r="I3335" s="34" t="s">
        <v>13618</v>
      </c>
      <c r="J3335" s="34" t="s">
        <v>13619</v>
      </c>
      <c r="K3335" s="25" t="s">
        <v>13620</v>
      </c>
      <c r="L3335" s="25" t="s">
        <v>25</v>
      </c>
      <c r="M3335" s="280">
        <v>10</v>
      </c>
      <c r="N3335" s="17">
        <v>45200</v>
      </c>
      <c r="O3335" s="69" t="str">
        <f>IFERROR(VLOOKUP(IF($L3335="―",$K3335,$L3335),[5]法人一覧!$D$4:$E$326,2,FALSE),"―")</f>
        <v>―</v>
      </c>
    </row>
    <row r="3336" spans="1:15" ht="30" customHeight="1" x14ac:dyDescent="0.15">
      <c r="A3336" s="39">
        <f>IF($B$3163="","",COUNTA($B$3163:B3336))</f>
        <v>174</v>
      </c>
      <c r="B3336" s="195">
        <f t="shared" si="345"/>
        <v>3336</v>
      </c>
      <c r="C3336" s="195" t="str">
        <f t="shared" si="346"/>
        <v>（１）　児童発達支援　（児童福祉法）</v>
      </c>
      <c r="D3336" s="131" t="str">
        <f t="shared" si="347"/>
        <v>障がい福祉課</v>
      </c>
      <c r="E3336" s="27" t="str">
        <f t="shared" si="348"/>
        <v>放課後等デイサービス</v>
      </c>
      <c r="F3336" s="25" t="s">
        <v>15807</v>
      </c>
      <c r="G3336" s="34" t="s">
        <v>7874</v>
      </c>
      <c r="H3336" s="98" t="s">
        <v>15808</v>
      </c>
      <c r="I3336" s="34" t="s">
        <v>13621</v>
      </c>
      <c r="J3336" s="34" t="s">
        <v>13622</v>
      </c>
      <c r="K3336" s="25" t="s">
        <v>13623</v>
      </c>
      <c r="L3336" s="25" t="s">
        <v>25</v>
      </c>
      <c r="M3336" s="280">
        <v>10</v>
      </c>
      <c r="N3336" s="17">
        <v>45505</v>
      </c>
      <c r="O3336" s="69" t="str">
        <f>IFERROR(VLOOKUP(IF($L3336="―",$K3336,$L3336),[5]法人一覧!$D$4:$E$326,2,FALSE),"―")</f>
        <v>―</v>
      </c>
    </row>
    <row r="3337" spans="1:15" ht="30" customHeight="1" x14ac:dyDescent="0.15">
      <c r="A3337" s="39">
        <f>IF($B$3163="","",COUNTA($B$3163:B3337))</f>
        <v>175</v>
      </c>
      <c r="B3337" s="195">
        <f t="shared" si="345"/>
        <v>3337</v>
      </c>
      <c r="C3337" s="195" t="str">
        <f t="shared" si="346"/>
        <v>（１）　児童発達支援　（児童福祉法）</v>
      </c>
      <c r="D3337" s="131" t="str">
        <f t="shared" si="347"/>
        <v>障がい福祉課</v>
      </c>
      <c r="E3337" s="27" t="str">
        <f t="shared" si="348"/>
        <v>放課後等デイサービス</v>
      </c>
      <c r="F3337" s="25" t="s">
        <v>15809</v>
      </c>
      <c r="G3337" s="34" t="s">
        <v>7874</v>
      </c>
      <c r="H3337" s="98" t="s">
        <v>15810</v>
      </c>
      <c r="I3337" s="34" t="s">
        <v>12796</v>
      </c>
      <c r="J3337" s="34" t="s">
        <v>12795</v>
      </c>
      <c r="K3337" s="25" t="s">
        <v>14968</v>
      </c>
      <c r="L3337" s="25" t="s">
        <v>25</v>
      </c>
      <c r="M3337" s="280">
        <v>5</v>
      </c>
      <c r="N3337" s="17">
        <v>45748</v>
      </c>
      <c r="O3337" s="69" t="str">
        <f>IFERROR(VLOOKUP(IF($L3337="―",$K3337,$L3337),[5]法人一覧!$D$4:$E$326,2,FALSE),"―")</f>
        <v>―</v>
      </c>
    </row>
    <row r="3338" spans="1:15" ht="30" customHeight="1" x14ac:dyDescent="0.15">
      <c r="A3338" s="39">
        <f>IF($B$3163="","",COUNTA($B$3163:B3338))</f>
        <v>176</v>
      </c>
      <c r="B3338" s="195">
        <f t="shared" si="345"/>
        <v>3338</v>
      </c>
      <c r="C3338" s="195" t="str">
        <f t="shared" si="346"/>
        <v>（１）　児童発達支援　（児童福祉法）</v>
      </c>
      <c r="D3338" s="131" t="str">
        <f t="shared" si="347"/>
        <v>障がい福祉課</v>
      </c>
      <c r="E3338" s="27" t="str">
        <f t="shared" si="348"/>
        <v>放課後等デイサービス</v>
      </c>
      <c r="F3338" s="363" t="s">
        <v>13624</v>
      </c>
      <c r="G3338" s="127" t="s">
        <v>165</v>
      </c>
      <c r="H3338" s="177" t="s">
        <v>12798</v>
      </c>
      <c r="I3338" s="272" t="s">
        <v>8495</v>
      </c>
      <c r="J3338" s="272" t="s">
        <v>8496</v>
      </c>
      <c r="K3338" s="180" t="s">
        <v>2770</v>
      </c>
      <c r="L3338" s="25" t="s">
        <v>25</v>
      </c>
      <c r="M3338" s="195">
        <v>15</v>
      </c>
      <c r="N3338" s="17">
        <v>41000</v>
      </c>
      <c r="O3338" s="69" t="str">
        <f>IFERROR(VLOOKUP(IF($L3338="―",$K3338,$L3338),[5]法人一覧!$D$4:$E$326,2,FALSE),"―")</f>
        <v>9190005000101</v>
      </c>
    </row>
    <row r="3339" spans="1:15" ht="30" customHeight="1" x14ac:dyDescent="0.15">
      <c r="A3339" s="39">
        <f>IF($B$3163="","",COUNTA($B$3163:B3339))</f>
        <v>177</v>
      </c>
      <c r="B3339" s="195">
        <f t="shared" si="345"/>
        <v>3339</v>
      </c>
      <c r="C3339" s="195" t="str">
        <f t="shared" si="346"/>
        <v>（１）　児童発達支援　（児童福祉法）</v>
      </c>
      <c r="D3339" s="131" t="str">
        <f t="shared" si="347"/>
        <v>障がい福祉課</v>
      </c>
      <c r="E3339" s="27" t="str">
        <f t="shared" si="348"/>
        <v>放課後等デイサービス</v>
      </c>
      <c r="F3339" s="276" t="s">
        <v>8480</v>
      </c>
      <c r="G3339" s="12" t="s">
        <v>7421</v>
      </c>
      <c r="H3339" s="177" t="s">
        <v>12800</v>
      </c>
      <c r="I3339" s="12" t="s">
        <v>8482</v>
      </c>
      <c r="J3339" s="12" t="s">
        <v>12801</v>
      </c>
      <c r="K3339" s="276" t="s">
        <v>12802</v>
      </c>
      <c r="L3339" s="25" t="s">
        <v>25</v>
      </c>
      <c r="M3339" s="280">
        <v>10</v>
      </c>
      <c r="N3339" s="17">
        <v>41365</v>
      </c>
      <c r="O3339" s="69" t="str">
        <f>IFERROR(VLOOKUP(IF($L3339="―",$K3339,$L3339),[5]法人一覧!$D$4:$E$326,2,FALSE),"―")</f>
        <v>6190005007280</v>
      </c>
    </row>
    <row r="3340" spans="1:15" ht="30" customHeight="1" x14ac:dyDescent="0.15">
      <c r="A3340" s="39">
        <f>IF($B$3163="","",COUNTA($B$3163:B3340))</f>
        <v>178</v>
      </c>
      <c r="B3340" s="195">
        <f t="shared" si="345"/>
        <v>3340</v>
      </c>
      <c r="C3340" s="195" t="str">
        <f t="shared" si="346"/>
        <v>（１）　児童発達支援　（児童福祉法）</v>
      </c>
      <c r="D3340" s="131" t="str">
        <f t="shared" si="347"/>
        <v>障がい福祉課</v>
      </c>
      <c r="E3340" s="27" t="str">
        <f t="shared" si="348"/>
        <v>放課後等デイサービス</v>
      </c>
      <c r="F3340" s="180" t="s">
        <v>9084</v>
      </c>
      <c r="G3340" s="166" t="s">
        <v>9887</v>
      </c>
      <c r="H3340" s="177" t="s">
        <v>9086</v>
      </c>
      <c r="I3340" s="166" t="s">
        <v>12803</v>
      </c>
      <c r="J3340" s="166" t="s">
        <v>12803</v>
      </c>
      <c r="K3340" s="180" t="s">
        <v>12804</v>
      </c>
      <c r="L3340" s="25" t="s">
        <v>25</v>
      </c>
      <c r="M3340" s="195">
        <v>7</v>
      </c>
      <c r="N3340" s="17">
        <v>41365</v>
      </c>
      <c r="O3340" s="69" t="str">
        <f>IFERROR(VLOOKUP(IF($L3340="―",$K3340,$L3340),[5]法人一覧!$D$4:$E$326,2,FALSE),"―")</f>
        <v>―</v>
      </c>
    </row>
    <row r="3341" spans="1:15" ht="30" customHeight="1" x14ac:dyDescent="0.15">
      <c r="A3341" s="39">
        <f>IF($B$3163="","",COUNTA($B$3163:B3341))</f>
        <v>179</v>
      </c>
      <c r="B3341" s="195">
        <f t="shared" si="345"/>
        <v>3341</v>
      </c>
      <c r="C3341" s="195" t="str">
        <f t="shared" si="346"/>
        <v>（１）　児童発達支援　（児童福祉法）</v>
      </c>
      <c r="D3341" s="131" t="str">
        <f t="shared" si="347"/>
        <v>障がい福祉課</v>
      </c>
      <c r="E3341" s="27" t="str">
        <f t="shared" si="348"/>
        <v>放課後等デイサービス</v>
      </c>
      <c r="F3341" s="180" t="s">
        <v>13625</v>
      </c>
      <c r="G3341" s="166" t="s">
        <v>9059</v>
      </c>
      <c r="H3341" s="177" t="s">
        <v>13626</v>
      </c>
      <c r="I3341" s="12" t="s">
        <v>9061</v>
      </c>
      <c r="J3341" s="12" t="s">
        <v>9061</v>
      </c>
      <c r="K3341" s="180" t="s">
        <v>9062</v>
      </c>
      <c r="L3341" s="25" t="s">
        <v>25</v>
      </c>
      <c r="M3341" s="195">
        <v>10</v>
      </c>
      <c r="N3341" s="17">
        <v>41395</v>
      </c>
      <c r="O3341" s="69" t="str">
        <f>IFERROR(VLOOKUP(IF($L3341="―",$K3341,$L3341),[5]法人一覧!$D$4:$E$326,2,FALSE),"―")</f>
        <v>―</v>
      </c>
    </row>
    <row r="3342" spans="1:15" ht="30" customHeight="1" x14ac:dyDescent="0.15">
      <c r="A3342" s="39">
        <f>IF($B$3163="","",COUNTA($B$3163:B3342))</f>
        <v>180</v>
      </c>
      <c r="B3342" s="195">
        <f t="shared" si="345"/>
        <v>3342</v>
      </c>
      <c r="C3342" s="195" t="str">
        <f t="shared" si="346"/>
        <v>（１）　児童発達支援　（児童福祉法）</v>
      </c>
      <c r="D3342" s="131" t="str">
        <f t="shared" si="347"/>
        <v>障がい福祉課</v>
      </c>
      <c r="E3342" s="27" t="str">
        <f t="shared" si="348"/>
        <v>放課後等デイサービス</v>
      </c>
      <c r="F3342" s="276" t="s">
        <v>12805</v>
      </c>
      <c r="G3342" s="12" t="s">
        <v>3353</v>
      </c>
      <c r="H3342" s="177" t="s">
        <v>12806</v>
      </c>
      <c r="I3342" s="12" t="s">
        <v>12807</v>
      </c>
      <c r="J3342" s="12" t="s">
        <v>12807</v>
      </c>
      <c r="K3342" s="276" t="s">
        <v>12808</v>
      </c>
      <c r="L3342" s="25" t="s">
        <v>25</v>
      </c>
      <c r="M3342" s="195">
        <v>10</v>
      </c>
      <c r="N3342" s="17">
        <v>41518</v>
      </c>
      <c r="O3342" s="69" t="str">
        <f>IFERROR(VLOOKUP(IF($L3342="―",$K3342,$L3342),[5]法人一覧!$D$4:$E$326,2,FALSE),"―")</f>
        <v>―</v>
      </c>
    </row>
    <row r="3343" spans="1:15" ht="30" customHeight="1" x14ac:dyDescent="0.15">
      <c r="A3343" s="39">
        <f>IF($B$3163="","",COUNTA($B$3163:B3343))</f>
        <v>181</v>
      </c>
      <c r="B3343" s="195">
        <f t="shared" si="345"/>
        <v>3343</v>
      </c>
      <c r="C3343" s="195" t="str">
        <f t="shared" si="346"/>
        <v>（１）　児童発達支援　（児童福祉法）</v>
      </c>
      <c r="D3343" s="131" t="str">
        <f t="shared" si="347"/>
        <v>障がい福祉課</v>
      </c>
      <c r="E3343" s="27" t="str">
        <f t="shared" si="348"/>
        <v>放課後等デイサービス</v>
      </c>
      <c r="F3343" s="276" t="s">
        <v>12809</v>
      </c>
      <c r="G3343" s="12" t="s">
        <v>1251</v>
      </c>
      <c r="H3343" s="177" t="s">
        <v>12810</v>
      </c>
      <c r="I3343" s="12" t="s">
        <v>12811</v>
      </c>
      <c r="J3343" s="12" t="s">
        <v>12812</v>
      </c>
      <c r="K3343" s="276" t="s">
        <v>12813</v>
      </c>
      <c r="L3343" s="25" t="s">
        <v>25</v>
      </c>
      <c r="M3343" s="195">
        <v>10</v>
      </c>
      <c r="N3343" s="17">
        <v>41730</v>
      </c>
      <c r="O3343" s="69" t="str">
        <f>IFERROR(VLOOKUP(IF($L3343="―",$K3343,$L3343),[5]法人一覧!$D$4:$E$326,2,FALSE),"―")</f>
        <v>―</v>
      </c>
    </row>
    <row r="3344" spans="1:15" ht="30" customHeight="1" x14ac:dyDescent="0.15">
      <c r="A3344" s="39">
        <f>IF($B$3163="","",COUNTA($B$3163:B3344))</f>
        <v>182</v>
      </c>
      <c r="B3344" s="195">
        <f t="shared" si="345"/>
        <v>3344</v>
      </c>
      <c r="C3344" s="195" t="str">
        <f t="shared" si="346"/>
        <v>（１）　児童発達支援　（児童福祉法）</v>
      </c>
      <c r="D3344" s="131" t="str">
        <f t="shared" si="347"/>
        <v>障がい福祉課</v>
      </c>
      <c r="E3344" s="27" t="str">
        <f t="shared" si="348"/>
        <v>放課後等デイサービス</v>
      </c>
      <c r="F3344" s="276" t="s">
        <v>13627</v>
      </c>
      <c r="G3344" s="12" t="s">
        <v>1167</v>
      </c>
      <c r="H3344" s="177" t="s">
        <v>12815</v>
      </c>
      <c r="I3344" s="12" t="s">
        <v>12816</v>
      </c>
      <c r="J3344" s="12" t="s">
        <v>12817</v>
      </c>
      <c r="K3344" s="276" t="s">
        <v>12818</v>
      </c>
      <c r="L3344" s="25" t="s">
        <v>25</v>
      </c>
      <c r="M3344" s="195">
        <v>10</v>
      </c>
      <c r="N3344" s="17">
        <v>41730</v>
      </c>
      <c r="O3344" s="69" t="str">
        <f>IFERROR(VLOOKUP(IF($L3344="―",$K3344,$L3344),[5]法人一覧!$D$4:$E$326,2,FALSE),"―")</f>
        <v>―</v>
      </c>
    </row>
    <row r="3345" spans="1:15" ht="30" customHeight="1" x14ac:dyDescent="0.15">
      <c r="A3345" s="39">
        <f>IF($B$3163="","",COUNTA($B$3163:B3345))</f>
        <v>183</v>
      </c>
      <c r="B3345" s="195">
        <f t="shared" si="345"/>
        <v>3345</v>
      </c>
      <c r="C3345" s="195" t="str">
        <f t="shared" si="346"/>
        <v>（１）　児童発達支援　（児童福祉法）</v>
      </c>
      <c r="D3345" s="131" t="str">
        <f t="shared" si="347"/>
        <v>障がい福祉課</v>
      </c>
      <c r="E3345" s="27" t="str">
        <f t="shared" si="348"/>
        <v>放課後等デイサービス</v>
      </c>
      <c r="F3345" s="276" t="s">
        <v>13628</v>
      </c>
      <c r="G3345" s="12" t="s">
        <v>3339</v>
      </c>
      <c r="H3345" s="177" t="s">
        <v>12820</v>
      </c>
      <c r="I3345" s="12" t="s">
        <v>13629</v>
      </c>
      <c r="J3345" s="12" t="s">
        <v>13629</v>
      </c>
      <c r="K3345" s="377" t="s">
        <v>12822</v>
      </c>
      <c r="L3345" s="25" t="s">
        <v>25</v>
      </c>
      <c r="M3345" s="195">
        <v>10</v>
      </c>
      <c r="N3345" s="17">
        <v>41760</v>
      </c>
      <c r="O3345" s="69" t="str">
        <f>IFERROR(VLOOKUP(IF($L3345="―",$K3345,$L3345),[5]法人一覧!$D$4:$E$326,2,FALSE),"―")</f>
        <v>―</v>
      </c>
    </row>
    <row r="3346" spans="1:15" ht="30" customHeight="1" x14ac:dyDescent="0.15">
      <c r="A3346" s="39">
        <f>IF($B$3163="","",COUNTA($B$3163:B3346))</f>
        <v>184</v>
      </c>
      <c r="B3346" s="195">
        <f t="shared" si="345"/>
        <v>3346</v>
      </c>
      <c r="C3346" s="195" t="str">
        <f t="shared" si="346"/>
        <v>（１）　児童発達支援　（児童福祉法）</v>
      </c>
      <c r="D3346" s="131" t="str">
        <f t="shared" si="347"/>
        <v>障がい福祉課</v>
      </c>
      <c r="E3346" s="27" t="str">
        <f t="shared" si="348"/>
        <v>放課後等デイサービス</v>
      </c>
      <c r="F3346" s="180" t="s">
        <v>12823</v>
      </c>
      <c r="G3346" s="166" t="s">
        <v>1264</v>
      </c>
      <c r="H3346" s="177" t="s">
        <v>12824</v>
      </c>
      <c r="I3346" s="12" t="s">
        <v>13630</v>
      </c>
      <c r="J3346" s="12" t="s">
        <v>13630</v>
      </c>
      <c r="K3346" s="276" t="s">
        <v>12826</v>
      </c>
      <c r="L3346" s="25" t="s">
        <v>25</v>
      </c>
      <c r="M3346" s="195">
        <v>10</v>
      </c>
      <c r="N3346" s="17">
        <v>41821</v>
      </c>
      <c r="O3346" s="69" t="str">
        <f>IFERROR(VLOOKUP(IF($L3346="―",$K3346,$L3346),[5]法人一覧!$D$4:$E$326,2,FALSE),"―")</f>
        <v>―</v>
      </c>
    </row>
    <row r="3347" spans="1:15" ht="30" customHeight="1" x14ac:dyDescent="0.15">
      <c r="A3347" s="39">
        <f>IF($B$3163="","",COUNTA($B$3163:B3347))</f>
        <v>185</v>
      </c>
      <c r="B3347" s="195">
        <f t="shared" si="345"/>
        <v>3347</v>
      </c>
      <c r="C3347" s="195" t="str">
        <f t="shared" si="346"/>
        <v>（１）　児童発達支援　（児童福祉法）</v>
      </c>
      <c r="D3347" s="131" t="str">
        <f t="shared" si="347"/>
        <v>障がい福祉課</v>
      </c>
      <c r="E3347" s="27" t="str">
        <f t="shared" si="348"/>
        <v>放課後等デイサービス</v>
      </c>
      <c r="F3347" s="276" t="s">
        <v>12827</v>
      </c>
      <c r="G3347" s="12" t="s">
        <v>3346</v>
      </c>
      <c r="H3347" s="177" t="s">
        <v>12828</v>
      </c>
      <c r="I3347" s="12" t="s">
        <v>12829</v>
      </c>
      <c r="J3347" s="12" t="s">
        <v>12830</v>
      </c>
      <c r="K3347" s="276" t="s">
        <v>12818</v>
      </c>
      <c r="L3347" s="25" t="s">
        <v>25</v>
      </c>
      <c r="M3347" s="195">
        <v>10</v>
      </c>
      <c r="N3347" s="17">
        <v>41852</v>
      </c>
      <c r="O3347" s="69" t="str">
        <f>IFERROR(VLOOKUP(IF($L3347="―",$K3347,$L3347),[5]法人一覧!$D$4:$E$326,2,FALSE),"―")</f>
        <v>―</v>
      </c>
    </row>
    <row r="3348" spans="1:15" ht="30" customHeight="1" x14ac:dyDescent="0.15">
      <c r="A3348" s="39">
        <f>IF($B$3163="","",COUNTA($B$3163:B3348))</f>
        <v>186</v>
      </c>
      <c r="B3348" s="195">
        <f t="shared" si="345"/>
        <v>3348</v>
      </c>
      <c r="C3348" s="195" t="str">
        <f t="shared" si="346"/>
        <v>（１）　児童発達支援　（児童福祉法）</v>
      </c>
      <c r="D3348" s="131" t="str">
        <f t="shared" si="347"/>
        <v>障がい福祉課</v>
      </c>
      <c r="E3348" s="27" t="str">
        <f t="shared" si="348"/>
        <v>放課後等デイサービス</v>
      </c>
      <c r="F3348" s="180" t="s">
        <v>13631</v>
      </c>
      <c r="G3348" s="12" t="s">
        <v>3346</v>
      </c>
      <c r="H3348" s="177" t="s">
        <v>12837</v>
      </c>
      <c r="I3348" s="12" t="s">
        <v>12838</v>
      </c>
      <c r="J3348" s="12" t="s">
        <v>12839</v>
      </c>
      <c r="K3348" s="276" t="s">
        <v>12840</v>
      </c>
      <c r="L3348" s="25" t="s">
        <v>25</v>
      </c>
      <c r="M3348" s="195">
        <v>10</v>
      </c>
      <c r="N3348" s="17">
        <v>42125</v>
      </c>
      <c r="O3348" s="69" t="str">
        <f>IFERROR(VLOOKUP(IF($L3348="―",$K3348,$L3348),[5]法人一覧!$D$4:$E$326,2,FALSE),"―")</f>
        <v>―</v>
      </c>
    </row>
    <row r="3349" spans="1:15" ht="30" customHeight="1" x14ac:dyDescent="0.15">
      <c r="A3349" s="39">
        <f>IF($B$3163="","",COUNTA($B$3163:B3349))</f>
        <v>187</v>
      </c>
      <c r="B3349" s="195">
        <f t="shared" si="345"/>
        <v>3349</v>
      </c>
      <c r="C3349" s="195" t="str">
        <f t="shared" si="346"/>
        <v>（１）　児童発達支援　（児童福祉法）</v>
      </c>
      <c r="D3349" s="131" t="str">
        <f t="shared" si="347"/>
        <v>障がい福祉課</v>
      </c>
      <c r="E3349" s="27" t="str">
        <f t="shared" si="348"/>
        <v>放課後等デイサービス</v>
      </c>
      <c r="F3349" s="180" t="s">
        <v>13632</v>
      </c>
      <c r="G3349" s="12" t="s">
        <v>384</v>
      </c>
      <c r="H3349" s="177" t="s">
        <v>13633</v>
      </c>
      <c r="I3349" s="12" t="s">
        <v>13634</v>
      </c>
      <c r="J3349" s="12" t="s">
        <v>13635</v>
      </c>
      <c r="K3349" s="276" t="s">
        <v>13636</v>
      </c>
      <c r="L3349" s="25" t="s">
        <v>25</v>
      </c>
      <c r="M3349" s="195">
        <v>20</v>
      </c>
      <c r="N3349" s="17">
        <v>42248</v>
      </c>
      <c r="O3349" s="69" t="str">
        <f>IFERROR(VLOOKUP(IF($L3349="―",$K3349,$L3349),[5]法人一覧!$D$4:$E$326,2,FALSE),"―")</f>
        <v>―</v>
      </c>
    </row>
    <row r="3350" spans="1:15" ht="30" customHeight="1" x14ac:dyDescent="0.15">
      <c r="A3350" s="39">
        <f>IF($B$3163="","",COUNTA($B$3163:B3350))</f>
        <v>188</v>
      </c>
      <c r="B3350" s="195">
        <f t="shared" si="345"/>
        <v>3350</v>
      </c>
      <c r="C3350" s="195" t="str">
        <f t="shared" si="346"/>
        <v>（１）　児童発達支援　（児童福祉法）</v>
      </c>
      <c r="D3350" s="131" t="str">
        <f t="shared" si="347"/>
        <v>障がい福祉課</v>
      </c>
      <c r="E3350" s="27" t="str">
        <f t="shared" si="348"/>
        <v>放課後等デイサービス</v>
      </c>
      <c r="F3350" s="180" t="s">
        <v>13637</v>
      </c>
      <c r="G3350" s="12" t="s">
        <v>6656</v>
      </c>
      <c r="H3350" s="177" t="s">
        <v>11734</v>
      </c>
      <c r="I3350" s="12" t="s">
        <v>12842</v>
      </c>
      <c r="J3350" s="12" t="s">
        <v>12842</v>
      </c>
      <c r="K3350" s="276" t="s">
        <v>12843</v>
      </c>
      <c r="L3350" s="25" t="s">
        <v>25</v>
      </c>
      <c r="M3350" s="195">
        <v>20</v>
      </c>
      <c r="N3350" s="17">
        <v>42401</v>
      </c>
      <c r="O3350" s="69" t="str">
        <f>IFERROR(VLOOKUP(IF($L3350="―",$K3350,$L3350),[5]法人一覧!$D$4:$E$326,2,FALSE),"―")</f>
        <v>―</v>
      </c>
    </row>
    <row r="3351" spans="1:15" ht="30" customHeight="1" x14ac:dyDescent="0.15">
      <c r="A3351" s="39">
        <f>IF($B$3163="","",COUNTA($B$3163:B3351))</f>
        <v>189</v>
      </c>
      <c r="B3351" s="195">
        <f t="shared" si="345"/>
        <v>3351</v>
      </c>
      <c r="C3351" s="195" t="str">
        <f t="shared" si="346"/>
        <v>（１）　児童発達支援　（児童福祉法）</v>
      </c>
      <c r="D3351" s="131" t="str">
        <f t="shared" si="347"/>
        <v>障がい福祉課</v>
      </c>
      <c r="E3351" s="27" t="str">
        <f t="shared" si="348"/>
        <v>放課後等デイサービス</v>
      </c>
      <c r="F3351" s="392" t="s">
        <v>12844</v>
      </c>
      <c r="G3351" s="166" t="s">
        <v>4698</v>
      </c>
      <c r="H3351" s="177" t="s">
        <v>12845</v>
      </c>
      <c r="I3351" s="12" t="s">
        <v>12846</v>
      </c>
      <c r="J3351" s="12" t="s">
        <v>12847</v>
      </c>
      <c r="K3351" s="180" t="s">
        <v>12848</v>
      </c>
      <c r="L3351" s="25" t="s">
        <v>25</v>
      </c>
      <c r="M3351" s="195">
        <v>10</v>
      </c>
      <c r="N3351" s="17">
        <v>42491</v>
      </c>
      <c r="O3351" s="69" t="str">
        <f>IFERROR(VLOOKUP(IF($L3351="―",$K3351,$L3351),[5]法人一覧!$D$4:$E$326,2,FALSE),"―")</f>
        <v>―</v>
      </c>
    </row>
    <row r="3352" spans="1:15" ht="30" customHeight="1" x14ac:dyDescent="0.15">
      <c r="A3352" s="39">
        <f>IF($B$3163="","",COUNTA($B$3163:B3352))</f>
        <v>190</v>
      </c>
      <c r="B3352" s="195">
        <f t="shared" si="345"/>
        <v>3352</v>
      </c>
      <c r="C3352" s="195" t="str">
        <f t="shared" si="346"/>
        <v>（１）　児童発達支援　（児童福祉法）</v>
      </c>
      <c r="D3352" s="131" t="str">
        <f t="shared" si="347"/>
        <v>障がい福祉課</v>
      </c>
      <c r="E3352" s="27" t="str">
        <f t="shared" si="348"/>
        <v>放課後等デイサービス</v>
      </c>
      <c r="F3352" s="180" t="s">
        <v>15739</v>
      </c>
      <c r="G3352" s="166" t="s">
        <v>1202</v>
      </c>
      <c r="H3352" s="177" t="s">
        <v>13638</v>
      </c>
      <c r="I3352" s="166" t="s">
        <v>13639</v>
      </c>
      <c r="J3352" s="166" t="s">
        <v>13640</v>
      </c>
      <c r="K3352" s="180" t="s">
        <v>13641</v>
      </c>
      <c r="L3352" s="25" t="s">
        <v>25</v>
      </c>
      <c r="M3352" s="195">
        <v>10</v>
      </c>
      <c r="N3352" s="17">
        <v>42583</v>
      </c>
      <c r="O3352" s="69" t="str">
        <f>IFERROR(VLOOKUP(IF($L3352="―",$K3352,$L3352),[5]法人一覧!$D$4:$E$326,2,FALSE),"―")</f>
        <v>―</v>
      </c>
    </row>
    <row r="3353" spans="1:15" ht="30" customHeight="1" x14ac:dyDescent="0.15">
      <c r="A3353" s="39">
        <f>IF($B$3163="","",COUNTA($B$3163:B3353))</f>
        <v>191</v>
      </c>
      <c r="B3353" s="195">
        <f t="shared" si="345"/>
        <v>3353</v>
      </c>
      <c r="C3353" s="195" t="str">
        <f t="shared" si="346"/>
        <v>（１）　児童発達支援　（児童福祉法）</v>
      </c>
      <c r="D3353" s="131" t="str">
        <f t="shared" si="347"/>
        <v>障がい福祉課</v>
      </c>
      <c r="E3353" s="27" t="str">
        <f t="shared" si="348"/>
        <v>放課後等デイサービス</v>
      </c>
      <c r="F3353" s="180" t="s">
        <v>13642</v>
      </c>
      <c r="G3353" s="166" t="s">
        <v>158</v>
      </c>
      <c r="H3353" s="177" t="s">
        <v>12850</v>
      </c>
      <c r="I3353" s="166" t="s">
        <v>12851</v>
      </c>
      <c r="J3353" s="166" t="s">
        <v>12851</v>
      </c>
      <c r="K3353" s="180" t="s">
        <v>12852</v>
      </c>
      <c r="L3353" s="25" t="s">
        <v>25</v>
      </c>
      <c r="M3353" s="195">
        <v>10</v>
      </c>
      <c r="N3353" s="17">
        <v>42675</v>
      </c>
      <c r="O3353" s="69" t="str">
        <f>IFERROR(VLOOKUP(IF($L3353="―",$K3353,$L3353),[5]法人一覧!$D$4:$E$326,2,FALSE),"―")</f>
        <v>―</v>
      </c>
    </row>
    <row r="3354" spans="1:15" ht="30" customHeight="1" x14ac:dyDescent="0.15">
      <c r="A3354" s="39">
        <f>IF($B$3163="","",COUNTA($B$3163:B3354))</f>
        <v>192</v>
      </c>
      <c r="B3354" s="195">
        <f t="shared" si="345"/>
        <v>3354</v>
      </c>
      <c r="C3354" s="195" t="str">
        <f t="shared" si="346"/>
        <v>（１）　児童発達支援　（児童福祉法）</v>
      </c>
      <c r="D3354" s="131" t="str">
        <f t="shared" si="347"/>
        <v>障がい福祉課</v>
      </c>
      <c r="E3354" s="27" t="str">
        <f t="shared" si="348"/>
        <v>放課後等デイサービス</v>
      </c>
      <c r="F3354" s="180" t="s">
        <v>13643</v>
      </c>
      <c r="G3354" s="166" t="s">
        <v>6838</v>
      </c>
      <c r="H3354" s="177" t="s">
        <v>12854</v>
      </c>
      <c r="I3354" s="166" t="s">
        <v>12855</v>
      </c>
      <c r="J3354" s="166" t="s">
        <v>12856</v>
      </c>
      <c r="K3354" s="180" t="s">
        <v>12857</v>
      </c>
      <c r="L3354" s="25" t="s">
        <v>25</v>
      </c>
      <c r="M3354" s="195">
        <v>10</v>
      </c>
      <c r="N3354" s="17">
        <v>42705</v>
      </c>
      <c r="O3354" s="69" t="str">
        <f>IFERROR(VLOOKUP(IF($L3354="―",$K3354,$L3354),[5]法人一覧!$D$4:$E$326,2,FALSE),"―")</f>
        <v>―</v>
      </c>
    </row>
    <row r="3355" spans="1:15" ht="30" customHeight="1" x14ac:dyDescent="0.15">
      <c r="A3355" s="39">
        <f>IF($B$3163="","",COUNTA($B$3163:B3355))</f>
        <v>193</v>
      </c>
      <c r="B3355" s="195">
        <f t="shared" ref="B3355:B3418" si="349">IF(D3355="","",ROW())</f>
        <v>3355</v>
      </c>
      <c r="C3355" s="195" t="str">
        <f t="shared" ref="C3355:C3418" si="350">$F$2896</f>
        <v>（１）　児童発達支援　（児童福祉法）</v>
      </c>
      <c r="D3355" s="131" t="str">
        <f t="shared" ref="D3355:D3418" si="351">$O$2896</f>
        <v>障がい福祉課</v>
      </c>
      <c r="E3355" s="27" t="str">
        <f t="shared" ref="E3355:E3418" si="352">MID(category6_2,SEARCH("）",category6_2,1)+2,SEARCH("（",category6_2,SEARCH("）",category6_2,1)+2)-SEARCH("）",category6_2,1)-3)</f>
        <v>放課後等デイサービス</v>
      </c>
      <c r="F3355" s="180" t="s">
        <v>13644</v>
      </c>
      <c r="G3355" s="166" t="s">
        <v>9853</v>
      </c>
      <c r="H3355" s="177" t="s">
        <v>13645</v>
      </c>
      <c r="I3355" s="166" t="s">
        <v>13646</v>
      </c>
      <c r="J3355" s="166" t="s">
        <v>13647</v>
      </c>
      <c r="K3355" s="180" t="s">
        <v>13648</v>
      </c>
      <c r="L3355" s="25" t="s">
        <v>25</v>
      </c>
      <c r="M3355" s="195">
        <v>10</v>
      </c>
      <c r="N3355" s="17">
        <v>42705</v>
      </c>
      <c r="O3355" s="69" t="str">
        <f>IFERROR(VLOOKUP(IF($L3355="―",$K3355,$L3355),[5]法人一覧!$D$4:$E$326,2,FALSE),"―")</f>
        <v>―</v>
      </c>
    </row>
    <row r="3356" spans="1:15" ht="30" customHeight="1" x14ac:dyDescent="0.15">
      <c r="A3356" s="39">
        <f>IF($B$3163="","",COUNTA($B$3163:B3356))</f>
        <v>194</v>
      </c>
      <c r="B3356" s="195">
        <f t="shared" si="349"/>
        <v>3356</v>
      </c>
      <c r="C3356" s="195" t="str">
        <f t="shared" si="350"/>
        <v>（１）　児童発達支援　（児童福祉法）</v>
      </c>
      <c r="D3356" s="131" t="str">
        <f t="shared" si="351"/>
        <v>障がい福祉課</v>
      </c>
      <c r="E3356" s="27" t="str">
        <f t="shared" si="352"/>
        <v>放課後等デイサービス</v>
      </c>
      <c r="F3356" s="180" t="s">
        <v>12858</v>
      </c>
      <c r="G3356" s="166" t="s">
        <v>6848</v>
      </c>
      <c r="H3356" s="177" t="s">
        <v>12859</v>
      </c>
      <c r="I3356" s="166" t="s">
        <v>12860</v>
      </c>
      <c r="J3356" s="166" t="s">
        <v>12861</v>
      </c>
      <c r="K3356" s="180" t="s">
        <v>12862</v>
      </c>
      <c r="L3356" s="25" t="s">
        <v>25</v>
      </c>
      <c r="M3356" s="195">
        <v>20</v>
      </c>
      <c r="N3356" s="17">
        <v>42795</v>
      </c>
      <c r="O3356" s="69" t="str">
        <f>IFERROR(VLOOKUP(IF($L3356="―",$K3356,$L3356),[5]法人一覧!$D$4:$E$326,2,FALSE),"―")</f>
        <v>―</v>
      </c>
    </row>
    <row r="3357" spans="1:15" ht="30" customHeight="1" x14ac:dyDescent="0.15">
      <c r="A3357" s="39">
        <f>IF($B$3163="","",COUNTA($B$3163:B3357))</f>
        <v>195</v>
      </c>
      <c r="B3357" s="195">
        <f t="shared" si="349"/>
        <v>3357</v>
      </c>
      <c r="C3357" s="195" t="str">
        <f t="shared" si="350"/>
        <v>（１）　児童発達支援　（児童福祉法）</v>
      </c>
      <c r="D3357" s="131" t="str">
        <f t="shared" si="351"/>
        <v>障がい福祉課</v>
      </c>
      <c r="E3357" s="27" t="str">
        <f t="shared" si="352"/>
        <v>放課後等デイサービス</v>
      </c>
      <c r="F3357" s="180" t="s">
        <v>12863</v>
      </c>
      <c r="G3357" s="166" t="s">
        <v>1233</v>
      </c>
      <c r="H3357" s="177" t="s">
        <v>12864</v>
      </c>
      <c r="I3357" s="166" t="s">
        <v>12865</v>
      </c>
      <c r="J3357" s="166" t="s">
        <v>12866</v>
      </c>
      <c r="K3357" s="180" t="s">
        <v>12867</v>
      </c>
      <c r="L3357" s="25" t="s">
        <v>25</v>
      </c>
      <c r="M3357" s="195">
        <v>10</v>
      </c>
      <c r="N3357" s="17">
        <v>42826</v>
      </c>
      <c r="O3357" s="69" t="str">
        <f>IFERROR(VLOOKUP(IF($L3357="―",$K3357,$L3357),[5]法人一覧!$D$4:$E$326,2,FALSE),"―")</f>
        <v>―</v>
      </c>
    </row>
    <row r="3358" spans="1:15" ht="30" customHeight="1" x14ac:dyDescent="0.15">
      <c r="A3358" s="39">
        <f>IF($B$3163="","",COUNTA($B$3163:B3358))</f>
        <v>196</v>
      </c>
      <c r="B3358" s="195">
        <f t="shared" si="349"/>
        <v>3358</v>
      </c>
      <c r="C3358" s="195" t="str">
        <f t="shared" si="350"/>
        <v>（１）　児童発達支援　（児童福祉法）</v>
      </c>
      <c r="D3358" s="131" t="str">
        <f t="shared" si="351"/>
        <v>障がい福祉課</v>
      </c>
      <c r="E3358" s="27" t="str">
        <f t="shared" si="352"/>
        <v>放課後等デイサービス</v>
      </c>
      <c r="F3358" s="180" t="s">
        <v>13649</v>
      </c>
      <c r="G3358" s="166" t="s">
        <v>4698</v>
      </c>
      <c r="H3358" s="177" t="s">
        <v>13650</v>
      </c>
      <c r="I3358" s="166" t="s">
        <v>13651</v>
      </c>
      <c r="J3358" s="166" t="s">
        <v>13651</v>
      </c>
      <c r="K3358" s="180" t="s">
        <v>12848</v>
      </c>
      <c r="L3358" s="25" t="s">
        <v>25</v>
      </c>
      <c r="M3358" s="195">
        <v>10</v>
      </c>
      <c r="N3358" s="17">
        <v>42917</v>
      </c>
      <c r="O3358" s="69" t="str">
        <f>IFERROR(VLOOKUP(IF($L3358="―",$K3358,$L3358),[5]法人一覧!$D$4:$E$326,2,FALSE),"―")</f>
        <v>―</v>
      </c>
    </row>
    <row r="3359" spans="1:15" ht="30" customHeight="1" x14ac:dyDescent="0.15">
      <c r="A3359" s="39">
        <f>IF($B$3163="","",COUNTA($B$3163:B3359))</f>
        <v>197</v>
      </c>
      <c r="B3359" s="195">
        <f t="shared" si="349"/>
        <v>3359</v>
      </c>
      <c r="C3359" s="195" t="str">
        <f t="shared" si="350"/>
        <v>（１）　児童発達支援　（児童福祉法）</v>
      </c>
      <c r="D3359" s="131" t="str">
        <f t="shared" si="351"/>
        <v>障がい福祉課</v>
      </c>
      <c r="E3359" s="27" t="str">
        <f t="shared" si="352"/>
        <v>放課後等デイサービス</v>
      </c>
      <c r="F3359" s="180" t="s">
        <v>12868</v>
      </c>
      <c r="G3359" s="166" t="s">
        <v>359</v>
      </c>
      <c r="H3359" s="177" t="s">
        <v>12869</v>
      </c>
      <c r="I3359" s="166" t="s">
        <v>12870</v>
      </c>
      <c r="J3359" s="166" t="s">
        <v>12870</v>
      </c>
      <c r="K3359" s="180" t="s">
        <v>12871</v>
      </c>
      <c r="L3359" s="25" t="s">
        <v>25</v>
      </c>
      <c r="M3359" s="195">
        <v>20</v>
      </c>
      <c r="N3359" s="17">
        <v>43191</v>
      </c>
      <c r="O3359" s="69" t="str">
        <f>IFERROR(VLOOKUP(IF($L3359="―",$K3359,$L3359),[5]法人一覧!$D$4:$E$326,2,FALSE),"―")</f>
        <v>―</v>
      </c>
    </row>
    <row r="3360" spans="1:15" ht="30" customHeight="1" x14ac:dyDescent="0.15">
      <c r="A3360" s="39">
        <f>IF($B$3163="","",COUNTA($B$3163:B3360))</f>
        <v>198</v>
      </c>
      <c r="B3360" s="195">
        <f t="shared" si="349"/>
        <v>3360</v>
      </c>
      <c r="C3360" s="195" t="str">
        <f t="shared" si="350"/>
        <v>（１）　児童発達支援　（児童福祉法）</v>
      </c>
      <c r="D3360" s="131" t="str">
        <f t="shared" si="351"/>
        <v>障がい福祉課</v>
      </c>
      <c r="E3360" s="27" t="str">
        <f t="shared" si="352"/>
        <v>放課後等デイサービス</v>
      </c>
      <c r="F3360" s="180" t="s">
        <v>13652</v>
      </c>
      <c r="G3360" s="166" t="s">
        <v>5509</v>
      </c>
      <c r="H3360" s="177" t="s">
        <v>12874</v>
      </c>
      <c r="I3360" s="166" t="s">
        <v>13653</v>
      </c>
      <c r="J3360" s="166" t="s">
        <v>13653</v>
      </c>
      <c r="K3360" s="180" t="s">
        <v>12852</v>
      </c>
      <c r="L3360" s="25" t="s">
        <v>25</v>
      </c>
      <c r="M3360" s="195">
        <v>10</v>
      </c>
      <c r="N3360" s="17">
        <v>43191</v>
      </c>
      <c r="O3360" s="69" t="str">
        <f>IFERROR(VLOOKUP(IF($L3360="―",$K3360,$L3360),[5]法人一覧!$D$4:$E$326,2,FALSE),"―")</f>
        <v>―</v>
      </c>
    </row>
    <row r="3361" spans="1:15" ht="30" customHeight="1" x14ac:dyDescent="0.15">
      <c r="A3361" s="39">
        <f>IF($B$3163="","",COUNTA($B$3163:B3361))</f>
        <v>199</v>
      </c>
      <c r="B3361" s="195">
        <f t="shared" si="349"/>
        <v>3361</v>
      </c>
      <c r="C3361" s="195" t="str">
        <f t="shared" si="350"/>
        <v>（１）　児童発達支援　（児童福祉法）</v>
      </c>
      <c r="D3361" s="131" t="str">
        <f t="shared" si="351"/>
        <v>障がい福祉課</v>
      </c>
      <c r="E3361" s="27" t="str">
        <f t="shared" si="352"/>
        <v>放課後等デイサービス</v>
      </c>
      <c r="F3361" s="180" t="s">
        <v>13654</v>
      </c>
      <c r="G3361" s="166" t="s">
        <v>13655</v>
      </c>
      <c r="H3361" s="177" t="s">
        <v>12878</v>
      </c>
      <c r="I3361" s="166" t="s">
        <v>13656</v>
      </c>
      <c r="J3361" s="166" t="s">
        <v>13657</v>
      </c>
      <c r="K3361" s="180" t="s">
        <v>12881</v>
      </c>
      <c r="L3361" s="25" t="s">
        <v>25</v>
      </c>
      <c r="M3361" s="195">
        <v>10</v>
      </c>
      <c r="N3361" s="17">
        <v>43191</v>
      </c>
      <c r="O3361" s="69" t="str">
        <f>IFERROR(VLOOKUP(IF($L3361="―",$K3361,$L3361),[5]法人一覧!$D$4:$E$326,2,FALSE),"―")</f>
        <v>―</v>
      </c>
    </row>
    <row r="3362" spans="1:15" ht="30" customHeight="1" x14ac:dyDescent="0.15">
      <c r="A3362" s="39">
        <f>IF($B$3163="","",COUNTA($B$3163:B3362))</f>
        <v>200</v>
      </c>
      <c r="B3362" s="195">
        <f t="shared" si="349"/>
        <v>3362</v>
      </c>
      <c r="C3362" s="195" t="str">
        <f t="shared" si="350"/>
        <v>（１）　児童発達支援　（児童福祉法）</v>
      </c>
      <c r="D3362" s="131" t="str">
        <f t="shared" si="351"/>
        <v>障がい福祉課</v>
      </c>
      <c r="E3362" s="27" t="str">
        <f t="shared" si="352"/>
        <v>放課後等デイサービス</v>
      </c>
      <c r="F3362" s="276" t="s">
        <v>13658</v>
      </c>
      <c r="G3362" s="12" t="s">
        <v>3375</v>
      </c>
      <c r="H3362" s="177" t="s">
        <v>13659</v>
      </c>
      <c r="I3362" s="12" t="s">
        <v>13660</v>
      </c>
      <c r="J3362" s="12" t="s">
        <v>13661</v>
      </c>
      <c r="K3362" s="276" t="s">
        <v>13662</v>
      </c>
      <c r="L3362" s="25" t="s">
        <v>25</v>
      </c>
      <c r="M3362" s="280">
        <v>10</v>
      </c>
      <c r="N3362" s="17">
        <v>43252</v>
      </c>
      <c r="O3362" s="69" t="str">
        <f>IFERROR(VLOOKUP(IF($L3362="―",$K3362,$L3362),[5]法人一覧!$D$4:$E$326,2,FALSE),"―")</f>
        <v>―</v>
      </c>
    </row>
    <row r="3363" spans="1:15" ht="30" customHeight="1" x14ac:dyDescent="0.15">
      <c r="A3363" s="39">
        <f>IF($B$3163="","",COUNTA($B$3163:B3363))</f>
        <v>201</v>
      </c>
      <c r="B3363" s="195">
        <f t="shared" si="349"/>
        <v>3363</v>
      </c>
      <c r="C3363" s="195" t="str">
        <f t="shared" si="350"/>
        <v>（１）　児童発達支援　（児童福祉法）</v>
      </c>
      <c r="D3363" s="131" t="str">
        <f t="shared" si="351"/>
        <v>障がい福祉課</v>
      </c>
      <c r="E3363" s="27" t="str">
        <f t="shared" si="352"/>
        <v>放課後等デイサービス</v>
      </c>
      <c r="F3363" s="276" t="s">
        <v>13663</v>
      </c>
      <c r="G3363" s="12" t="s">
        <v>12883</v>
      </c>
      <c r="H3363" s="177" t="s">
        <v>12884</v>
      </c>
      <c r="I3363" s="12" t="s">
        <v>12885</v>
      </c>
      <c r="J3363" s="12" t="s">
        <v>12886</v>
      </c>
      <c r="K3363" s="180" t="s">
        <v>12867</v>
      </c>
      <c r="L3363" s="25" t="s">
        <v>25</v>
      </c>
      <c r="M3363" s="280">
        <v>10</v>
      </c>
      <c r="N3363" s="17">
        <v>43282</v>
      </c>
      <c r="O3363" s="69" t="str">
        <f>IFERROR(VLOOKUP(IF($L3363="―",$K3363,$L3363),[5]法人一覧!$D$4:$E$326,2,FALSE),"―")</f>
        <v>―</v>
      </c>
    </row>
    <row r="3364" spans="1:15" ht="30" customHeight="1" x14ac:dyDescent="0.15">
      <c r="A3364" s="39">
        <f>IF($B$3163="","",COUNTA($B$3163:B3364))</f>
        <v>202</v>
      </c>
      <c r="B3364" s="195">
        <f t="shared" si="349"/>
        <v>3364</v>
      </c>
      <c r="C3364" s="195" t="str">
        <f t="shared" si="350"/>
        <v>（１）　児童発達支援　（児童福祉法）</v>
      </c>
      <c r="D3364" s="131" t="str">
        <f t="shared" si="351"/>
        <v>障がい福祉課</v>
      </c>
      <c r="E3364" s="27" t="str">
        <f t="shared" si="352"/>
        <v>放課後等デイサービス</v>
      </c>
      <c r="F3364" s="276" t="s">
        <v>12887</v>
      </c>
      <c r="G3364" s="12" t="s">
        <v>12888</v>
      </c>
      <c r="H3364" s="177" t="s">
        <v>12889</v>
      </c>
      <c r="I3364" s="12" t="s">
        <v>12890</v>
      </c>
      <c r="J3364" s="12" t="s">
        <v>12890</v>
      </c>
      <c r="K3364" s="276" t="s">
        <v>12891</v>
      </c>
      <c r="L3364" s="25" t="s">
        <v>25</v>
      </c>
      <c r="M3364" s="280">
        <v>20</v>
      </c>
      <c r="N3364" s="17">
        <v>43282</v>
      </c>
      <c r="O3364" s="69" t="str">
        <f>IFERROR(VLOOKUP(IF($L3364="―",$K3364,$L3364),[5]法人一覧!$D$4:$E$326,2,FALSE),"―")</f>
        <v>―</v>
      </c>
    </row>
    <row r="3365" spans="1:15" ht="30" customHeight="1" x14ac:dyDescent="0.15">
      <c r="A3365" s="39">
        <f>IF($B$3163="","",COUNTA($B$3163:B3365))</f>
        <v>203</v>
      </c>
      <c r="B3365" s="195">
        <f t="shared" si="349"/>
        <v>3365</v>
      </c>
      <c r="C3365" s="195" t="str">
        <f t="shared" si="350"/>
        <v>（１）　児童発達支援　（児童福祉法）</v>
      </c>
      <c r="D3365" s="131" t="str">
        <f t="shared" si="351"/>
        <v>障がい福祉課</v>
      </c>
      <c r="E3365" s="27" t="str">
        <f t="shared" si="352"/>
        <v>放課後等デイサービス</v>
      </c>
      <c r="F3365" s="276" t="s">
        <v>12892</v>
      </c>
      <c r="G3365" s="12" t="s">
        <v>1251</v>
      </c>
      <c r="H3365" s="177" t="s">
        <v>12893</v>
      </c>
      <c r="I3365" s="12" t="s">
        <v>12894</v>
      </c>
      <c r="J3365" s="12" t="s">
        <v>12895</v>
      </c>
      <c r="K3365" s="276" t="s">
        <v>12813</v>
      </c>
      <c r="L3365" s="25" t="s">
        <v>25</v>
      </c>
      <c r="M3365" s="274">
        <v>10</v>
      </c>
      <c r="N3365" s="17">
        <v>43525</v>
      </c>
      <c r="O3365" s="69" t="str">
        <f>IFERROR(VLOOKUP(IF($L3365="―",$K3365,$L3365),[5]法人一覧!$D$4:$E$326,2,FALSE),"―")</f>
        <v>―</v>
      </c>
    </row>
    <row r="3366" spans="1:15" ht="30" customHeight="1" x14ac:dyDescent="0.15">
      <c r="A3366" s="39">
        <f>IF($B$3163="","",COUNTA($B$3163:B3366))</f>
        <v>204</v>
      </c>
      <c r="B3366" s="195">
        <f t="shared" si="349"/>
        <v>3366</v>
      </c>
      <c r="C3366" s="195" t="str">
        <f t="shared" si="350"/>
        <v>（１）　児童発達支援　（児童福祉法）</v>
      </c>
      <c r="D3366" s="131" t="str">
        <f t="shared" si="351"/>
        <v>障がい福祉課</v>
      </c>
      <c r="E3366" s="27" t="str">
        <f t="shared" si="352"/>
        <v>放課後等デイサービス</v>
      </c>
      <c r="F3366" s="276" t="s">
        <v>13664</v>
      </c>
      <c r="G3366" s="12" t="s">
        <v>4698</v>
      </c>
      <c r="H3366" s="177" t="s">
        <v>13665</v>
      </c>
      <c r="I3366" s="12" t="s">
        <v>13666</v>
      </c>
      <c r="J3366" s="12" t="s">
        <v>13667</v>
      </c>
      <c r="K3366" s="276" t="s">
        <v>12848</v>
      </c>
      <c r="L3366" s="25" t="s">
        <v>25</v>
      </c>
      <c r="M3366" s="287">
        <v>10</v>
      </c>
      <c r="N3366" s="17">
        <v>43617</v>
      </c>
      <c r="O3366" s="69" t="str">
        <f>IFERROR(VLOOKUP(IF($L3366="―",$K3366,$L3366),[5]法人一覧!$D$4:$E$326,2,FALSE),"―")</f>
        <v>―</v>
      </c>
    </row>
    <row r="3367" spans="1:15" ht="30" customHeight="1" x14ac:dyDescent="0.15">
      <c r="A3367" s="39">
        <f>IF($B$3163="","",COUNTA($B$3163:B3367))</f>
        <v>205</v>
      </c>
      <c r="B3367" s="195">
        <f t="shared" si="349"/>
        <v>3367</v>
      </c>
      <c r="C3367" s="195" t="str">
        <f t="shared" si="350"/>
        <v>（１）　児童発達支援　（児童福祉法）</v>
      </c>
      <c r="D3367" s="131" t="str">
        <f t="shared" si="351"/>
        <v>障がい福祉課</v>
      </c>
      <c r="E3367" s="27" t="str">
        <f t="shared" si="352"/>
        <v>放課後等デイサービス</v>
      </c>
      <c r="F3367" s="303" t="s">
        <v>12896</v>
      </c>
      <c r="G3367" s="12" t="s">
        <v>12897</v>
      </c>
      <c r="H3367" s="177" t="s">
        <v>12898</v>
      </c>
      <c r="I3367" s="12" t="s">
        <v>12899</v>
      </c>
      <c r="J3367" s="12" t="s">
        <v>12899</v>
      </c>
      <c r="K3367" s="276" t="s">
        <v>12900</v>
      </c>
      <c r="L3367" s="25" t="s">
        <v>25</v>
      </c>
      <c r="M3367" s="169">
        <v>10</v>
      </c>
      <c r="N3367" s="17">
        <v>43647</v>
      </c>
      <c r="O3367" s="69" t="str">
        <f>IFERROR(VLOOKUP(IF($L3367="―",$K3367,$L3367),[5]法人一覧!$D$4:$E$326,2,FALSE),"―")</f>
        <v>―</v>
      </c>
    </row>
    <row r="3368" spans="1:15" ht="54" x14ac:dyDescent="0.15">
      <c r="A3368" s="39">
        <f>IF($B$3163="","",COUNTA($B$3163:B3368))</f>
        <v>206</v>
      </c>
      <c r="B3368" s="195">
        <f t="shared" si="349"/>
        <v>3368</v>
      </c>
      <c r="C3368" s="195" t="str">
        <f t="shared" si="350"/>
        <v>（１）　児童発達支援　（児童福祉法）</v>
      </c>
      <c r="D3368" s="131" t="str">
        <f t="shared" si="351"/>
        <v>障がい福祉課</v>
      </c>
      <c r="E3368" s="27" t="str">
        <f t="shared" si="352"/>
        <v>放課後等デイサービス</v>
      </c>
      <c r="F3368" s="180" t="s">
        <v>13668</v>
      </c>
      <c r="G3368" s="12" t="s">
        <v>1202</v>
      </c>
      <c r="H3368" s="177" t="s">
        <v>13669</v>
      </c>
      <c r="I3368" s="276" t="s">
        <v>16141</v>
      </c>
      <c r="J3368" s="276" t="s">
        <v>16142</v>
      </c>
      <c r="K3368" s="276" t="s">
        <v>12906</v>
      </c>
      <c r="L3368" s="25" t="s">
        <v>25</v>
      </c>
      <c r="M3368" s="195">
        <v>20</v>
      </c>
      <c r="N3368" s="17">
        <v>43647</v>
      </c>
      <c r="O3368" s="69" t="str">
        <f>IFERROR(VLOOKUP(IF($L3368="―",$K3368,$L3368),[5]法人一覧!$D$4:$E$326,2,FALSE),"―")</f>
        <v>―</v>
      </c>
    </row>
    <row r="3369" spans="1:15" ht="30" customHeight="1" x14ac:dyDescent="0.15">
      <c r="A3369" s="39">
        <f>IF($B$3163="","",COUNTA($B$3163:B3369))</f>
        <v>207</v>
      </c>
      <c r="B3369" s="195">
        <f t="shared" si="349"/>
        <v>3369</v>
      </c>
      <c r="C3369" s="195" t="str">
        <f t="shared" si="350"/>
        <v>（１）　児童発達支援　（児童福祉法）</v>
      </c>
      <c r="D3369" s="131" t="str">
        <f t="shared" si="351"/>
        <v>障がい福祉課</v>
      </c>
      <c r="E3369" s="27" t="str">
        <f t="shared" si="352"/>
        <v>放課後等デイサービス</v>
      </c>
      <c r="F3369" s="180" t="s">
        <v>13670</v>
      </c>
      <c r="G3369" s="166" t="s">
        <v>12902</v>
      </c>
      <c r="H3369" s="177" t="s">
        <v>12903</v>
      </c>
      <c r="I3369" s="166" t="s">
        <v>13671</v>
      </c>
      <c r="J3369" s="166" t="s">
        <v>13672</v>
      </c>
      <c r="K3369" s="180" t="s">
        <v>12906</v>
      </c>
      <c r="L3369" s="25" t="s">
        <v>25</v>
      </c>
      <c r="M3369" s="195">
        <v>20</v>
      </c>
      <c r="N3369" s="17">
        <v>43647</v>
      </c>
      <c r="O3369" s="69" t="str">
        <f>IFERROR(VLOOKUP(IF($L3369="―",$K3369,$L3369),[5]法人一覧!$D$4:$E$326,2,FALSE),"―")</f>
        <v>―</v>
      </c>
    </row>
    <row r="3370" spans="1:15" ht="30" customHeight="1" x14ac:dyDescent="0.15">
      <c r="A3370" s="39">
        <f>IF($B$3163="","",COUNTA($B$3163:B3370))</f>
        <v>208</v>
      </c>
      <c r="B3370" s="195">
        <f t="shared" si="349"/>
        <v>3370</v>
      </c>
      <c r="C3370" s="195" t="str">
        <f t="shared" si="350"/>
        <v>（１）　児童発達支援　（児童福祉法）</v>
      </c>
      <c r="D3370" s="131" t="str">
        <f t="shared" si="351"/>
        <v>障がい福祉課</v>
      </c>
      <c r="E3370" s="27" t="str">
        <f t="shared" si="352"/>
        <v>放課後等デイサービス</v>
      </c>
      <c r="F3370" s="303" t="s">
        <v>13673</v>
      </c>
      <c r="G3370" s="12" t="s">
        <v>12883</v>
      </c>
      <c r="H3370" s="177" t="s">
        <v>13674</v>
      </c>
      <c r="I3370" s="12" t="s">
        <v>13675</v>
      </c>
      <c r="J3370" s="12" t="s">
        <v>13676</v>
      </c>
      <c r="K3370" s="276" t="s">
        <v>13677</v>
      </c>
      <c r="L3370" s="25" t="s">
        <v>25</v>
      </c>
      <c r="M3370" s="195">
        <v>10</v>
      </c>
      <c r="N3370" s="17">
        <v>43831</v>
      </c>
      <c r="O3370" s="69" t="str">
        <f>IFERROR(VLOOKUP(IF($L3370="―",$K3370,$L3370),[5]法人一覧!$D$4:$E$326,2,FALSE),"―")</f>
        <v>―</v>
      </c>
    </row>
    <row r="3371" spans="1:15" ht="30" customHeight="1" x14ac:dyDescent="0.15">
      <c r="A3371" s="39">
        <f>IF($B$3163="","",COUNTA($B$3163:B3371))</f>
        <v>209</v>
      </c>
      <c r="B3371" s="195">
        <f t="shared" si="349"/>
        <v>3371</v>
      </c>
      <c r="C3371" s="195" t="str">
        <f t="shared" si="350"/>
        <v>（１）　児童発達支援　（児童福祉法）</v>
      </c>
      <c r="D3371" s="131" t="str">
        <f t="shared" si="351"/>
        <v>障がい福祉課</v>
      </c>
      <c r="E3371" s="27" t="str">
        <f t="shared" si="352"/>
        <v>放課後等デイサービス</v>
      </c>
      <c r="F3371" s="303" t="s">
        <v>13678</v>
      </c>
      <c r="G3371" s="12" t="s">
        <v>4804</v>
      </c>
      <c r="H3371" s="177" t="s">
        <v>12908</v>
      </c>
      <c r="I3371" s="12" t="s">
        <v>9100</v>
      </c>
      <c r="J3371" s="12" t="s">
        <v>9100</v>
      </c>
      <c r="K3371" s="276" t="s">
        <v>12909</v>
      </c>
      <c r="L3371" s="25" t="s">
        <v>25</v>
      </c>
      <c r="M3371" s="274">
        <v>5</v>
      </c>
      <c r="N3371" s="17">
        <v>43891</v>
      </c>
      <c r="O3371" s="69" t="str">
        <f>IFERROR(VLOOKUP(IF($L3371="―",$K3371,$L3371),[5]法人一覧!$D$4:$E$326,2,FALSE),"―")</f>
        <v>―</v>
      </c>
    </row>
    <row r="3372" spans="1:15" ht="30" customHeight="1" x14ac:dyDescent="0.15">
      <c r="A3372" s="39">
        <f>IF($B$3163="","",COUNTA($B$3163:B3372))</f>
        <v>210</v>
      </c>
      <c r="B3372" s="195">
        <f t="shared" si="349"/>
        <v>3372</v>
      </c>
      <c r="C3372" s="195" t="str">
        <f t="shared" si="350"/>
        <v>（１）　児童発達支援　（児童福祉法）</v>
      </c>
      <c r="D3372" s="131" t="str">
        <f t="shared" si="351"/>
        <v>障がい福祉課</v>
      </c>
      <c r="E3372" s="27" t="str">
        <f t="shared" si="352"/>
        <v>放課後等デイサービス</v>
      </c>
      <c r="F3372" s="303" t="s">
        <v>13679</v>
      </c>
      <c r="G3372" s="12" t="s">
        <v>4698</v>
      </c>
      <c r="H3372" s="177" t="s">
        <v>13680</v>
      </c>
      <c r="I3372" s="12" t="s">
        <v>13681</v>
      </c>
      <c r="J3372" s="12" t="s">
        <v>13682</v>
      </c>
      <c r="K3372" s="276" t="s">
        <v>12848</v>
      </c>
      <c r="L3372" s="25" t="s">
        <v>25</v>
      </c>
      <c r="M3372" s="287">
        <v>10</v>
      </c>
      <c r="N3372" s="17">
        <v>43922</v>
      </c>
      <c r="O3372" s="69" t="str">
        <f>IFERROR(VLOOKUP(IF($L3372="―",$K3372,$L3372),[5]法人一覧!$D$4:$E$326,2,FALSE),"―")</f>
        <v>―</v>
      </c>
    </row>
    <row r="3373" spans="1:15" ht="30" customHeight="1" x14ac:dyDescent="0.15">
      <c r="A3373" s="39">
        <f>IF($B$3163="","",COUNTA($B$3163:B3373))</f>
        <v>211</v>
      </c>
      <c r="B3373" s="195">
        <f t="shared" si="349"/>
        <v>3373</v>
      </c>
      <c r="C3373" s="195" t="str">
        <f t="shared" si="350"/>
        <v>（１）　児童発達支援　（児童福祉法）</v>
      </c>
      <c r="D3373" s="131" t="str">
        <f t="shared" si="351"/>
        <v>障がい福祉課</v>
      </c>
      <c r="E3373" s="27" t="str">
        <f t="shared" si="352"/>
        <v>放課後等デイサービス</v>
      </c>
      <c r="F3373" s="276" t="s">
        <v>12910</v>
      </c>
      <c r="G3373" s="166" t="s">
        <v>2510</v>
      </c>
      <c r="H3373" s="177" t="s">
        <v>12911</v>
      </c>
      <c r="I3373" s="290" t="s">
        <v>12912</v>
      </c>
      <c r="J3373" s="290" t="s">
        <v>12913</v>
      </c>
      <c r="K3373" s="180" t="s">
        <v>12914</v>
      </c>
      <c r="L3373" s="25" t="s">
        <v>25</v>
      </c>
      <c r="M3373" s="287">
        <v>10</v>
      </c>
      <c r="N3373" s="17">
        <v>44105</v>
      </c>
      <c r="O3373" s="69" t="str">
        <f>IFERROR(VLOOKUP(IF($L3373="―",$K3373,$L3373),[5]法人一覧!$D$4:$E$326,2,FALSE),"―")</f>
        <v>―</v>
      </c>
    </row>
    <row r="3374" spans="1:15" ht="30" customHeight="1" x14ac:dyDescent="0.15">
      <c r="A3374" s="39">
        <f>IF($B$3163="","",COUNTA($B$3163:B3374))</f>
        <v>212</v>
      </c>
      <c r="B3374" s="195">
        <f t="shared" si="349"/>
        <v>3374</v>
      </c>
      <c r="C3374" s="195" t="str">
        <f t="shared" si="350"/>
        <v>（１）　児童発達支援　（児童福祉法）</v>
      </c>
      <c r="D3374" s="131" t="str">
        <f t="shared" si="351"/>
        <v>障がい福祉課</v>
      </c>
      <c r="E3374" s="27" t="str">
        <f t="shared" si="352"/>
        <v>放課後等デイサービス</v>
      </c>
      <c r="F3374" s="180" t="s">
        <v>13683</v>
      </c>
      <c r="G3374" s="166" t="s">
        <v>13684</v>
      </c>
      <c r="H3374" s="177" t="s">
        <v>13685</v>
      </c>
      <c r="I3374" s="290" t="s">
        <v>13686</v>
      </c>
      <c r="J3374" s="290" t="s">
        <v>13687</v>
      </c>
      <c r="K3374" s="180" t="s">
        <v>13688</v>
      </c>
      <c r="L3374" s="25" t="s">
        <v>25</v>
      </c>
      <c r="M3374" s="287">
        <v>10</v>
      </c>
      <c r="N3374" s="17">
        <v>44197</v>
      </c>
      <c r="O3374" s="69" t="str">
        <f>IFERROR(VLOOKUP(IF($L3374="―",$K3374,$L3374),[5]法人一覧!$D$4:$E$326,2,FALSE),"―")</f>
        <v>―</v>
      </c>
    </row>
    <row r="3375" spans="1:15" ht="30" customHeight="1" x14ac:dyDescent="0.15">
      <c r="A3375" s="39">
        <f>IF($B$3163="","",COUNTA($B$3163:B3375))</f>
        <v>213</v>
      </c>
      <c r="B3375" s="195">
        <f t="shared" si="349"/>
        <v>3375</v>
      </c>
      <c r="C3375" s="195" t="str">
        <f t="shared" si="350"/>
        <v>（１）　児童発達支援　（児童福祉法）</v>
      </c>
      <c r="D3375" s="131" t="str">
        <f t="shared" si="351"/>
        <v>障がい福祉課</v>
      </c>
      <c r="E3375" s="27" t="str">
        <f t="shared" si="352"/>
        <v>放課後等デイサービス</v>
      </c>
      <c r="F3375" s="180" t="s">
        <v>12915</v>
      </c>
      <c r="G3375" s="166" t="s">
        <v>8991</v>
      </c>
      <c r="H3375" s="177" t="s">
        <v>13689</v>
      </c>
      <c r="I3375" s="290" t="s">
        <v>12917</v>
      </c>
      <c r="J3375" s="290" t="s">
        <v>12917</v>
      </c>
      <c r="K3375" s="180" t="s">
        <v>13690</v>
      </c>
      <c r="L3375" s="25" t="s">
        <v>25</v>
      </c>
      <c r="M3375" s="287">
        <v>10</v>
      </c>
      <c r="N3375" s="17">
        <v>44287</v>
      </c>
      <c r="O3375" s="69" t="str">
        <f>IFERROR(VLOOKUP(IF($L3375="―",$K3375,$L3375),[5]法人一覧!$D$4:$E$326,2,FALSE),"―")</f>
        <v>―</v>
      </c>
    </row>
    <row r="3376" spans="1:15" ht="30" customHeight="1" x14ac:dyDescent="0.15">
      <c r="A3376" s="39">
        <f>IF($B$3163="","",COUNTA($B$3163:B3376))</f>
        <v>214</v>
      </c>
      <c r="B3376" s="195">
        <f t="shared" si="349"/>
        <v>3376</v>
      </c>
      <c r="C3376" s="195" t="str">
        <f t="shared" si="350"/>
        <v>（１）　児童発達支援　（児童福祉法）</v>
      </c>
      <c r="D3376" s="131" t="str">
        <f t="shared" si="351"/>
        <v>障がい福祉課</v>
      </c>
      <c r="E3376" s="27" t="str">
        <f t="shared" si="352"/>
        <v>放課後等デイサービス</v>
      </c>
      <c r="F3376" s="276" t="s">
        <v>13691</v>
      </c>
      <c r="G3376" s="166" t="s">
        <v>13692</v>
      </c>
      <c r="H3376" s="177" t="s">
        <v>13693</v>
      </c>
      <c r="I3376" s="290" t="s">
        <v>13694</v>
      </c>
      <c r="J3376" s="290" t="s">
        <v>13695</v>
      </c>
      <c r="K3376" s="180" t="s">
        <v>13696</v>
      </c>
      <c r="L3376" s="25" t="s">
        <v>25</v>
      </c>
      <c r="M3376" s="287">
        <v>20</v>
      </c>
      <c r="N3376" s="17">
        <v>44317</v>
      </c>
      <c r="O3376" s="69" t="str">
        <f>IFERROR(VLOOKUP(IF($L3376="―",$K3376,$L3376),[5]法人一覧!$D$4:$E$326,2,FALSE),"―")</f>
        <v>―</v>
      </c>
    </row>
    <row r="3377" spans="1:15" ht="30" customHeight="1" x14ac:dyDescent="0.15">
      <c r="A3377" s="39">
        <f>IF($B$3163="","",COUNTA($B$3163:B3377))</f>
        <v>215</v>
      </c>
      <c r="B3377" s="195">
        <f t="shared" si="349"/>
        <v>3377</v>
      </c>
      <c r="C3377" s="195" t="str">
        <f t="shared" si="350"/>
        <v>（１）　児童発達支援　（児童福祉法）</v>
      </c>
      <c r="D3377" s="131" t="str">
        <f t="shared" si="351"/>
        <v>障がい福祉課</v>
      </c>
      <c r="E3377" s="27" t="str">
        <f t="shared" si="352"/>
        <v>放課後等デイサービス</v>
      </c>
      <c r="F3377" s="393" t="s">
        <v>12919</v>
      </c>
      <c r="G3377" s="12" t="s">
        <v>12920</v>
      </c>
      <c r="H3377" s="177" t="s">
        <v>12921</v>
      </c>
      <c r="I3377" s="299" t="s">
        <v>12922</v>
      </c>
      <c r="J3377" s="305" t="s">
        <v>12923</v>
      </c>
      <c r="K3377" s="180" t="s">
        <v>12924</v>
      </c>
      <c r="L3377" s="25" t="s">
        <v>25</v>
      </c>
      <c r="M3377" s="274">
        <v>10</v>
      </c>
      <c r="N3377" s="17">
        <v>44470</v>
      </c>
      <c r="O3377" s="69" t="str">
        <f>IFERROR(VLOOKUP(IF($L3377="―",$K3377,$L3377),[5]法人一覧!$D$4:$E$326,2,FALSE),"―")</f>
        <v>―</v>
      </c>
    </row>
    <row r="3378" spans="1:15" ht="30" customHeight="1" x14ac:dyDescent="0.15">
      <c r="A3378" s="39">
        <f>IF($B$3163="","",COUNTA($B$3163:B3378))</f>
        <v>216</v>
      </c>
      <c r="B3378" s="195">
        <f t="shared" si="349"/>
        <v>3378</v>
      </c>
      <c r="C3378" s="195" t="str">
        <f t="shared" si="350"/>
        <v>（１）　児童発達支援　（児童福祉法）</v>
      </c>
      <c r="D3378" s="131" t="str">
        <f t="shared" si="351"/>
        <v>障がい福祉課</v>
      </c>
      <c r="E3378" s="27" t="str">
        <f t="shared" si="352"/>
        <v>放課後等デイサービス</v>
      </c>
      <c r="F3378" s="180" t="s">
        <v>13697</v>
      </c>
      <c r="G3378" s="166" t="s">
        <v>13698</v>
      </c>
      <c r="H3378" s="177" t="s">
        <v>13699</v>
      </c>
      <c r="I3378" s="290" t="s">
        <v>13700</v>
      </c>
      <c r="J3378" s="290" t="s">
        <v>13701</v>
      </c>
      <c r="K3378" s="180" t="s">
        <v>12929</v>
      </c>
      <c r="L3378" s="25" t="s">
        <v>25</v>
      </c>
      <c r="M3378" s="274">
        <v>10</v>
      </c>
      <c r="N3378" s="17">
        <v>44593</v>
      </c>
      <c r="O3378" s="69" t="str">
        <f>IFERROR(VLOOKUP(IF($L3378="―",$K3378,$L3378),[5]法人一覧!$D$4:$E$326,2,FALSE),"―")</f>
        <v>―</v>
      </c>
    </row>
    <row r="3379" spans="1:15" ht="30" customHeight="1" x14ac:dyDescent="0.15">
      <c r="A3379" s="39">
        <f>IF($B$3163="","",COUNTA($B$3163:B3379))</f>
        <v>217</v>
      </c>
      <c r="B3379" s="195">
        <f t="shared" si="349"/>
        <v>3379</v>
      </c>
      <c r="C3379" s="195" t="str">
        <f t="shared" si="350"/>
        <v>（１）　児童発達支援　（児童福祉法）</v>
      </c>
      <c r="D3379" s="131" t="str">
        <f t="shared" si="351"/>
        <v>障がい福祉課</v>
      </c>
      <c r="E3379" s="27" t="str">
        <f t="shared" si="352"/>
        <v>放課後等デイサービス</v>
      </c>
      <c r="F3379" s="180" t="s">
        <v>12930</v>
      </c>
      <c r="G3379" s="166" t="s">
        <v>2498</v>
      </c>
      <c r="H3379" s="177" t="s">
        <v>12931</v>
      </c>
      <c r="I3379" s="290" t="s">
        <v>12932</v>
      </c>
      <c r="J3379" s="290" t="s">
        <v>12933</v>
      </c>
      <c r="K3379" s="180" t="s">
        <v>12934</v>
      </c>
      <c r="L3379" s="25" t="s">
        <v>25</v>
      </c>
      <c r="M3379" s="287">
        <v>10</v>
      </c>
      <c r="N3379" s="17">
        <v>44713</v>
      </c>
      <c r="O3379" s="69" t="str">
        <f>IFERROR(VLOOKUP(IF($L3379="―",$K3379,$L3379),[5]法人一覧!$D$4:$E$326,2,FALSE),"―")</f>
        <v>―</v>
      </c>
    </row>
    <row r="3380" spans="1:15" ht="30" customHeight="1" x14ac:dyDescent="0.15">
      <c r="A3380" s="39">
        <f>IF($B$3163="","",COUNTA($B$3163:B3380))</f>
        <v>218</v>
      </c>
      <c r="B3380" s="195">
        <f t="shared" si="349"/>
        <v>3380</v>
      </c>
      <c r="C3380" s="195" t="str">
        <f t="shared" si="350"/>
        <v>（１）　児童発達支援　（児童福祉法）</v>
      </c>
      <c r="D3380" s="131" t="str">
        <f t="shared" si="351"/>
        <v>障がい福祉課</v>
      </c>
      <c r="E3380" s="27" t="str">
        <f t="shared" si="352"/>
        <v>放課後等デイサービス</v>
      </c>
      <c r="F3380" s="180" t="s">
        <v>12935</v>
      </c>
      <c r="G3380" s="166" t="s">
        <v>8475</v>
      </c>
      <c r="H3380" s="177" t="s">
        <v>12936</v>
      </c>
      <c r="I3380" s="290" t="s">
        <v>6817</v>
      </c>
      <c r="J3380" s="290" t="s">
        <v>6818</v>
      </c>
      <c r="K3380" s="180" t="s">
        <v>14969</v>
      </c>
      <c r="L3380" s="25" t="s">
        <v>25</v>
      </c>
      <c r="M3380" s="287">
        <v>15</v>
      </c>
      <c r="N3380" s="17">
        <v>44743</v>
      </c>
      <c r="O3380" s="69" t="str">
        <f>IFERROR(VLOOKUP(IF($L3380="―",$K3380,$L3380),[5]法人一覧!$D$4:$E$326,2,FALSE),"―")</f>
        <v>4190005011516</v>
      </c>
    </row>
    <row r="3381" spans="1:15" ht="30" customHeight="1" x14ac:dyDescent="0.15">
      <c r="A3381" s="39">
        <f>IF($B$3163="","",COUNTA($B$3163:B3381))</f>
        <v>219</v>
      </c>
      <c r="B3381" s="195">
        <f t="shared" si="349"/>
        <v>3381</v>
      </c>
      <c r="C3381" s="195" t="str">
        <f t="shared" si="350"/>
        <v>（１）　児童発達支援　（児童福祉法）</v>
      </c>
      <c r="D3381" s="131" t="str">
        <f t="shared" si="351"/>
        <v>障がい福祉課</v>
      </c>
      <c r="E3381" s="27" t="str">
        <f t="shared" si="352"/>
        <v>放課後等デイサービス</v>
      </c>
      <c r="F3381" s="180" t="s">
        <v>12937</v>
      </c>
      <c r="G3381" s="166" t="s">
        <v>2498</v>
      </c>
      <c r="H3381" s="180" t="s">
        <v>12938</v>
      </c>
      <c r="I3381" s="290" t="s">
        <v>12939</v>
      </c>
      <c r="J3381" s="290"/>
      <c r="K3381" s="180" t="s">
        <v>12940</v>
      </c>
      <c r="L3381" s="25" t="s">
        <v>25</v>
      </c>
      <c r="M3381" s="287">
        <v>7</v>
      </c>
      <c r="N3381" s="17">
        <v>45017</v>
      </c>
      <c r="O3381" s="69" t="str">
        <f>IFERROR(VLOOKUP(IF($L3381="―",$K3381,$L3381),[5]法人一覧!$D$4:$E$326,2,FALSE),"―")</f>
        <v>―</v>
      </c>
    </row>
    <row r="3382" spans="1:15" ht="30" customHeight="1" x14ac:dyDescent="0.15">
      <c r="A3382" s="39">
        <f>IF($B$3163="","",COUNTA($B$3163:B3382))</f>
        <v>220</v>
      </c>
      <c r="B3382" s="195">
        <f t="shared" si="349"/>
        <v>3382</v>
      </c>
      <c r="C3382" s="195" t="str">
        <f t="shared" si="350"/>
        <v>（１）　児童発達支援　（児童福祉法）</v>
      </c>
      <c r="D3382" s="131" t="str">
        <f t="shared" si="351"/>
        <v>障がい福祉課</v>
      </c>
      <c r="E3382" s="27" t="str">
        <f t="shared" si="352"/>
        <v>放課後等デイサービス</v>
      </c>
      <c r="F3382" s="180" t="s">
        <v>13702</v>
      </c>
      <c r="G3382" s="166" t="s">
        <v>12981</v>
      </c>
      <c r="H3382" s="180" t="s">
        <v>13703</v>
      </c>
      <c r="I3382" s="290" t="s">
        <v>13704</v>
      </c>
      <c r="J3382" s="290" t="s">
        <v>12984</v>
      </c>
      <c r="K3382" s="180" t="s">
        <v>13705</v>
      </c>
      <c r="L3382" s="25" t="s">
        <v>25</v>
      </c>
      <c r="M3382" s="287">
        <v>10</v>
      </c>
      <c r="N3382" s="17">
        <v>45017</v>
      </c>
      <c r="O3382" s="69" t="str">
        <f>IFERROR(VLOOKUP(IF($L3382="―",$K3382,$L3382),[5]法人一覧!$D$4:$E$326,2,FALSE),"―")</f>
        <v>―</v>
      </c>
    </row>
    <row r="3383" spans="1:15" ht="30" customHeight="1" x14ac:dyDescent="0.15">
      <c r="A3383" s="39">
        <f>IF($B$3163="","",COUNTA($B$3163:B3383))</f>
        <v>221</v>
      </c>
      <c r="B3383" s="195">
        <f t="shared" si="349"/>
        <v>3383</v>
      </c>
      <c r="C3383" s="195" t="str">
        <f t="shared" si="350"/>
        <v>（１）　児童発達支援　（児童福祉法）</v>
      </c>
      <c r="D3383" s="131" t="str">
        <f t="shared" si="351"/>
        <v>障がい福祉課</v>
      </c>
      <c r="E3383" s="27" t="str">
        <f t="shared" si="352"/>
        <v>放課後等デイサービス</v>
      </c>
      <c r="F3383" s="180" t="s">
        <v>12941</v>
      </c>
      <c r="G3383" s="166" t="s">
        <v>12942</v>
      </c>
      <c r="H3383" s="180" t="s">
        <v>12943</v>
      </c>
      <c r="I3383" s="290" t="s">
        <v>12944</v>
      </c>
      <c r="J3383" s="290" t="s">
        <v>12945</v>
      </c>
      <c r="K3383" s="180" t="s">
        <v>12946</v>
      </c>
      <c r="L3383" s="25" t="s">
        <v>25</v>
      </c>
      <c r="M3383" s="287">
        <v>10</v>
      </c>
      <c r="N3383" s="17">
        <v>45017</v>
      </c>
      <c r="O3383" s="69" t="str">
        <f>IFERROR(VLOOKUP(IF($L3383="―",$K3383,$L3383),[5]法人一覧!$D$4:$E$326,2,FALSE),"―")</f>
        <v>―</v>
      </c>
    </row>
    <row r="3384" spans="1:15" ht="30" customHeight="1" x14ac:dyDescent="0.15">
      <c r="A3384" s="39">
        <f>IF($B$3163="","",COUNTA($B$3163:B3384))</f>
        <v>222</v>
      </c>
      <c r="B3384" s="195">
        <f t="shared" si="349"/>
        <v>3384</v>
      </c>
      <c r="C3384" s="195" t="str">
        <f t="shared" si="350"/>
        <v>（１）　児童発達支援　（児童福祉法）</v>
      </c>
      <c r="D3384" s="131" t="str">
        <f t="shared" si="351"/>
        <v>障がい福祉課</v>
      </c>
      <c r="E3384" s="27" t="str">
        <f t="shared" si="352"/>
        <v>放課後等デイサービス</v>
      </c>
      <c r="F3384" s="180" t="s">
        <v>12947</v>
      </c>
      <c r="G3384" s="166" t="s">
        <v>12948</v>
      </c>
      <c r="H3384" s="180" t="s">
        <v>12949</v>
      </c>
      <c r="I3384" s="290" t="s">
        <v>12950</v>
      </c>
      <c r="J3384" s="290" t="s">
        <v>12950</v>
      </c>
      <c r="K3384" s="180" t="s">
        <v>12900</v>
      </c>
      <c r="L3384" s="25" t="s">
        <v>25</v>
      </c>
      <c r="M3384" s="287">
        <v>10</v>
      </c>
      <c r="N3384" s="17">
        <v>45017</v>
      </c>
      <c r="O3384" s="69" t="str">
        <f>IFERROR(VLOOKUP(IF($L3384="―",$K3384,$L3384),[5]法人一覧!$D$4:$E$326,2,FALSE),"―")</f>
        <v>―</v>
      </c>
    </row>
    <row r="3385" spans="1:15" ht="30" customHeight="1" x14ac:dyDescent="0.15">
      <c r="A3385" s="39">
        <f>IF($B$3163="","",COUNTA($B$3163:B3385))</f>
        <v>223</v>
      </c>
      <c r="B3385" s="195">
        <f t="shared" si="349"/>
        <v>3385</v>
      </c>
      <c r="C3385" s="195" t="str">
        <f t="shared" si="350"/>
        <v>（１）　児童発達支援　（児童福祉法）</v>
      </c>
      <c r="D3385" s="131" t="str">
        <f t="shared" si="351"/>
        <v>障がい福祉課</v>
      </c>
      <c r="E3385" s="27" t="str">
        <f t="shared" si="352"/>
        <v>放課後等デイサービス</v>
      </c>
      <c r="F3385" s="180" t="s">
        <v>12951</v>
      </c>
      <c r="G3385" s="166" t="s">
        <v>1233</v>
      </c>
      <c r="H3385" s="180" t="s">
        <v>12952</v>
      </c>
      <c r="I3385" s="290" t="s">
        <v>15583</v>
      </c>
      <c r="J3385" s="290" t="s">
        <v>15738</v>
      </c>
      <c r="K3385" s="180" t="s">
        <v>12929</v>
      </c>
      <c r="L3385" s="25" t="s">
        <v>25</v>
      </c>
      <c r="M3385" s="287">
        <v>20</v>
      </c>
      <c r="N3385" s="17">
        <v>45017</v>
      </c>
      <c r="O3385" s="69" t="str">
        <f>IFERROR(VLOOKUP(IF($L3385="―",$K3385,$L3385),[5]法人一覧!$D$4:$E$326,2,FALSE),"―")</f>
        <v>―</v>
      </c>
    </row>
    <row r="3386" spans="1:15" ht="30" customHeight="1" x14ac:dyDescent="0.15">
      <c r="A3386" s="39">
        <f>IF($B$3163="","",COUNTA($B$3163:B3386))</f>
        <v>224</v>
      </c>
      <c r="B3386" s="195">
        <f t="shared" si="349"/>
        <v>3386</v>
      </c>
      <c r="C3386" s="195" t="str">
        <f t="shared" si="350"/>
        <v>（１）　児童発達支援　（児童福祉法）</v>
      </c>
      <c r="D3386" s="131" t="str">
        <f t="shared" si="351"/>
        <v>障がい福祉課</v>
      </c>
      <c r="E3386" s="27" t="str">
        <f t="shared" si="352"/>
        <v>放課後等デイサービス</v>
      </c>
      <c r="F3386" s="25" t="s">
        <v>12953</v>
      </c>
      <c r="G3386" s="34" t="s">
        <v>12832</v>
      </c>
      <c r="H3386" s="98" t="s">
        <v>12954</v>
      </c>
      <c r="I3386" s="34" t="s">
        <v>12955</v>
      </c>
      <c r="J3386" s="34" t="s">
        <v>12956</v>
      </c>
      <c r="K3386" s="25" t="s">
        <v>12957</v>
      </c>
      <c r="L3386" s="25" t="s">
        <v>25</v>
      </c>
      <c r="M3386" s="287">
        <v>10</v>
      </c>
      <c r="N3386" s="17">
        <v>45078</v>
      </c>
      <c r="O3386" s="69" t="str">
        <f>IFERROR(VLOOKUP(IF($L3386="―",$K3386,$L3386),[5]法人一覧!$D$4:$E$326,2,FALSE),"―")</f>
        <v>―</v>
      </c>
    </row>
    <row r="3387" spans="1:15" ht="30" customHeight="1" x14ac:dyDescent="0.15">
      <c r="A3387" s="39">
        <f>IF($B$3163="","",COUNTA($B$3163:B3387))</f>
        <v>225</v>
      </c>
      <c r="B3387" s="195">
        <f t="shared" si="349"/>
        <v>3387</v>
      </c>
      <c r="C3387" s="195" t="str">
        <f t="shared" si="350"/>
        <v>（１）　児童発達支援　（児童福祉法）</v>
      </c>
      <c r="D3387" s="131" t="str">
        <f t="shared" si="351"/>
        <v>障がい福祉課</v>
      </c>
      <c r="E3387" s="27" t="str">
        <f t="shared" si="352"/>
        <v>放課後等デイサービス</v>
      </c>
      <c r="F3387" s="25" t="s">
        <v>12958</v>
      </c>
      <c r="G3387" s="98" t="s">
        <v>12883</v>
      </c>
      <c r="H3387" s="98" t="s">
        <v>12959</v>
      </c>
      <c r="I3387" s="34" t="s">
        <v>12960</v>
      </c>
      <c r="J3387" s="34" t="s">
        <v>12961</v>
      </c>
      <c r="K3387" s="25" t="s">
        <v>12962</v>
      </c>
      <c r="L3387" s="25" t="s">
        <v>25</v>
      </c>
      <c r="M3387" s="287">
        <v>10</v>
      </c>
      <c r="N3387" s="17">
        <v>45108</v>
      </c>
      <c r="O3387" s="69" t="str">
        <f>IFERROR(VLOOKUP(IF($L3387="―",$K3387,$L3387),[5]法人一覧!$D$4:$E$326,2,FALSE),"―")</f>
        <v>―</v>
      </c>
    </row>
    <row r="3388" spans="1:15" ht="30" customHeight="1" x14ac:dyDescent="0.15">
      <c r="A3388" s="39">
        <f>IF($B$3163="","",COUNTA($B$3163:B3388))</f>
        <v>226</v>
      </c>
      <c r="B3388" s="195">
        <f t="shared" si="349"/>
        <v>3388</v>
      </c>
      <c r="C3388" s="195" t="str">
        <f t="shared" si="350"/>
        <v>（１）　児童発達支援　（児童福祉法）</v>
      </c>
      <c r="D3388" s="131" t="str">
        <f t="shared" si="351"/>
        <v>障がい福祉課</v>
      </c>
      <c r="E3388" s="27" t="str">
        <f t="shared" si="352"/>
        <v>放課後等デイサービス</v>
      </c>
      <c r="F3388" s="25" t="s">
        <v>12963</v>
      </c>
      <c r="G3388" s="98" t="s">
        <v>4759</v>
      </c>
      <c r="H3388" s="98" t="s">
        <v>12964</v>
      </c>
      <c r="I3388" s="34" t="s">
        <v>4761</v>
      </c>
      <c r="J3388" s="34" t="s">
        <v>4762</v>
      </c>
      <c r="K3388" s="25" t="s">
        <v>14970</v>
      </c>
      <c r="L3388" s="25" t="s">
        <v>25</v>
      </c>
      <c r="M3388" s="287">
        <v>10</v>
      </c>
      <c r="N3388" s="17">
        <v>45108</v>
      </c>
      <c r="O3388" s="69" t="str">
        <f>IFERROR(VLOOKUP(IF($L3388="―",$K3388,$L3388),[5]法人一覧!$D$4:$E$326,2,FALSE),"―")</f>
        <v>6190005011811</v>
      </c>
    </row>
    <row r="3389" spans="1:15" ht="30" customHeight="1" x14ac:dyDescent="0.15">
      <c r="A3389" s="39">
        <f>IF($B$3163="","",COUNTA($B$3163:B3389))</f>
        <v>227</v>
      </c>
      <c r="B3389" s="195">
        <f t="shared" si="349"/>
        <v>3389</v>
      </c>
      <c r="C3389" s="195" t="str">
        <f t="shared" si="350"/>
        <v>（１）　児童発達支援　（児童福祉法）</v>
      </c>
      <c r="D3389" s="131" t="str">
        <f t="shared" si="351"/>
        <v>障がい福祉課</v>
      </c>
      <c r="E3389" s="27" t="str">
        <f t="shared" si="352"/>
        <v>放課後等デイサービス</v>
      </c>
      <c r="F3389" s="25" t="s">
        <v>12970</v>
      </c>
      <c r="G3389" s="34" t="s">
        <v>1289</v>
      </c>
      <c r="H3389" s="98" t="s">
        <v>12971</v>
      </c>
      <c r="I3389" s="34" t="s">
        <v>12972</v>
      </c>
      <c r="J3389" s="34" t="s">
        <v>12973</v>
      </c>
      <c r="K3389" s="25" t="s">
        <v>12974</v>
      </c>
      <c r="L3389" s="25" t="s">
        <v>25</v>
      </c>
      <c r="M3389" s="287">
        <v>10</v>
      </c>
      <c r="N3389" s="17">
        <v>45200</v>
      </c>
      <c r="O3389" s="69" t="str">
        <f>IFERROR(VLOOKUP(IF($L3389="―",$K3389,$L3389),[5]法人一覧!$D$4:$E$326,2,FALSE),"―")</f>
        <v>―</v>
      </c>
    </row>
    <row r="3390" spans="1:15" ht="30" customHeight="1" x14ac:dyDescent="0.15">
      <c r="A3390" s="39">
        <f>IF($B$3163="","",COUNTA($B$3163:B3390))</f>
        <v>228</v>
      </c>
      <c r="B3390" s="195">
        <f t="shared" si="349"/>
        <v>3390</v>
      </c>
      <c r="C3390" s="195" t="str">
        <f t="shared" si="350"/>
        <v>（１）　児童発達支援　（児童福祉法）</v>
      </c>
      <c r="D3390" s="131" t="str">
        <f t="shared" si="351"/>
        <v>障がい福祉課</v>
      </c>
      <c r="E3390" s="27" t="str">
        <f t="shared" si="352"/>
        <v>放課後等デイサービス</v>
      </c>
      <c r="F3390" s="98" t="s">
        <v>12975</v>
      </c>
      <c r="G3390" s="98" t="s">
        <v>6661</v>
      </c>
      <c r="H3390" s="98" t="s">
        <v>12976</v>
      </c>
      <c r="I3390" s="98" t="s">
        <v>13706</v>
      </c>
      <c r="J3390" s="98" t="s">
        <v>13707</v>
      </c>
      <c r="K3390" s="98" t="s">
        <v>12979</v>
      </c>
      <c r="L3390" s="25" t="s">
        <v>25</v>
      </c>
      <c r="M3390" s="287">
        <v>10</v>
      </c>
      <c r="N3390" s="17">
        <v>45292</v>
      </c>
      <c r="O3390" s="69" t="str">
        <f>IFERROR(VLOOKUP(IF($L3390="―",$K3390,$L3390),[5]法人一覧!$D$4:$E$326,2,FALSE),"―")</f>
        <v>―</v>
      </c>
    </row>
    <row r="3391" spans="1:15" ht="30" customHeight="1" x14ac:dyDescent="0.15">
      <c r="A3391" s="39">
        <f>IF($B$3163="","",COUNTA($B$3163:B3391))</f>
        <v>229</v>
      </c>
      <c r="B3391" s="195">
        <f t="shared" si="349"/>
        <v>3391</v>
      </c>
      <c r="C3391" s="195" t="str">
        <f t="shared" si="350"/>
        <v>（１）　児童発達支援　（児童福祉法）</v>
      </c>
      <c r="D3391" s="131" t="str">
        <f t="shared" si="351"/>
        <v>障がい福祉課</v>
      </c>
      <c r="E3391" s="27" t="str">
        <f t="shared" si="352"/>
        <v>放課後等デイサービス</v>
      </c>
      <c r="F3391" s="98" t="s">
        <v>12986</v>
      </c>
      <c r="G3391" s="98" t="s">
        <v>1279</v>
      </c>
      <c r="H3391" s="98" t="s">
        <v>12987</v>
      </c>
      <c r="I3391" s="217" t="s">
        <v>12988</v>
      </c>
      <c r="J3391" s="217" t="s">
        <v>12989</v>
      </c>
      <c r="K3391" s="98" t="s">
        <v>12990</v>
      </c>
      <c r="L3391" s="25" t="s">
        <v>25</v>
      </c>
      <c r="M3391" s="287">
        <v>10</v>
      </c>
      <c r="N3391" s="17">
        <v>45383</v>
      </c>
      <c r="O3391" s="69" t="str">
        <f>IFERROR(VLOOKUP(IF($L3391="―",$K3391,$L3391),[5]法人一覧!$D$4:$E$326,2,FALSE),"―")</f>
        <v>―</v>
      </c>
    </row>
    <row r="3392" spans="1:15" ht="30" customHeight="1" x14ac:dyDescent="0.15">
      <c r="A3392" s="39">
        <f>IF($B$3163="","",COUNTA($B$3163:B3392))</f>
        <v>230</v>
      </c>
      <c r="B3392" s="195">
        <f t="shared" si="349"/>
        <v>3392</v>
      </c>
      <c r="C3392" s="195" t="str">
        <f t="shared" si="350"/>
        <v>（１）　児童発達支援　（児童福祉法）</v>
      </c>
      <c r="D3392" s="131" t="str">
        <f t="shared" si="351"/>
        <v>障がい福祉課</v>
      </c>
      <c r="E3392" s="27" t="str">
        <f t="shared" si="352"/>
        <v>放課後等デイサービス</v>
      </c>
      <c r="F3392" s="98" t="s">
        <v>13708</v>
      </c>
      <c r="G3392" s="34" t="s">
        <v>4698</v>
      </c>
      <c r="H3392" s="98" t="s">
        <v>13709</v>
      </c>
      <c r="I3392" s="98" t="s">
        <v>13710</v>
      </c>
      <c r="J3392" s="98" t="s">
        <v>13711</v>
      </c>
      <c r="K3392" s="98" t="s">
        <v>13712</v>
      </c>
      <c r="L3392" s="25" t="s">
        <v>25</v>
      </c>
      <c r="M3392" s="287">
        <v>10</v>
      </c>
      <c r="N3392" s="17">
        <v>45383</v>
      </c>
      <c r="O3392" s="69" t="str">
        <f>IFERROR(VLOOKUP(IF($L3392="―",$K3392,$L3392),[5]法人一覧!$D$4:$E$326,2,FALSE),"―")</f>
        <v>―</v>
      </c>
    </row>
    <row r="3393" spans="1:15" ht="30" customHeight="1" x14ac:dyDescent="0.15">
      <c r="A3393" s="39">
        <f>IF($B$3163="","",COUNTA($B$3163:B3393))</f>
        <v>231</v>
      </c>
      <c r="B3393" s="195">
        <f t="shared" si="349"/>
        <v>3393</v>
      </c>
      <c r="C3393" s="195" t="str">
        <f t="shared" si="350"/>
        <v>（１）　児童発達支援　（児童福祉法）</v>
      </c>
      <c r="D3393" s="131" t="str">
        <f t="shared" si="351"/>
        <v>障がい福祉課</v>
      </c>
      <c r="E3393" s="27" t="str">
        <f t="shared" si="352"/>
        <v>放課後等デイサービス</v>
      </c>
      <c r="F3393" s="98" t="s">
        <v>12991</v>
      </c>
      <c r="G3393" s="34" t="s">
        <v>1279</v>
      </c>
      <c r="H3393" s="98" t="s">
        <v>12992</v>
      </c>
      <c r="I3393" s="98" t="s">
        <v>12993</v>
      </c>
      <c r="J3393" s="98" t="s">
        <v>12994</v>
      </c>
      <c r="K3393" s="98" t="s">
        <v>12995</v>
      </c>
      <c r="L3393" s="25" t="s">
        <v>25</v>
      </c>
      <c r="M3393" s="287">
        <v>5</v>
      </c>
      <c r="N3393" s="17">
        <v>45383</v>
      </c>
      <c r="O3393" s="69" t="str">
        <f>IFERROR(VLOOKUP(IF($L3393="―",$K3393,$L3393),[5]法人一覧!$D$4:$E$326,2,FALSE),"―")</f>
        <v>―</v>
      </c>
    </row>
    <row r="3394" spans="1:15" ht="30" customHeight="1" x14ac:dyDescent="0.15">
      <c r="A3394" s="39">
        <f>IF($B$3163="","",COUNTA($B$3163:B3394))</f>
        <v>232</v>
      </c>
      <c r="B3394" s="195">
        <f t="shared" si="349"/>
        <v>3394</v>
      </c>
      <c r="C3394" s="195" t="str">
        <f t="shared" si="350"/>
        <v>（１）　児童発達支援　（児童福祉法）</v>
      </c>
      <c r="D3394" s="131" t="str">
        <f t="shared" si="351"/>
        <v>障がい福祉課</v>
      </c>
      <c r="E3394" s="27" t="str">
        <f t="shared" si="352"/>
        <v>放課後等デイサービス</v>
      </c>
      <c r="F3394" s="98" t="s">
        <v>15720</v>
      </c>
      <c r="G3394" s="34" t="s">
        <v>1233</v>
      </c>
      <c r="H3394" s="98" t="s">
        <v>15721</v>
      </c>
      <c r="I3394" s="34" t="s">
        <v>12996</v>
      </c>
      <c r="J3394" s="34" t="s">
        <v>12997</v>
      </c>
      <c r="K3394" s="98" t="s">
        <v>15722</v>
      </c>
      <c r="L3394" s="25" t="s">
        <v>25</v>
      </c>
      <c r="M3394" s="287">
        <v>10</v>
      </c>
      <c r="N3394" s="17">
        <v>45413</v>
      </c>
      <c r="O3394" s="69" t="str">
        <f>IFERROR(VLOOKUP(IF($L3394="―",$K3394,$L3394),[5]法人一覧!$D$4:$E$326,2,FALSE),"―")</f>
        <v>―</v>
      </c>
    </row>
    <row r="3395" spans="1:15" ht="30" customHeight="1" x14ac:dyDescent="0.15">
      <c r="A3395" s="39">
        <f>IF($B$3163="","",COUNTA($B$3163:B3395))</f>
        <v>233</v>
      </c>
      <c r="B3395" s="195">
        <f t="shared" si="349"/>
        <v>3395</v>
      </c>
      <c r="C3395" s="195" t="str">
        <f t="shared" si="350"/>
        <v>（１）　児童発達支援　（児童福祉法）</v>
      </c>
      <c r="D3395" s="131" t="str">
        <f t="shared" si="351"/>
        <v>障がい福祉課</v>
      </c>
      <c r="E3395" s="27" t="str">
        <f t="shared" si="352"/>
        <v>放課後等デイサービス</v>
      </c>
      <c r="F3395" s="98" t="s">
        <v>15723</v>
      </c>
      <c r="G3395" s="34" t="s">
        <v>12998</v>
      </c>
      <c r="H3395" s="98" t="s">
        <v>15724</v>
      </c>
      <c r="I3395" s="34" t="s">
        <v>12999</v>
      </c>
      <c r="J3395" s="34"/>
      <c r="K3395" s="98" t="s">
        <v>15725</v>
      </c>
      <c r="L3395" s="25" t="s">
        <v>25</v>
      </c>
      <c r="M3395" s="287">
        <v>10</v>
      </c>
      <c r="N3395" s="17">
        <v>45474</v>
      </c>
      <c r="O3395" s="69" t="str">
        <f>IFERROR(VLOOKUP(IF($L3395="―",$K3395,$L3395),[5]法人一覧!$D$4:$E$326,2,FALSE),"―")</f>
        <v>―</v>
      </c>
    </row>
    <row r="3396" spans="1:15" ht="30" customHeight="1" x14ac:dyDescent="0.15">
      <c r="A3396" s="39">
        <f>IF($B$3163="","",COUNTA($B$3163:B3396))</f>
        <v>234</v>
      </c>
      <c r="B3396" s="195">
        <f t="shared" si="349"/>
        <v>3396</v>
      </c>
      <c r="C3396" s="195" t="str">
        <f t="shared" si="350"/>
        <v>（１）　児童発達支援　（児童福祉法）</v>
      </c>
      <c r="D3396" s="131" t="str">
        <f t="shared" si="351"/>
        <v>障がい福祉課</v>
      </c>
      <c r="E3396" s="27" t="str">
        <f t="shared" si="352"/>
        <v>放課後等デイサービス</v>
      </c>
      <c r="F3396" s="98" t="s">
        <v>13000</v>
      </c>
      <c r="G3396" s="34" t="s">
        <v>1167</v>
      </c>
      <c r="H3396" s="98" t="s">
        <v>15726</v>
      </c>
      <c r="I3396" s="34" t="s">
        <v>13001</v>
      </c>
      <c r="J3396" s="34" t="s">
        <v>13002</v>
      </c>
      <c r="K3396" s="98" t="s">
        <v>15727</v>
      </c>
      <c r="L3396" s="25" t="s">
        <v>25</v>
      </c>
      <c r="M3396" s="287">
        <v>10</v>
      </c>
      <c r="N3396" s="17">
        <v>45474</v>
      </c>
      <c r="O3396" s="69" t="str">
        <f>IFERROR(VLOOKUP(IF($L3396="―",$K3396,$L3396),[5]法人一覧!$D$4:$E$326,2,FALSE),"―")</f>
        <v>―</v>
      </c>
    </row>
    <row r="3397" spans="1:15" ht="30" customHeight="1" x14ac:dyDescent="0.15">
      <c r="A3397" s="39">
        <f>IF($B$3163="","",COUNTA($B$3163:B3397))</f>
        <v>235</v>
      </c>
      <c r="B3397" s="195">
        <f t="shared" si="349"/>
        <v>3397</v>
      </c>
      <c r="C3397" s="195" t="str">
        <f t="shared" si="350"/>
        <v>（１）　児童発達支援　（児童福祉法）</v>
      </c>
      <c r="D3397" s="131" t="str">
        <f t="shared" si="351"/>
        <v>障がい福祉課</v>
      </c>
      <c r="E3397" s="27" t="str">
        <f t="shared" si="352"/>
        <v>放課後等デイサービス</v>
      </c>
      <c r="F3397" s="98" t="s">
        <v>15728</v>
      </c>
      <c r="G3397" s="34" t="s">
        <v>8475</v>
      </c>
      <c r="H3397" s="98" t="s">
        <v>15729</v>
      </c>
      <c r="I3397" s="34" t="s">
        <v>6817</v>
      </c>
      <c r="J3397" s="34" t="s">
        <v>6818</v>
      </c>
      <c r="K3397" s="98" t="s">
        <v>15730</v>
      </c>
      <c r="L3397" s="25" t="s">
        <v>25</v>
      </c>
      <c r="M3397" s="287">
        <v>20</v>
      </c>
      <c r="N3397" s="17">
        <v>45658</v>
      </c>
      <c r="O3397" s="69" t="str">
        <f>IFERROR(VLOOKUP(IF($L3397="―",$K3397,$L3397),[5]法人一覧!$D$4:$E$326,2,FALSE),"―")</f>
        <v>4190005011516</v>
      </c>
    </row>
    <row r="3398" spans="1:15" ht="30" customHeight="1" x14ac:dyDescent="0.15">
      <c r="A3398" s="39">
        <f>IF($B$3163="","",COUNTA($B$3163:B3398))</f>
        <v>236</v>
      </c>
      <c r="B3398" s="195">
        <f t="shared" si="349"/>
        <v>3398</v>
      </c>
      <c r="C3398" s="195" t="str">
        <f t="shared" si="350"/>
        <v>（１）　児童発達支援　（児童福祉法）</v>
      </c>
      <c r="D3398" s="131" t="str">
        <f t="shared" si="351"/>
        <v>障がい福祉課</v>
      </c>
      <c r="E3398" s="27" t="str">
        <f t="shared" si="352"/>
        <v>放課後等デイサービス</v>
      </c>
      <c r="F3398" s="98" t="s">
        <v>15731</v>
      </c>
      <c r="G3398" s="34" t="s">
        <v>3375</v>
      </c>
      <c r="H3398" s="98" t="s">
        <v>15732</v>
      </c>
      <c r="I3398" s="34" t="s">
        <v>15733</v>
      </c>
      <c r="J3398" s="34" t="s">
        <v>13713</v>
      </c>
      <c r="K3398" s="98" t="s">
        <v>15734</v>
      </c>
      <c r="L3398" s="25" t="s">
        <v>25</v>
      </c>
      <c r="M3398" s="287">
        <v>10</v>
      </c>
      <c r="N3398" s="17">
        <v>45748</v>
      </c>
      <c r="O3398" s="69" t="str">
        <f>IFERROR(VLOOKUP(IF($L3398="―",$K3398,$L3398),[5]法人一覧!$D$4:$E$326,2,FALSE),"―")</f>
        <v>―</v>
      </c>
    </row>
    <row r="3399" spans="1:15" ht="40.5" customHeight="1" x14ac:dyDescent="0.15">
      <c r="A3399" s="39">
        <f>IF($B$3163="","",COUNTA($B$3163:B3399))</f>
        <v>237</v>
      </c>
      <c r="B3399" s="195">
        <f t="shared" si="349"/>
        <v>3399</v>
      </c>
      <c r="C3399" s="195" t="str">
        <f t="shared" si="350"/>
        <v>（１）　児童発達支援　（児童福祉法）</v>
      </c>
      <c r="D3399" s="131" t="str">
        <f t="shared" si="351"/>
        <v>障がい福祉課</v>
      </c>
      <c r="E3399" s="27" t="str">
        <f t="shared" si="352"/>
        <v>放課後等デイサービス</v>
      </c>
      <c r="F3399" s="98" t="s">
        <v>15735</v>
      </c>
      <c r="G3399" s="34" t="s">
        <v>2478</v>
      </c>
      <c r="H3399" s="98" t="s">
        <v>15736</v>
      </c>
      <c r="I3399" s="34" t="s">
        <v>13714</v>
      </c>
      <c r="J3399" s="34" t="s">
        <v>13715</v>
      </c>
      <c r="K3399" s="98" t="s">
        <v>15737</v>
      </c>
      <c r="L3399" s="25" t="s">
        <v>25</v>
      </c>
      <c r="M3399" s="287">
        <v>20</v>
      </c>
      <c r="N3399" s="17">
        <v>45748</v>
      </c>
      <c r="O3399" s="69" t="str">
        <f>IFERROR(VLOOKUP(IF($L3399="―",$K3399,$L3399),[5]法人一覧!$D$4:$E$326,2,FALSE),"―")</f>
        <v>4190005000139</v>
      </c>
    </row>
    <row r="3400" spans="1:15" ht="30" customHeight="1" x14ac:dyDescent="0.15">
      <c r="A3400" s="39">
        <f>IF($B$3163="","",COUNTA($B$3163:B3400))</f>
        <v>238</v>
      </c>
      <c r="B3400" s="195">
        <f t="shared" si="349"/>
        <v>3400</v>
      </c>
      <c r="C3400" s="195" t="str">
        <f t="shared" si="350"/>
        <v>（１）　児童発達支援　（児童福祉法）</v>
      </c>
      <c r="D3400" s="131" t="str">
        <f t="shared" si="351"/>
        <v>障がい福祉課</v>
      </c>
      <c r="E3400" s="27" t="str">
        <f t="shared" si="352"/>
        <v>放課後等デイサービス</v>
      </c>
      <c r="F3400" s="98" t="s">
        <v>15700</v>
      </c>
      <c r="G3400" s="34" t="s">
        <v>6838</v>
      </c>
      <c r="H3400" s="98" t="s">
        <v>15701</v>
      </c>
      <c r="I3400" s="34" t="s">
        <v>13716</v>
      </c>
      <c r="J3400" s="34" t="s">
        <v>13716</v>
      </c>
      <c r="K3400" s="98" t="s">
        <v>15702</v>
      </c>
      <c r="L3400" s="25" t="s">
        <v>25</v>
      </c>
      <c r="M3400" s="287">
        <v>10</v>
      </c>
      <c r="N3400" s="17">
        <v>45748</v>
      </c>
      <c r="O3400" s="69" t="str">
        <f>IFERROR(VLOOKUP(IF($L3400="―",$K3400,$L3400),[5]法人一覧!$D$4:$E$326,2,FALSE),"―")</f>
        <v>―</v>
      </c>
    </row>
    <row r="3401" spans="1:15" ht="30" customHeight="1" x14ac:dyDescent="0.15">
      <c r="A3401" s="39">
        <f>IF($B$3163="","",COUNTA($B$3163:B3401))</f>
        <v>239</v>
      </c>
      <c r="B3401" s="195">
        <f t="shared" si="349"/>
        <v>3401</v>
      </c>
      <c r="C3401" s="195" t="str">
        <f t="shared" si="350"/>
        <v>（１）　児童発達支援　（児童福祉法）</v>
      </c>
      <c r="D3401" s="131" t="str">
        <f t="shared" si="351"/>
        <v>障がい福祉課</v>
      </c>
      <c r="E3401" s="27" t="str">
        <f t="shared" si="352"/>
        <v>放課後等デイサービス</v>
      </c>
      <c r="F3401" s="25" t="s">
        <v>15598</v>
      </c>
      <c r="G3401" s="34" t="s">
        <v>15599</v>
      </c>
      <c r="H3401" s="98" t="s">
        <v>15600</v>
      </c>
      <c r="I3401" s="34" t="s">
        <v>15601</v>
      </c>
      <c r="J3401" s="34" t="s">
        <v>15601</v>
      </c>
      <c r="K3401" s="25" t="s">
        <v>15602</v>
      </c>
      <c r="L3401" s="25" t="s">
        <v>25</v>
      </c>
      <c r="M3401" s="69">
        <v>10</v>
      </c>
      <c r="N3401" s="93">
        <v>45778</v>
      </c>
      <c r="O3401" s="69" t="str">
        <f>IFERROR(VLOOKUP(IF($L3401="―",$K3401,$L3401),[5]法人一覧!$D$4:$E$326,2,FALSE),"―")</f>
        <v>―</v>
      </c>
    </row>
    <row r="3402" spans="1:15" ht="30" customHeight="1" x14ac:dyDescent="0.15">
      <c r="A3402" s="39">
        <f>IF($B$3163="","",COUNTA($B$3163:B3402))</f>
        <v>240</v>
      </c>
      <c r="B3402" s="195">
        <f t="shared" si="349"/>
        <v>3402</v>
      </c>
      <c r="C3402" s="195" t="str">
        <f t="shared" si="350"/>
        <v>（１）　児童発達支援　（児童福祉法）</v>
      </c>
      <c r="D3402" s="131" t="str">
        <f t="shared" si="351"/>
        <v>障がい福祉課</v>
      </c>
      <c r="E3402" s="27" t="str">
        <f t="shared" si="352"/>
        <v>放課後等デイサービス</v>
      </c>
      <c r="F3402" s="25" t="s">
        <v>15603</v>
      </c>
      <c r="G3402" s="34" t="s">
        <v>1202</v>
      </c>
      <c r="H3402" s="98" t="s">
        <v>15604</v>
      </c>
      <c r="I3402" s="34" t="s">
        <v>15605</v>
      </c>
      <c r="J3402" s="34" t="s">
        <v>15606</v>
      </c>
      <c r="K3402" s="25" t="s">
        <v>15607</v>
      </c>
      <c r="L3402" s="25" t="s">
        <v>25</v>
      </c>
      <c r="M3402" s="69">
        <v>10</v>
      </c>
      <c r="N3402" s="93">
        <v>45809</v>
      </c>
      <c r="O3402" s="69" t="str">
        <f>IFERROR(VLOOKUP(IF($L3402="―",$K3402,$L3402),[5]法人一覧!$D$4:$E$326,2,FALSE),"―")</f>
        <v>―</v>
      </c>
    </row>
    <row r="3403" spans="1:15" ht="30" customHeight="1" x14ac:dyDescent="0.15">
      <c r="A3403" s="39">
        <f>IF($B$3163="","",COUNTA($B$3163:B3403))</f>
        <v>241</v>
      </c>
      <c r="B3403" s="195">
        <f t="shared" si="349"/>
        <v>3403</v>
      </c>
      <c r="C3403" s="195" t="str">
        <f t="shared" si="350"/>
        <v>（１）　児童発達支援　（児童福祉法）</v>
      </c>
      <c r="D3403" s="131" t="str">
        <f t="shared" si="351"/>
        <v>障がい福祉課</v>
      </c>
      <c r="E3403" s="27" t="str">
        <f t="shared" si="352"/>
        <v>放課後等デイサービス</v>
      </c>
      <c r="F3403" s="25" t="s">
        <v>15703</v>
      </c>
      <c r="G3403" s="34" t="s">
        <v>2483</v>
      </c>
      <c r="H3403" s="98" t="s">
        <v>15704</v>
      </c>
      <c r="I3403" s="34" t="s">
        <v>15705</v>
      </c>
      <c r="J3403" s="34" t="s">
        <v>15706</v>
      </c>
      <c r="K3403" s="25" t="s">
        <v>15618</v>
      </c>
      <c r="L3403" s="25" t="s">
        <v>25</v>
      </c>
      <c r="M3403" s="97">
        <v>10</v>
      </c>
      <c r="N3403" s="93">
        <v>45809</v>
      </c>
      <c r="O3403" s="69" t="str">
        <f>IFERROR(VLOOKUP(IF($L3403="―",$K3403,$L3403),[5]法人一覧!$D$4:$E$326,2,FALSE),"―")</f>
        <v>―</v>
      </c>
    </row>
    <row r="3404" spans="1:15" ht="30" customHeight="1" x14ac:dyDescent="0.15">
      <c r="A3404" s="39">
        <f>IF($B$3163="","",COUNTA($B$3163:B3404))</f>
        <v>242</v>
      </c>
      <c r="B3404" s="195">
        <f t="shared" si="349"/>
        <v>3404</v>
      </c>
      <c r="C3404" s="195" t="str">
        <f t="shared" si="350"/>
        <v>（１）　児童発達支援　（児童福祉法）</v>
      </c>
      <c r="D3404" s="131" t="str">
        <f t="shared" si="351"/>
        <v>障がい福祉課</v>
      </c>
      <c r="E3404" s="27" t="str">
        <f t="shared" si="352"/>
        <v>放課後等デイサービス</v>
      </c>
      <c r="F3404" s="139" t="s">
        <v>15707</v>
      </c>
      <c r="G3404" s="139" t="s">
        <v>2452</v>
      </c>
      <c r="H3404" s="139" t="s">
        <v>15708</v>
      </c>
      <c r="I3404" s="139" t="s">
        <v>15709</v>
      </c>
      <c r="J3404" s="139" t="s">
        <v>15710</v>
      </c>
      <c r="K3404" s="58" t="s">
        <v>15711</v>
      </c>
      <c r="L3404" s="25" t="s">
        <v>25</v>
      </c>
      <c r="M3404" s="99">
        <v>10</v>
      </c>
      <c r="N3404" s="94">
        <v>45901</v>
      </c>
      <c r="O3404" s="69" t="str">
        <f>IFERROR(VLOOKUP(IF($L3404="―",$K3404,$L3404),[5]法人一覧!$D$4:$E$326,2,FALSE),"―")</f>
        <v>―</v>
      </c>
    </row>
    <row r="3405" spans="1:15" ht="30" customHeight="1" x14ac:dyDescent="0.15">
      <c r="A3405" s="39">
        <f>IF($B$3163="","",COUNTA($B$3163:B3405))</f>
        <v>243</v>
      </c>
      <c r="B3405" s="195">
        <f t="shared" si="349"/>
        <v>3405</v>
      </c>
      <c r="C3405" s="195" t="str">
        <f t="shared" si="350"/>
        <v>（１）　児童発達支援　（児童福祉法）</v>
      </c>
      <c r="D3405" s="131" t="str">
        <f t="shared" si="351"/>
        <v>障がい福祉課</v>
      </c>
      <c r="E3405" s="27" t="str">
        <f t="shared" si="352"/>
        <v>放課後等デイサービス</v>
      </c>
      <c r="F3405" s="214" t="s">
        <v>15712</v>
      </c>
      <c r="G3405" s="98" t="s">
        <v>6815</v>
      </c>
      <c r="H3405" s="208" t="s">
        <v>15713</v>
      </c>
      <c r="I3405" s="216" t="s">
        <v>15714</v>
      </c>
      <c r="J3405" s="216" t="s">
        <v>15617</v>
      </c>
      <c r="K3405" s="25" t="s">
        <v>15618</v>
      </c>
      <c r="L3405" s="25" t="s">
        <v>25</v>
      </c>
      <c r="M3405" s="97">
        <v>10</v>
      </c>
      <c r="N3405" s="93">
        <v>45901</v>
      </c>
      <c r="O3405" s="69" t="str">
        <f>IFERROR(VLOOKUP(IF($L3405="―",$K3405,$L3405),[5]法人一覧!$D$4:$E$326,2,FALSE),"―")</f>
        <v>―</v>
      </c>
    </row>
    <row r="3406" spans="1:15" ht="30" customHeight="1" x14ac:dyDescent="0.15">
      <c r="A3406" s="39">
        <f>IF($B$3163="","",COUNTA($B$3163:B3406))</f>
        <v>244</v>
      </c>
      <c r="B3406" s="195">
        <f t="shared" si="349"/>
        <v>3406</v>
      </c>
      <c r="C3406" s="195" t="str">
        <f t="shared" si="350"/>
        <v>（１）　児童発達支援　（児童福祉法）</v>
      </c>
      <c r="D3406" s="131" t="str">
        <f t="shared" si="351"/>
        <v>障がい福祉課</v>
      </c>
      <c r="E3406" s="27" t="str">
        <f t="shared" si="352"/>
        <v>放課後等デイサービス</v>
      </c>
      <c r="F3406" s="98" t="s">
        <v>15608</v>
      </c>
      <c r="G3406" s="98" t="s">
        <v>15609</v>
      </c>
      <c r="H3406" s="98" t="s">
        <v>15610</v>
      </c>
      <c r="I3406" s="98" t="s">
        <v>15611</v>
      </c>
      <c r="J3406" s="98" t="s">
        <v>15612</v>
      </c>
      <c r="K3406" s="98" t="s">
        <v>15613</v>
      </c>
      <c r="L3406" s="25" t="s">
        <v>25</v>
      </c>
      <c r="M3406" s="97">
        <v>10</v>
      </c>
      <c r="N3406" s="135">
        <v>45992</v>
      </c>
      <c r="O3406" s="69" t="str">
        <f>IFERROR(VLOOKUP(IF($L3406="―",$K3406,$L3406),[5]法人一覧!$D$4:$E$326,2,FALSE),"―")</f>
        <v>―</v>
      </c>
    </row>
    <row r="3407" spans="1:15" ht="30" customHeight="1" x14ac:dyDescent="0.15">
      <c r="A3407" s="39">
        <f>IF($B$3163="","",COUNTA($B$3163:B3407))</f>
        <v>245</v>
      </c>
      <c r="B3407" s="195">
        <f t="shared" si="349"/>
        <v>3407</v>
      </c>
      <c r="C3407" s="195" t="str">
        <f t="shared" si="350"/>
        <v>（１）　児童発達支援　（児童福祉法）</v>
      </c>
      <c r="D3407" s="131" t="str">
        <f t="shared" si="351"/>
        <v>障がい福祉課</v>
      </c>
      <c r="E3407" s="27" t="str">
        <f t="shared" si="352"/>
        <v>放課後等デイサービス</v>
      </c>
      <c r="F3407" s="208" t="s">
        <v>15614</v>
      </c>
      <c r="G3407" s="89" t="s">
        <v>2483</v>
      </c>
      <c r="H3407" s="89" t="s">
        <v>15615</v>
      </c>
      <c r="I3407" s="277" t="s">
        <v>15616</v>
      </c>
      <c r="J3407" s="277" t="s">
        <v>15617</v>
      </c>
      <c r="K3407" s="25" t="s">
        <v>15618</v>
      </c>
      <c r="L3407" s="25" t="s">
        <v>25</v>
      </c>
      <c r="M3407" s="97">
        <v>10</v>
      </c>
      <c r="N3407" s="135">
        <v>46082</v>
      </c>
      <c r="O3407" s="69" t="str">
        <f>IFERROR(VLOOKUP(IF($L3407="―",$K3407,$L3407),[5]法人一覧!$D$4:$E$326,2,FALSE),"―")</f>
        <v>―</v>
      </c>
    </row>
    <row r="3408" spans="1:15" ht="30" customHeight="1" x14ac:dyDescent="0.15">
      <c r="A3408" s="39">
        <f>IF($B$3163="","",COUNTA($B$3163:B3408))</f>
        <v>246</v>
      </c>
      <c r="B3408" s="195">
        <f t="shared" si="349"/>
        <v>3408</v>
      </c>
      <c r="C3408" s="195" t="str">
        <f t="shared" si="350"/>
        <v>（１）　児童発達支援　（児童福祉法）</v>
      </c>
      <c r="D3408" s="131" t="str">
        <f t="shared" si="351"/>
        <v>障がい福祉課</v>
      </c>
      <c r="E3408" s="27" t="str">
        <f t="shared" si="352"/>
        <v>放課後等デイサービス</v>
      </c>
      <c r="F3408" s="208" t="s">
        <v>15619</v>
      </c>
      <c r="G3408" s="89" t="s">
        <v>15620</v>
      </c>
      <c r="H3408" s="89" t="s">
        <v>15621</v>
      </c>
      <c r="I3408" s="277" t="s">
        <v>15622</v>
      </c>
      <c r="J3408" s="277"/>
      <c r="K3408" s="25" t="s">
        <v>15623</v>
      </c>
      <c r="L3408" s="25" t="s">
        <v>25</v>
      </c>
      <c r="M3408" s="97">
        <v>10</v>
      </c>
      <c r="N3408" s="135">
        <v>46113</v>
      </c>
      <c r="O3408" s="69" t="str">
        <f>IFERROR(VLOOKUP(IF($L3408="―",$K3408,$L3408),[5]法人一覧!$D$4:$E$326,2,FALSE),"―")</f>
        <v>―</v>
      </c>
    </row>
    <row r="3409" spans="1:15" ht="30" customHeight="1" x14ac:dyDescent="0.15">
      <c r="A3409" s="39">
        <f>IF($B$3163="","",COUNTA($B$3163:B3409))</f>
        <v>247</v>
      </c>
      <c r="B3409" s="195">
        <f t="shared" si="349"/>
        <v>3409</v>
      </c>
      <c r="C3409" s="195" t="str">
        <f t="shared" si="350"/>
        <v>（１）　児童発達支援　（児童福祉法）</v>
      </c>
      <c r="D3409" s="131" t="str">
        <f t="shared" si="351"/>
        <v>障がい福祉課</v>
      </c>
      <c r="E3409" s="27" t="str">
        <f t="shared" si="352"/>
        <v>放課後等デイサービス</v>
      </c>
      <c r="F3409" s="98" t="s">
        <v>15715</v>
      </c>
      <c r="G3409" s="34" t="s">
        <v>2419</v>
      </c>
      <c r="H3409" s="98" t="s">
        <v>15716</v>
      </c>
      <c r="I3409" s="98" t="s">
        <v>15717</v>
      </c>
      <c r="J3409" s="98" t="s">
        <v>15718</v>
      </c>
      <c r="K3409" s="98" t="s">
        <v>15719</v>
      </c>
      <c r="L3409" s="25" t="s">
        <v>25</v>
      </c>
      <c r="M3409" s="97">
        <v>10</v>
      </c>
      <c r="N3409" s="93">
        <v>46113</v>
      </c>
      <c r="O3409" s="69" t="str">
        <f>IFERROR(VLOOKUP(IF($L3409="―",$K3409,$L3409),[5]法人一覧!$D$4:$E$326,2,FALSE),"―")</f>
        <v>―</v>
      </c>
    </row>
    <row r="3410" spans="1:15" ht="30" customHeight="1" x14ac:dyDescent="0.15">
      <c r="A3410" s="39">
        <f>IF($B$3163="","",COUNTA($B$3163:B3410))</f>
        <v>248</v>
      </c>
      <c r="B3410" s="195">
        <f t="shared" si="349"/>
        <v>3410</v>
      </c>
      <c r="C3410" s="195" t="str">
        <f t="shared" si="350"/>
        <v>（１）　児童発達支援　（児童福祉法）</v>
      </c>
      <c r="D3410" s="131" t="str">
        <f t="shared" si="351"/>
        <v>障がい福祉課</v>
      </c>
      <c r="E3410" s="27" t="str">
        <f t="shared" si="352"/>
        <v>放課後等デイサービス</v>
      </c>
      <c r="F3410" s="276" t="s">
        <v>13006</v>
      </c>
      <c r="G3410" s="12" t="s">
        <v>13007</v>
      </c>
      <c r="H3410" s="177" t="s">
        <v>13008</v>
      </c>
      <c r="I3410" s="12" t="s">
        <v>13009</v>
      </c>
      <c r="J3410" s="12" t="s">
        <v>13010</v>
      </c>
      <c r="K3410" s="276" t="s">
        <v>14972</v>
      </c>
      <c r="L3410" s="25" t="s">
        <v>25</v>
      </c>
      <c r="M3410" s="195">
        <v>20</v>
      </c>
      <c r="N3410" s="17">
        <v>41365</v>
      </c>
      <c r="O3410" s="69" t="str">
        <f>IFERROR(VLOOKUP(IF($L3410="―",$K3410,$L3410),[5]法人一覧!$D$4:$E$326,2,FALSE),"―")</f>
        <v>1190005007608</v>
      </c>
    </row>
    <row r="3411" spans="1:15" ht="30" customHeight="1" x14ac:dyDescent="0.15">
      <c r="A3411" s="39">
        <f>IF($B$3163="","",COUNTA($B$3163:B3411))</f>
        <v>249</v>
      </c>
      <c r="B3411" s="195">
        <f t="shared" si="349"/>
        <v>3411</v>
      </c>
      <c r="C3411" s="195" t="str">
        <f t="shared" si="350"/>
        <v>（１）　児童発達支援　（児童福祉法）</v>
      </c>
      <c r="D3411" s="131" t="str">
        <f t="shared" si="351"/>
        <v>障がい福祉課</v>
      </c>
      <c r="E3411" s="27" t="str">
        <f t="shared" si="352"/>
        <v>放課後等デイサービス</v>
      </c>
      <c r="F3411" s="180" t="s">
        <v>13011</v>
      </c>
      <c r="G3411" s="166" t="s">
        <v>13012</v>
      </c>
      <c r="H3411" s="177" t="s">
        <v>13013</v>
      </c>
      <c r="I3411" s="166" t="s">
        <v>13014</v>
      </c>
      <c r="J3411" s="166" t="s">
        <v>13015</v>
      </c>
      <c r="K3411" s="180" t="s">
        <v>13016</v>
      </c>
      <c r="L3411" s="25" t="s">
        <v>25</v>
      </c>
      <c r="M3411" s="195">
        <v>10</v>
      </c>
      <c r="N3411" s="17">
        <v>41365</v>
      </c>
      <c r="O3411" s="69" t="str">
        <f>IFERROR(VLOOKUP(IF($L3411="―",$K3411,$L3411),[5]法人一覧!$D$4:$E$326,2,FALSE),"―")</f>
        <v>―</v>
      </c>
    </row>
    <row r="3412" spans="1:15" ht="30" customHeight="1" x14ac:dyDescent="0.15">
      <c r="A3412" s="39">
        <f>IF($B$3163="","",COUNTA($B$3163:B3412))</f>
        <v>250</v>
      </c>
      <c r="B3412" s="195">
        <f t="shared" si="349"/>
        <v>3412</v>
      </c>
      <c r="C3412" s="195" t="str">
        <f t="shared" si="350"/>
        <v>（１）　児童発達支援　（児童福祉法）</v>
      </c>
      <c r="D3412" s="131" t="str">
        <f t="shared" si="351"/>
        <v>障がい福祉課</v>
      </c>
      <c r="E3412" s="27" t="str">
        <f t="shared" si="352"/>
        <v>放課後等デイサービス</v>
      </c>
      <c r="F3412" s="276" t="s">
        <v>13717</v>
      </c>
      <c r="G3412" s="12" t="s">
        <v>13718</v>
      </c>
      <c r="H3412" s="177" t="s">
        <v>9180</v>
      </c>
      <c r="I3412" s="12" t="s">
        <v>9181</v>
      </c>
      <c r="J3412" s="12" t="s">
        <v>13719</v>
      </c>
      <c r="K3412" s="276" t="s">
        <v>9183</v>
      </c>
      <c r="L3412" s="25" t="s">
        <v>25</v>
      </c>
      <c r="M3412" s="195">
        <v>10</v>
      </c>
      <c r="N3412" s="17">
        <v>41426</v>
      </c>
      <c r="O3412" s="69" t="str">
        <f>IFERROR(VLOOKUP(IF($L3412="―",$K3412,$L3412),[5]法人一覧!$D$4:$E$326,2,FALSE),"―")</f>
        <v>―</v>
      </c>
    </row>
    <row r="3413" spans="1:15" ht="30" customHeight="1" x14ac:dyDescent="0.15">
      <c r="A3413" s="39">
        <f>IF($B$3163="","",COUNTA($B$3163:B3413))</f>
        <v>251</v>
      </c>
      <c r="B3413" s="195">
        <f t="shared" si="349"/>
        <v>3413</v>
      </c>
      <c r="C3413" s="195" t="str">
        <f t="shared" si="350"/>
        <v>（１）　児童発達支援　（児童福祉法）</v>
      </c>
      <c r="D3413" s="131" t="str">
        <f t="shared" si="351"/>
        <v>障がい福祉課</v>
      </c>
      <c r="E3413" s="27" t="str">
        <f t="shared" si="352"/>
        <v>放課後等デイサービス</v>
      </c>
      <c r="F3413" s="276" t="s">
        <v>13720</v>
      </c>
      <c r="G3413" s="12" t="s">
        <v>4872</v>
      </c>
      <c r="H3413" s="177" t="s">
        <v>13721</v>
      </c>
      <c r="I3413" s="12" t="s">
        <v>13722</v>
      </c>
      <c r="J3413" s="12" t="s">
        <v>13723</v>
      </c>
      <c r="K3413" s="276" t="s">
        <v>13029</v>
      </c>
      <c r="L3413" s="25" t="s">
        <v>25</v>
      </c>
      <c r="M3413" s="195">
        <v>10</v>
      </c>
      <c r="N3413" s="17">
        <v>41579</v>
      </c>
      <c r="O3413" s="69" t="str">
        <f>IFERROR(VLOOKUP(IF($L3413="―",$K3413,$L3413),[5]法人一覧!$D$4:$E$326,2,FALSE),"―")</f>
        <v>―</v>
      </c>
    </row>
    <row r="3414" spans="1:15" ht="30" customHeight="1" x14ac:dyDescent="0.15">
      <c r="A3414" s="39">
        <f>IF($B$3163="","",COUNTA($B$3163:B3414))</f>
        <v>252</v>
      </c>
      <c r="B3414" s="195">
        <f t="shared" si="349"/>
        <v>3414</v>
      </c>
      <c r="C3414" s="195" t="str">
        <f t="shared" si="350"/>
        <v>（１）　児童発達支援　（児童福祉法）</v>
      </c>
      <c r="D3414" s="131" t="str">
        <f t="shared" si="351"/>
        <v>障がい福祉課</v>
      </c>
      <c r="E3414" s="27" t="str">
        <f t="shared" si="352"/>
        <v>放課後等デイサービス</v>
      </c>
      <c r="F3414" s="276" t="s">
        <v>13724</v>
      </c>
      <c r="G3414" s="12" t="s">
        <v>10023</v>
      </c>
      <c r="H3414" s="177" t="s">
        <v>13725</v>
      </c>
      <c r="I3414" s="12" t="s">
        <v>13726</v>
      </c>
      <c r="J3414" s="12" t="s">
        <v>13727</v>
      </c>
      <c r="K3414" s="276" t="s">
        <v>13728</v>
      </c>
      <c r="L3414" s="25" t="s">
        <v>25</v>
      </c>
      <c r="M3414" s="195">
        <v>10</v>
      </c>
      <c r="N3414" s="17">
        <v>41791</v>
      </c>
      <c r="O3414" s="69" t="str">
        <f>IFERROR(VLOOKUP(IF($L3414="―",$K3414,$L3414),[5]法人一覧!$D$4:$E$326,2,FALSE),"―")</f>
        <v>―</v>
      </c>
    </row>
    <row r="3415" spans="1:15" ht="30" customHeight="1" x14ac:dyDescent="0.15">
      <c r="A3415" s="39">
        <f>IF($B$3163="","",COUNTA($B$3163:B3415))</f>
        <v>253</v>
      </c>
      <c r="B3415" s="195">
        <f t="shared" si="349"/>
        <v>3415</v>
      </c>
      <c r="C3415" s="195" t="str">
        <f t="shared" si="350"/>
        <v>（１）　児童発達支援　（児童福祉法）</v>
      </c>
      <c r="D3415" s="131" t="str">
        <f t="shared" si="351"/>
        <v>障がい福祉課</v>
      </c>
      <c r="E3415" s="27" t="str">
        <f t="shared" si="352"/>
        <v>放課後等デイサービス</v>
      </c>
      <c r="F3415" s="276" t="s">
        <v>13729</v>
      </c>
      <c r="G3415" s="12" t="s">
        <v>6901</v>
      </c>
      <c r="H3415" s="177" t="s">
        <v>13730</v>
      </c>
      <c r="I3415" s="12" t="s">
        <v>13731</v>
      </c>
      <c r="J3415" s="12" t="s">
        <v>13732</v>
      </c>
      <c r="K3415" s="276" t="s">
        <v>13733</v>
      </c>
      <c r="L3415" s="25" t="s">
        <v>25</v>
      </c>
      <c r="M3415" s="195">
        <v>10</v>
      </c>
      <c r="N3415" s="17">
        <v>42186</v>
      </c>
      <c r="O3415" s="69" t="str">
        <f>IFERROR(VLOOKUP(IF($L3415="―",$K3415,$L3415),[5]法人一覧!$D$4:$E$326,2,FALSE),"―")</f>
        <v>―</v>
      </c>
    </row>
    <row r="3416" spans="1:15" ht="30" customHeight="1" x14ac:dyDescent="0.15">
      <c r="A3416" s="39">
        <f>IF($B$3163="","",COUNTA($B$3163:B3416))</f>
        <v>254</v>
      </c>
      <c r="B3416" s="195">
        <f t="shared" si="349"/>
        <v>3416</v>
      </c>
      <c r="C3416" s="195" t="str">
        <f t="shared" si="350"/>
        <v>（１）　児童発達支援　（児童福祉法）</v>
      </c>
      <c r="D3416" s="131" t="str">
        <f t="shared" si="351"/>
        <v>障がい福祉課</v>
      </c>
      <c r="E3416" s="27" t="str">
        <f t="shared" si="352"/>
        <v>放課後等デイサービス</v>
      </c>
      <c r="F3416" s="10" t="s">
        <v>13734</v>
      </c>
      <c r="G3416" s="12" t="s">
        <v>8519</v>
      </c>
      <c r="H3416" s="180" t="s">
        <v>13735</v>
      </c>
      <c r="I3416" s="12" t="s">
        <v>8521</v>
      </c>
      <c r="J3416" s="12" t="s">
        <v>8522</v>
      </c>
      <c r="K3416" s="10" t="s">
        <v>14980</v>
      </c>
      <c r="L3416" s="25" t="s">
        <v>25</v>
      </c>
      <c r="M3416" s="195">
        <v>10</v>
      </c>
      <c r="N3416" s="17">
        <v>42339</v>
      </c>
      <c r="O3416" s="69" t="str">
        <f>IFERROR(VLOOKUP(IF($L3416="―",$K3416,$L3416),[5]法人一覧!$D$4:$E$326,2,FALSE),"―")</f>
        <v>―</v>
      </c>
    </row>
    <row r="3417" spans="1:15" ht="30" customHeight="1" x14ac:dyDescent="0.15">
      <c r="A3417" s="39">
        <f>IF($B$3163="","",COUNTA($B$3163:B3417))</f>
        <v>255</v>
      </c>
      <c r="B3417" s="195">
        <f t="shared" si="349"/>
        <v>3417</v>
      </c>
      <c r="C3417" s="195" t="str">
        <f t="shared" si="350"/>
        <v>（１）　児童発達支援　（児童福祉法）</v>
      </c>
      <c r="D3417" s="131" t="str">
        <f t="shared" si="351"/>
        <v>障がい福祉課</v>
      </c>
      <c r="E3417" s="27" t="str">
        <f t="shared" si="352"/>
        <v>放課後等デイサービス</v>
      </c>
      <c r="F3417" s="276" t="s">
        <v>13736</v>
      </c>
      <c r="G3417" s="12" t="s">
        <v>1386</v>
      </c>
      <c r="H3417" s="177" t="s">
        <v>13737</v>
      </c>
      <c r="I3417" s="12" t="s">
        <v>13738</v>
      </c>
      <c r="J3417" s="12" t="s">
        <v>13739</v>
      </c>
      <c r="K3417" s="276" t="s">
        <v>13740</v>
      </c>
      <c r="L3417" s="25" t="s">
        <v>25</v>
      </c>
      <c r="M3417" s="195">
        <v>10</v>
      </c>
      <c r="N3417" s="17">
        <v>42370</v>
      </c>
      <c r="O3417" s="69" t="str">
        <f>IFERROR(VLOOKUP(IF($L3417="―",$K3417,$L3417),[5]法人一覧!$D$4:$E$326,2,FALSE),"―")</f>
        <v>―</v>
      </c>
    </row>
    <row r="3418" spans="1:15" ht="30" customHeight="1" x14ac:dyDescent="0.15">
      <c r="A3418" s="39">
        <f>IF($B$3163="","",COUNTA($B$3163:B3418))</f>
        <v>256</v>
      </c>
      <c r="B3418" s="195">
        <f t="shared" si="349"/>
        <v>3418</v>
      </c>
      <c r="C3418" s="195" t="str">
        <f t="shared" si="350"/>
        <v>（１）　児童発達支援　（児童福祉法）</v>
      </c>
      <c r="D3418" s="131" t="str">
        <f t="shared" si="351"/>
        <v>障がい福祉課</v>
      </c>
      <c r="E3418" s="27" t="str">
        <f t="shared" si="352"/>
        <v>放課後等デイサービス</v>
      </c>
      <c r="F3418" s="276" t="s">
        <v>13741</v>
      </c>
      <c r="G3418" s="12" t="s">
        <v>1386</v>
      </c>
      <c r="H3418" s="177" t="s">
        <v>13742</v>
      </c>
      <c r="I3418" s="12" t="s">
        <v>13743</v>
      </c>
      <c r="J3418" s="12" t="s">
        <v>13744</v>
      </c>
      <c r="K3418" s="276" t="s">
        <v>13745</v>
      </c>
      <c r="L3418" s="25" t="s">
        <v>25</v>
      </c>
      <c r="M3418" s="195">
        <v>10</v>
      </c>
      <c r="N3418" s="17">
        <v>42401</v>
      </c>
      <c r="O3418" s="69" t="str">
        <f>IFERROR(VLOOKUP(IF($L3418="―",$K3418,$L3418),[5]法人一覧!$D$4:$E$326,2,FALSE),"―")</f>
        <v>―</v>
      </c>
    </row>
    <row r="3419" spans="1:15" ht="30" customHeight="1" x14ac:dyDescent="0.15">
      <c r="A3419" s="39">
        <f>IF($B$3163="","",COUNTA($B$3163:B3419))</f>
        <v>257</v>
      </c>
      <c r="B3419" s="195">
        <f t="shared" ref="B3419:B3482" si="353">IF(D3419="","",ROW())</f>
        <v>3419</v>
      </c>
      <c r="C3419" s="195" t="str">
        <f t="shared" ref="C3419:C3482" si="354">$F$2896</f>
        <v>（１）　児童発達支援　（児童福祉法）</v>
      </c>
      <c r="D3419" s="131" t="str">
        <f t="shared" ref="D3419:D3482" si="355">$O$2896</f>
        <v>障がい福祉課</v>
      </c>
      <c r="E3419" s="27" t="str">
        <f t="shared" ref="E3419:E3482" si="356">MID(category6_2,SEARCH("）",category6_2,1)+2,SEARCH("（",category6_2,SEARCH("）",category6_2,1)+2)-SEARCH("）",category6_2,1)-3)</f>
        <v>放課後等デイサービス</v>
      </c>
      <c r="F3419" s="276" t="s">
        <v>13746</v>
      </c>
      <c r="G3419" s="12" t="s">
        <v>1386</v>
      </c>
      <c r="H3419" s="177" t="s">
        <v>13747</v>
      </c>
      <c r="I3419" s="12" t="s">
        <v>13748</v>
      </c>
      <c r="J3419" s="12" t="s">
        <v>13749</v>
      </c>
      <c r="K3419" s="276" t="s">
        <v>13029</v>
      </c>
      <c r="L3419" s="25" t="s">
        <v>25</v>
      </c>
      <c r="M3419" s="195">
        <v>10</v>
      </c>
      <c r="N3419" s="17">
        <v>42583</v>
      </c>
      <c r="O3419" s="69" t="str">
        <f>IFERROR(VLOOKUP(IF($L3419="―",$K3419,$L3419),[5]法人一覧!$D$4:$E$326,2,FALSE),"―")</f>
        <v>―</v>
      </c>
    </row>
    <row r="3420" spans="1:15" ht="30" customHeight="1" x14ac:dyDescent="0.15">
      <c r="A3420" s="39">
        <f>IF($B$3163="","",COUNTA($B$3163:B3420))</f>
        <v>258</v>
      </c>
      <c r="B3420" s="195">
        <f t="shared" si="353"/>
        <v>3420</v>
      </c>
      <c r="C3420" s="195" t="str">
        <f t="shared" si="354"/>
        <v>（１）　児童発達支援　（児童福祉法）</v>
      </c>
      <c r="D3420" s="131" t="str">
        <f t="shared" si="355"/>
        <v>障がい福祉課</v>
      </c>
      <c r="E3420" s="27" t="str">
        <f t="shared" si="356"/>
        <v>放課後等デイサービス</v>
      </c>
      <c r="F3420" s="180" t="s">
        <v>13017</v>
      </c>
      <c r="G3420" s="166" t="s">
        <v>11837</v>
      </c>
      <c r="H3420" s="177" t="s">
        <v>13018</v>
      </c>
      <c r="I3420" s="166" t="s">
        <v>13750</v>
      </c>
      <c r="J3420" s="166" t="s">
        <v>13751</v>
      </c>
      <c r="K3420" s="180" t="s">
        <v>13021</v>
      </c>
      <c r="L3420" s="25" t="s">
        <v>25</v>
      </c>
      <c r="M3420" s="195">
        <v>20</v>
      </c>
      <c r="N3420" s="17">
        <v>42795</v>
      </c>
      <c r="O3420" s="69" t="str">
        <f>IFERROR(VLOOKUP(IF($L3420="―",$K3420,$L3420),[5]法人一覧!$D$4:$E$326,2,FALSE),"―")</f>
        <v>―</v>
      </c>
    </row>
    <row r="3421" spans="1:15" ht="30" customHeight="1" x14ac:dyDescent="0.15">
      <c r="A3421" s="39">
        <f>IF($B$3163="","",COUNTA($B$3163:B3421))</f>
        <v>259</v>
      </c>
      <c r="B3421" s="195">
        <f t="shared" si="353"/>
        <v>3421</v>
      </c>
      <c r="C3421" s="195" t="str">
        <f t="shared" si="354"/>
        <v>（１）　児童発達支援　（児童福祉法）</v>
      </c>
      <c r="D3421" s="131" t="str">
        <f t="shared" si="355"/>
        <v>障がい福祉課</v>
      </c>
      <c r="E3421" s="27" t="str">
        <f t="shared" si="356"/>
        <v>放課後等デイサービス</v>
      </c>
      <c r="F3421" s="283" t="s">
        <v>13752</v>
      </c>
      <c r="G3421" s="281" t="s">
        <v>1386</v>
      </c>
      <c r="H3421" s="177" t="s">
        <v>9227</v>
      </c>
      <c r="I3421" s="281" t="s">
        <v>13753</v>
      </c>
      <c r="J3421" s="281" t="s">
        <v>9229</v>
      </c>
      <c r="K3421" s="309" t="s">
        <v>13754</v>
      </c>
      <c r="L3421" s="25" t="s">
        <v>25</v>
      </c>
      <c r="M3421" s="306">
        <v>10</v>
      </c>
      <c r="N3421" s="296">
        <v>42979</v>
      </c>
      <c r="O3421" s="69" t="str">
        <f>IFERROR(VLOOKUP(IF($L3421="―",$K3421,$L3421),[5]法人一覧!$D$4:$E$326,2,FALSE),"―")</f>
        <v>―</v>
      </c>
    </row>
    <row r="3422" spans="1:15" ht="30" customHeight="1" x14ac:dyDescent="0.15">
      <c r="A3422" s="39">
        <f>IF($B$3163="","",COUNTA($B$3163:B3422))</f>
        <v>260</v>
      </c>
      <c r="B3422" s="195">
        <f t="shared" si="353"/>
        <v>3422</v>
      </c>
      <c r="C3422" s="195" t="str">
        <f t="shared" si="354"/>
        <v>（１）　児童発達支援　（児童福祉法）</v>
      </c>
      <c r="D3422" s="131" t="str">
        <f t="shared" si="355"/>
        <v>障がい福祉課</v>
      </c>
      <c r="E3422" s="27" t="str">
        <f t="shared" si="356"/>
        <v>放課後等デイサービス</v>
      </c>
      <c r="F3422" s="283" t="s">
        <v>13755</v>
      </c>
      <c r="G3422" s="281" t="s">
        <v>13756</v>
      </c>
      <c r="H3422" s="177" t="s">
        <v>13757</v>
      </c>
      <c r="I3422" s="281" t="s">
        <v>13758</v>
      </c>
      <c r="J3422" s="281" t="s">
        <v>13758</v>
      </c>
      <c r="K3422" s="309" t="s">
        <v>13759</v>
      </c>
      <c r="L3422" s="25" t="s">
        <v>25</v>
      </c>
      <c r="M3422" s="306">
        <v>10</v>
      </c>
      <c r="N3422" s="296">
        <v>43160</v>
      </c>
      <c r="O3422" s="69" t="str">
        <f>IFERROR(VLOOKUP(IF($L3422="―",$K3422,$L3422),[5]法人一覧!$D$4:$E$326,2,FALSE),"―")</f>
        <v>―</v>
      </c>
    </row>
    <row r="3423" spans="1:15" ht="30" customHeight="1" x14ac:dyDescent="0.15">
      <c r="A3423" s="39">
        <f>IF($B$3163="","",COUNTA($B$3163:B3423))</f>
        <v>261</v>
      </c>
      <c r="B3423" s="195">
        <f t="shared" si="353"/>
        <v>3423</v>
      </c>
      <c r="C3423" s="195" t="str">
        <f t="shared" si="354"/>
        <v>（１）　児童発達支援　（児童福祉法）</v>
      </c>
      <c r="D3423" s="131" t="str">
        <f t="shared" si="355"/>
        <v>障がい福祉課</v>
      </c>
      <c r="E3423" s="27" t="str">
        <f t="shared" si="356"/>
        <v>放課後等デイサービス</v>
      </c>
      <c r="F3423" s="180" t="s">
        <v>13022</v>
      </c>
      <c r="G3423" s="255" t="s">
        <v>9264</v>
      </c>
      <c r="H3423" s="177" t="s">
        <v>13023</v>
      </c>
      <c r="I3423" s="255" t="s">
        <v>6919</v>
      </c>
      <c r="J3423" s="255" t="s">
        <v>6920</v>
      </c>
      <c r="K3423" s="373" t="s">
        <v>13024</v>
      </c>
      <c r="L3423" s="25" t="s">
        <v>25</v>
      </c>
      <c r="M3423" s="306">
        <v>5</v>
      </c>
      <c r="N3423" s="296">
        <v>43221</v>
      </c>
      <c r="O3423" s="69" t="str">
        <f>IFERROR(VLOOKUP(IF($L3423="―",$K3423,$L3423),[5]法人一覧!$D$4:$E$326,2,FALSE),"―")</f>
        <v>―</v>
      </c>
    </row>
    <row r="3424" spans="1:15" ht="30" customHeight="1" x14ac:dyDescent="0.15">
      <c r="A3424" s="39">
        <f>IF($B$3163="","",COUNTA($B$3163:B3424))</f>
        <v>262</v>
      </c>
      <c r="B3424" s="195">
        <f t="shared" si="353"/>
        <v>3424</v>
      </c>
      <c r="C3424" s="195" t="str">
        <f t="shared" si="354"/>
        <v>（１）　児童発達支援　（児童福祉法）</v>
      </c>
      <c r="D3424" s="131" t="str">
        <f t="shared" si="355"/>
        <v>障がい福祉課</v>
      </c>
      <c r="E3424" s="27" t="str">
        <f t="shared" si="356"/>
        <v>放課後等デイサービス</v>
      </c>
      <c r="F3424" s="180" t="s">
        <v>13025</v>
      </c>
      <c r="G3424" s="255" t="s">
        <v>1353</v>
      </c>
      <c r="H3424" s="177" t="s">
        <v>13026</v>
      </c>
      <c r="I3424" s="255" t="s">
        <v>13027</v>
      </c>
      <c r="J3424" s="255" t="s">
        <v>13028</v>
      </c>
      <c r="K3424" s="373" t="s">
        <v>13029</v>
      </c>
      <c r="L3424" s="25" t="s">
        <v>25</v>
      </c>
      <c r="M3424" s="307">
        <v>10</v>
      </c>
      <c r="N3424" s="296">
        <v>43497</v>
      </c>
      <c r="O3424" s="69" t="str">
        <f>IFERROR(VLOOKUP(IF($L3424="―",$K3424,$L3424),[5]法人一覧!$D$4:$E$326,2,FALSE),"―")</f>
        <v>―</v>
      </c>
    </row>
    <row r="3425" spans="1:15" ht="30" customHeight="1" x14ac:dyDescent="0.15">
      <c r="A3425" s="39">
        <f>IF($B$3163="","",COUNTA($B$3163:B3425))</f>
        <v>263</v>
      </c>
      <c r="B3425" s="195">
        <f t="shared" si="353"/>
        <v>3425</v>
      </c>
      <c r="C3425" s="195" t="str">
        <f t="shared" si="354"/>
        <v>（１）　児童発達支援　（児童福祉法）</v>
      </c>
      <c r="D3425" s="131" t="str">
        <f t="shared" si="355"/>
        <v>障がい福祉課</v>
      </c>
      <c r="E3425" s="27" t="str">
        <f t="shared" si="356"/>
        <v>放課後等デイサービス</v>
      </c>
      <c r="F3425" s="180" t="s">
        <v>13030</v>
      </c>
      <c r="G3425" s="255" t="s">
        <v>13031</v>
      </c>
      <c r="H3425" s="177" t="s">
        <v>13032</v>
      </c>
      <c r="I3425" s="255" t="s">
        <v>13033</v>
      </c>
      <c r="J3425" s="255" t="s">
        <v>13760</v>
      </c>
      <c r="K3425" s="373" t="s">
        <v>14973</v>
      </c>
      <c r="L3425" s="25" t="s">
        <v>25</v>
      </c>
      <c r="M3425" s="307">
        <v>10</v>
      </c>
      <c r="N3425" s="296">
        <v>43556</v>
      </c>
      <c r="O3425" s="69" t="str">
        <f>IFERROR(VLOOKUP(IF($L3425="―",$K3425,$L3425),[5]法人一覧!$D$4:$E$326,2,FALSE),"―")</f>
        <v>1190005007608</v>
      </c>
    </row>
    <row r="3426" spans="1:15" ht="30" customHeight="1" x14ac:dyDescent="0.15">
      <c r="A3426" s="39">
        <f>IF($B$3163="","",COUNTA($B$3163:B3426))</f>
        <v>264</v>
      </c>
      <c r="B3426" s="195">
        <f t="shared" si="353"/>
        <v>3426</v>
      </c>
      <c r="C3426" s="195" t="str">
        <f t="shared" si="354"/>
        <v>（１）　児童発達支援　（児童福祉法）</v>
      </c>
      <c r="D3426" s="131" t="str">
        <f t="shared" si="355"/>
        <v>障がい福祉課</v>
      </c>
      <c r="E3426" s="27" t="str">
        <f t="shared" si="356"/>
        <v>放課後等デイサービス</v>
      </c>
      <c r="F3426" s="276" t="s">
        <v>13761</v>
      </c>
      <c r="G3426" s="12" t="s">
        <v>1353</v>
      </c>
      <c r="H3426" s="177" t="s">
        <v>13762</v>
      </c>
      <c r="I3426" s="166" t="s">
        <v>13763</v>
      </c>
      <c r="J3426" s="166" t="s">
        <v>13764</v>
      </c>
      <c r="K3426" s="276" t="s">
        <v>12906</v>
      </c>
      <c r="L3426" s="25" t="s">
        <v>25</v>
      </c>
      <c r="M3426" s="287">
        <v>10</v>
      </c>
      <c r="N3426" s="17">
        <v>43647</v>
      </c>
      <c r="O3426" s="69" t="str">
        <f>IFERROR(VLOOKUP(IF($L3426="―",$K3426,$L3426),[5]法人一覧!$D$4:$E$326,2,FALSE),"―")</f>
        <v>―</v>
      </c>
    </row>
    <row r="3427" spans="1:15" ht="30" customHeight="1" x14ac:dyDescent="0.15">
      <c r="A3427" s="39">
        <f>IF($B$3163="","",COUNTA($B$3163:B3427))</f>
        <v>265</v>
      </c>
      <c r="B3427" s="195">
        <f t="shared" si="353"/>
        <v>3427</v>
      </c>
      <c r="C3427" s="195" t="str">
        <f t="shared" si="354"/>
        <v>（１）　児童発達支援　（児童福祉法）</v>
      </c>
      <c r="D3427" s="131" t="str">
        <f t="shared" si="355"/>
        <v>障がい福祉課</v>
      </c>
      <c r="E3427" s="27" t="str">
        <f t="shared" si="356"/>
        <v>放課後等デイサービス</v>
      </c>
      <c r="F3427" s="276" t="s">
        <v>13765</v>
      </c>
      <c r="G3427" s="12" t="s">
        <v>1380</v>
      </c>
      <c r="H3427" s="177" t="s">
        <v>13036</v>
      </c>
      <c r="I3427" s="166" t="s">
        <v>13037</v>
      </c>
      <c r="J3427" s="166" t="s">
        <v>13038</v>
      </c>
      <c r="K3427" s="276" t="s">
        <v>13039</v>
      </c>
      <c r="L3427" s="25" t="s">
        <v>25</v>
      </c>
      <c r="M3427" s="287">
        <v>10</v>
      </c>
      <c r="N3427" s="17">
        <v>43709</v>
      </c>
      <c r="O3427" s="69" t="str">
        <f>IFERROR(VLOOKUP(IF($L3427="―",$K3427,$L3427),[5]法人一覧!$D$4:$E$326,2,FALSE),"―")</f>
        <v>―</v>
      </c>
    </row>
    <row r="3428" spans="1:15" ht="30" customHeight="1" x14ac:dyDescent="0.15">
      <c r="A3428" s="39">
        <f>IF($B$3163="","",COUNTA($B$3163:B3428))</f>
        <v>266</v>
      </c>
      <c r="B3428" s="195">
        <f t="shared" si="353"/>
        <v>3428</v>
      </c>
      <c r="C3428" s="195" t="str">
        <f t="shared" si="354"/>
        <v>（１）　児童発達支援　（児童福祉法）</v>
      </c>
      <c r="D3428" s="131" t="str">
        <f t="shared" si="355"/>
        <v>障がい福祉課</v>
      </c>
      <c r="E3428" s="27" t="str">
        <f t="shared" si="356"/>
        <v>放課後等デイサービス</v>
      </c>
      <c r="F3428" s="276" t="s">
        <v>13040</v>
      </c>
      <c r="G3428" s="275" t="s">
        <v>13041</v>
      </c>
      <c r="H3428" s="177" t="s">
        <v>13042</v>
      </c>
      <c r="I3428" s="255" t="s">
        <v>13043</v>
      </c>
      <c r="J3428" s="255" t="s">
        <v>13044</v>
      </c>
      <c r="K3428" s="313" t="s">
        <v>13045</v>
      </c>
      <c r="L3428" s="25" t="s">
        <v>25</v>
      </c>
      <c r="M3428" s="308">
        <v>5</v>
      </c>
      <c r="N3428" s="17">
        <v>43709</v>
      </c>
      <c r="O3428" s="69" t="str">
        <f>IFERROR(VLOOKUP(IF($L3428="―",$K3428,$L3428),[5]法人一覧!$D$4:$E$326,2,FALSE),"―")</f>
        <v>―</v>
      </c>
    </row>
    <row r="3429" spans="1:15" ht="30" customHeight="1" x14ac:dyDescent="0.15">
      <c r="A3429" s="39">
        <f>IF($B$3163="","",COUNTA($B$3163:B3429))</f>
        <v>267</v>
      </c>
      <c r="B3429" s="195">
        <f t="shared" si="353"/>
        <v>3429</v>
      </c>
      <c r="C3429" s="195" t="str">
        <f t="shared" si="354"/>
        <v>（１）　児童発達支援　（児童福祉法）</v>
      </c>
      <c r="D3429" s="131" t="str">
        <f t="shared" si="355"/>
        <v>障がい福祉課</v>
      </c>
      <c r="E3429" s="27" t="str">
        <f t="shared" si="356"/>
        <v>放課後等デイサービス</v>
      </c>
      <c r="F3429" s="180" t="s">
        <v>13046</v>
      </c>
      <c r="G3429" s="166" t="s">
        <v>13047</v>
      </c>
      <c r="H3429" s="177" t="s">
        <v>13048</v>
      </c>
      <c r="I3429" s="166" t="s">
        <v>13049</v>
      </c>
      <c r="J3429" s="166" t="s">
        <v>13050</v>
      </c>
      <c r="K3429" s="180" t="s">
        <v>13051</v>
      </c>
      <c r="L3429" s="25" t="s">
        <v>25</v>
      </c>
      <c r="M3429" s="293">
        <v>10</v>
      </c>
      <c r="N3429" s="17">
        <v>43952</v>
      </c>
      <c r="O3429" s="69" t="str">
        <f>IFERROR(VLOOKUP(IF($L3429="―",$K3429,$L3429),[5]法人一覧!$D$4:$E$326,2,FALSE),"―")</f>
        <v>―</v>
      </c>
    </row>
    <row r="3430" spans="1:15" ht="30" customHeight="1" x14ac:dyDescent="0.15">
      <c r="A3430" s="39">
        <f>IF($B$3163="","",COUNTA($B$3163:B3430))</f>
        <v>268</v>
      </c>
      <c r="B3430" s="195">
        <f t="shared" si="353"/>
        <v>3430</v>
      </c>
      <c r="C3430" s="195" t="str">
        <f t="shared" si="354"/>
        <v>（１）　児童発達支援　（児童福祉法）</v>
      </c>
      <c r="D3430" s="131" t="str">
        <f t="shared" si="355"/>
        <v>障がい福祉課</v>
      </c>
      <c r="E3430" s="27" t="str">
        <f t="shared" si="356"/>
        <v>放課後等デイサービス</v>
      </c>
      <c r="F3430" s="276" t="s">
        <v>13052</v>
      </c>
      <c r="G3430" s="166" t="s">
        <v>9160</v>
      </c>
      <c r="H3430" s="177" t="s">
        <v>13053</v>
      </c>
      <c r="I3430" s="282" t="s">
        <v>13054</v>
      </c>
      <c r="J3430" s="294" t="s">
        <v>13055</v>
      </c>
      <c r="K3430" s="180" t="s">
        <v>13056</v>
      </c>
      <c r="L3430" s="25" t="s">
        <v>25</v>
      </c>
      <c r="M3430" s="293">
        <v>10</v>
      </c>
      <c r="N3430" s="17">
        <v>44105</v>
      </c>
      <c r="O3430" s="69" t="str">
        <f>IFERROR(VLOOKUP(IF($L3430="―",$K3430,$L3430),[5]法人一覧!$D$4:$E$326,2,FALSE),"―")</f>
        <v>―</v>
      </c>
    </row>
    <row r="3431" spans="1:15" ht="30" customHeight="1" x14ac:dyDescent="0.15">
      <c r="A3431" s="39">
        <f>IF($B$3163="","",COUNTA($B$3163:B3431))</f>
        <v>269</v>
      </c>
      <c r="B3431" s="195">
        <f t="shared" si="353"/>
        <v>3431</v>
      </c>
      <c r="C3431" s="195" t="str">
        <f t="shared" si="354"/>
        <v>（１）　児童発達支援　（児童福祉法）</v>
      </c>
      <c r="D3431" s="131" t="str">
        <f t="shared" si="355"/>
        <v>障がい福祉課</v>
      </c>
      <c r="E3431" s="27" t="str">
        <f t="shared" si="356"/>
        <v>放課後等デイサービス</v>
      </c>
      <c r="F3431" s="276" t="s">
        <v>13057</v>
      </c>
      <c r="G3431" s="166" t="s">
        <v>13058</v>
      </c>
      <c r="H3431" s="177" t="s">
        <v>13059</v>
      </c>
      <c r="I3431" s="290" t="s">
        <v>13060</v>
      </c>
      <c r="J3431" s="290" t="s">
        <v>13061</v>
      </c>
      <c r="K3431" s="180" t="s">
        <v>13062</v>
      </c>
      <c r="L3431" s="25" t="s">
        <v>25</v>
      </c>
      <c r="M3431" s="293">
        <v>20</v>
      </c>
      <c r="N3431" s="17">
        <v>44166</v>
      </c>
      <c r="O3431" s="69" t="str">
        <f>IFERROR(VLOOKUP(IF($L3431="―",$K3431,$L3431),[5]法人一覧!$D$4:$E$326,2,FALSE),"―")</f>
        <v>―</v>
      </c>
    </row>
    <row r="3432" spans="1:15" ht="30" customHeight="1" x14ac:dyDescent="0.15">
      <c r="A3432" s="39">
        <f>IF($B$3163="","",COUNTA($B$3163:B3432))</f>
        <v>270</v>
      </c>
      <c r="B3432" s="195">
        <f t="shared" si="353"/>
        <v>3432</v>
      </c>
      <c r="C3432" s="195" t="str">
        <f t="shared" si="354"/>
        <v>（１）　児童発達支援　（児童福祉法）</v>
      </c>
      <c r="D3432" s="131" t="str">
        <f t="shared" si="355"/>
        <v>障がい福祉課</v>
      </c>
      <c r="E3432" s="27" t="str">
        <f t="shared" si="356"/>
        <v>放課後等デイサービス</v>
      </c>
      <c r="F3432" s="180" t="s">
        <v>13063</v>
      </c>
      <c r="G3432" s="166" t="s">
        <v>9211</v>
      </c>
      <c r="H3432" s="177" t="s">
        <v>13064</v>
      </c>
      <c r="I3432" s="166" t="s">
        <v>15624</v>
      </c>
      <c r="J3432" s="166" t="s">
        <v>13065</v>
      </c>
      <c r="K3432" s="180" t="s">
        <v>13066</v>
      </c>
      <c r="L3432" s="25" t="s">
        <v>25</v>
      </c>
      <c r="M3432" s="274">
        <v>15</v>
      </c>
      <c r="N3432" s="17">
        <v>44287</v>
      </c>
      <c r="O3432" s="69" t="str">
        <f>IFERROR(VLOOKUP(IF($L3432="―",$K3432,$L3432),[5]法人一覧!$D$4:$E$326,2,FALSE),"―")</f>
        <v>―</v>
      </c>
    </row>
    <row r="3433" spans="1:15" ht="30" customHeight="1" x14ac:dyDescent="0.15">
      <c r="A3433" s="39">
        <f>IF($B$3163="","",COUNTA($B$3163:B3433))</f>
        <v>271</v>
      </c>
      <c r="B3433" s="195">
        <f t="shared" si="353"/>
        <v>3433</v>
      </c>
      <c r="C3433" s="195" t="str">
        <f t="shared" si="354"/>
        <v>（１）　児童発達支援　（児童福祉法）</v>
      </c>
      <c r="D3433" s="131" t="str">
        <f t="shared" si="355"/>
        <v>障がい福祉課</v>
      </c>
      <c r="E3433" s="27" t="str">
        <f t="shared" si="356"/>
        <v>放課後等デイサービス</v>
      </c>
      <c r="F3433" s="180" t="s">
        <v>13067</v>
      </c>
      <c r="G3433" s="166" t="s">
        <v>13068</v>
      </c>
      <c r="H3433" s="177" t="s">
        <v>13766</v>
      </c>
      <c r="I3433" s="290" t="s">
        <v>13070</v>
      </c>
      <c r="J3433" s="290" t="s">
        <v>13071</v>
      </c>
      <c r="K3433" s="180" t="s">
        <v>13072</v>
      </c>
      <c r="L3433" s="25" t="s">
        <v>25</v>
      </c>
      <c r="M3433" s="274">
        <v>10</v>
      </c>
      <c r="N3433" s="17">
        <v>44348</v>
      </c>
      <c r="O3433" s="69" t="str">
        <f>IFERROR(VLOOKUP(IF($L3433="―",$K3433,$L3433),[5]法人一覧!$D$4:$E$326,2,FALSE),"―")</f>
        <v>―</v>
      </c>
    </row>
    <row r="3434" spans="1:15" ht="30" customHeight="1" x14ac:dyDescent="0.15">
      <c r="A3434" s="39">
        <f>IF($B$3163="","",COUNTA($B$3163:B3434))</f>
        <v>272</v>
      </c>
      <c r="B3434" s="195">
        <f t="shared" si="353"/>
        <v>3434</v>
      </c>
      <c r="C3434" s="195" t="str">
        <f t="shared" si="354"/>
        <v>（１）　児童発達支援　（児童福祉法）</v>
      </c>
      <c r="D3434" s="131" t="str">
        <f t="shared" si="355"/>
        <v>障がい福祉課</v>
      </c>
      <c r="E3434" s="27" t="str">
        <f t="shared" si="356"/>
        <v>放課後等デイサービス</v>
      </c>
      <c r="F3434" s="394" t="s">
        <v>13073</v>
      </c>
      <c r="G3434" s="213" t="s">
        <v>13074</v>
      </c>
      <c r="H3434" s="177" t="s">
        <v>13075</v>
      </c>
      <c r="I3434" s="255" t="s">
        <v>13076</v>
      </c>
      <c r="J3434" s="255" t="s">
        <v>13077</v>
      </c>
      <c r="K3434" s="276" t="s">
        <v>13078</v>
      </c>
      <c r="L3434" s="25" t="s">
        <v>25</v>
      </c>
      <c r="M3434" s="274">
        <v>20</v>
      </c>
      <c r="N3434" s="17">
        <v>44470</v>
      </c>
      <c r="O3434" s="69" t="str">
        <f>IFERROR(VLOOKUP(IF($L3434="―",$K3434,$L3434),[5]法人一覧!$D$4:$E$326,2,FALSE),"―")</f>
        <v>―</v>
      </c>
    </row>
    <row r="3435" spans="1:15" ht="30" customHeight="1" x14ac:dyDescent="0.15">
      <c r="A3435" s="39">
        <f>IF($B$3163="","",COUNTA($B$3163:B3435))</f>
        <v>273</v>
      </c>
      <c r="B3435" s="195">
        <f t="shared" si="353"/>
        <v>3435</v>
      </c>
      <c r="C3435" s="195" t="str">
        <f t="shared" si="354"/>
        <v>（１）　児童発達支援　（児童福祉法）</v>
      </c>
      <c r="D3435" s="131" t="str">
        <f t="shared" si="355"/>
        <v>障がい福祉課</v>
      </c>
      <c r="E3435" s="27" t="str">
        <f t="shared" si="356"/>
        <v>放課後等デイサービス</v>
      </c>
      <c r="F3435" s="180" t="s">
        <v>13767</v>
      </c>
      <c r="G3435" s="166" t="s">
        <v>5032</v>
      </c>
      <c r="H3435" s="177" t="s">
        <v>13768</v>
      </c>
      <c r="I3435" s="290" t="s">
        <v>13769</v>
      </c>
      <c r="J3435" s="290" t="s">
        <v>13770</v>
      </c>
      <c r="K3435" s="180" t="s">
        <v>13219</v>
      </c>
      <c r="L3435" s="25" t="s">
        <v>25</v>
      </c>
      <c r="M3435" s="274">
        <v>20</v>
      </c>
      <c r="N3435" s="17">
        <v>44531</v>
      </c>
      <c r="O3435" s="69" t="str">
        <f>IFERROR(VLOOKUP(IF($L3435="―",$K3435,$L3435),[5]法人一覧!$D$4:$E$326,2,FALSE),"―")</f>
        <v>―</v>
      </c>
    </row>
    <row r="3436" spans="1:15" ht="30" customHeight="1" x14ac:dyDescent="0.15">
      <c r="A3436" s="39">
        <f>IF($B$3163="","",COUNTA($B$3163:B3436))</f>
        <v>274</v>
      </c>
      <c r="B3436" s="195">
        <f t="shared" si="353"/>
        <v>3436</v>
      </c>
      <c r="C3436" s="195" t="str">
        <f t="shared" si="354"/>
        <v>（１）　児童発達支援　（児童福祉法）</v>
      </c>
      <c r="D3436" s="131" t="str">
        <f t="shared" si="355"/>
        <v>障がい福祉課</v>
      </c>
      <c r="E3436" s="27" t="str">
        <f t="shared" si="356"/>
        <v>放課後等デイサービス</v>
      </c>
      <c r="F3436" s="180" t="s">
        <v>13079</v>
      </c>
      <c r="G3436" s="255" t="s">
        <v>4933</v>
      </c>
      <c r="H3436" s="177" t="s">
        <v>13080</v>
      </c>
      <c r="I3436" s="255" t="s">
        <v>13081</v>
      </c>
      <c r="J3436" s="295" t="s">
        <v>13082</v>
      </c>
      <c r="K3436" s="180" t="s">
        <v>13083</v>
      </c>
      <c r="L3436" s="25" t="s">
        <v>25</v>
      </c>
      <c r="M3436" s="274">
        <v>5</v>
      </c>
      <c r="N3436" s="17">
        <v>44652</v>
      </c>
      <c r="O3436" s="69" t="str">
        <f>IFERROR(VLOOKUP(IF($L3436="―",$K3436,$L3436),[5]法人一覧!$D$4:$E$326,2,FALSE),"―")</f>
        <v>2190005011550</v>
      </c>
    </row>
    <row r="3437" spans="1:15" ht="30" customHeight="1" x14ac:dyDescent="0.15">
      <c r="A3437" s="39">
        <f>IF($B$3163="","",COUNTA($B$3163:B3437))</f>
        <v>275</v>
      </c>
      <c r="B3437" s="195">
        <f t="shared" si="353"/>
        <v>3437</v>
      </c>
      <c r="C3437" s="195" t="str">
        <f t="shared" si="354"/>
        <v>（１）　児童発達支援　（児童福祉法）</v>
      </c>
      <c r="D3437" s="131" t="str">
        <f t="shared" si="355"/>
        <v>障がい福祉課</v>
      </c>
      <c r="E3437" s="27" t="str">
        <f t="shared" si="356"/>
        <v>放課後等デイサービス</v>
      </c>
      <c r="F3437" s="180" t="s">
        <v>13084</v>
      </c>
      <c r="G3437" s="255" t="s">
        <v>1353</v>
      </c>
      <c r="H3437" s="177" t="s">
        <v>13085</v>
      </c>
      <c r="I3437" s="255" t="s">
        <v>13086</v>
      </c>
      <c r="J3437" s="295" t="s">
        <v>13086</v>
      </c>
      <c r="K3437" s="373" t="s">
        <v>13087</v>
      </c>
      <c r="L3437" s="25" t="s">
        <v>25</v>
      </c>
      <c r="M3437" s="308">
        <v>10</v>
      </c>
      <c r="N3437" s="17">
        <v>44682</v>
      </c>
      <c r="O3437" s="69" t="str">
        <f>IFERROR(VLOOKUP(IF($L3437="―",$K3437,$L3437),[5]法人一覧!$D$4:$E$326,2,FALSE),"―")</f>
        <v>―</v>
      </c>
    </row>
    <row r="3438" spans="1:15" ht="30" customHeight="1" x14ac:dyDescent="0.15">
      <c r="A3438" s="39">
        <f>IF($B$3163="","",COUNTA($B$3163:B3438))</f>
        <v>276</v>
      </c>
      <c r="B3438" s="195">
        <f t="shared" si="353"/>
        <v>3438</v>
      </c>
      <c r="C3438" s="195" t="str">
        <f t="shared" si="354"/>
        <v>（１）　児童発達支援　（児童福祉法）</v>
      </c>
      <c r="D3438" s="131" t="str">
        <f t="shared" si="355"/>
        <v>障がい福祉課</v>
      </c>
      <c r="E3438" s="27" t="str">
        <f t="shared" si="356"/>
        <v>放課後等デイサービス</v>
      </c>
      <c r="F3438" s="180" t="s">
        <v>13771</v>
      </c>
      <c r="G3438" s="166" t="s">
        <v>1380</v>
      </c>
      <c r="H3438" s="177" t="s">
        <v>13089</v>
      </c>
      <c r="I3438" s="166" t="s">
        <v>13090</v>
      </c>
      <c r="J3438" s="279" t="s">
        <v>13091</v>
      </c>
      <c r="K3438" s="180" t="s">
        <v>13039</v>
      </c>
      <c r="L3438" s="25" t="s">
        <v>25</v>
      </c>
      <c r="M3438" s="287">
        <v>10</v>
      </c>
      <c r="N3438" s="296">
        <v>44774</v>
      </c>
      <c r="O3438" s="69" t="str">
        <f>IFERROR(VLOOKUP(IF($L3438="―",$K3438,$L3438),[5]法人一覧!$D$4:$E$326,2,FALSE),"―")</f>
        <v>―</v>
      </c>
    </row>
    <row r="3439" spans="1:15" ht="30" customHeight="1" x14ac:dyDescent="0.15">
      <c r="A3439" s="39">
        <f>IF($B$3163="","",COUNTA($B$3163:B3439))</f>
        <v>277</v>
      </c>
      <c r="B3439" s="195">
        <f t="shared" si="353"/>
        <v>3439</v>
      </c>
      <c r="C3439" s="195" t="str">
        <f t="shared" si="354"/>
        <v>（１）　児童発達支援　（児童福祉法）</v>
      </c>
      <c r="D3439" s="131" t="str">
        <f t="shared" si="355"/>
        <v>障がい福祉課</v>
      </c>
      <c r="E3439" s="27" t="str">
        <f t="shared" si="356"/>
        <v>放課後等デイサービス</v>
      </c>
      <c r="F3439" s="180" t="s">
        <v>13092</v>
      </c>
      <c r="G3439" s="166" t="s">
        <v>10032</v>
      </c>
      <c r="H3439" s="177" t="s">
        <v>13093</v>
      </c>
      <c r="I3439" s="166" t="s">
        <v>13094</v>
      </c>
      <c r="J3439" s="166" t="s">
        <v>13095</v>
      </c>
      <c r="K3439" s="276" t="s">
        <v>13096</v>
      </c>
      <c r="L3439" s="25" t="s">
        <v>25</v>
      </c>
      <c r="M3439" s="287">
        <v>20</v>
      </c>
      <c r="N3439" s="296">
        <v>44805</v>
      </c>
      <c r="O3439" s="69" t="str">
        <f>IFERROR(VLOOKUP(IF($L3439="―",$K3439,$L3439),[5]法人一覧!$D$4:$E$326,2,FALSE),"―")</f>
        <v>―</v>
      </c>
    </row>
    <row r="3440" spans="1:15" ht="30" customHeight="1" x14ac:dyDescent="0.15">
      <c r="A3440" s="39">
        <f>IF($B$3163="","",COUNTA($B$3163:B3440))</f>
        <v>278</v>
      </c>
      <c r="B3440" s="195">
        <f t="shared" si="353"/>
        <v>3440</v>
      </c>
      <c r="C3440" s="195" t="str">
        <f t="shared" si="354"/>
        <v>（１）　児童発達支援　（児童福祉法）</v>
      </c>
      <c r="D3440" s="131" t="str">
        <f t="shared" si="355"/>
        <v>障がい福祉課</v>
      </c>
      <c r="E3440" s="27" t="str">
        <f t="shared" si="356"/>
        <v>放課後等デイサービス</v>
      </c>
      <c r="F3440" s="180" t="s">
        <v>13097</v>
      </c>
      <c r="G3440" s="166" t="s">
        <v>13098</v>
      </c>
      <c r="H3440" s="283" t="s">
        <v>13099</v>
      </c>
      <c r="I3440" s="166" t="s">
        <v>13100</v>
      </c>
      <c r="J3440" s="166" t="s">
        <v>13101</v>
      </c>
      <c r="K3440" s="378" t="s">
        <v>13051</v>
      </c>
      <c r="L3440" s="25" t="s">
        <v>25</v>
      </c>
      <c r="M3440" s="287">
        <v>10</v>
      </c>
      <c r="N3440" s="296">
        <v>45017</v>
      </c>
      <c r="O3440" s="69" t="str">
        <f>IFERROR(VLOOKUP(IF($L3440="―",$K3440,$L3440),[5]法人一覧!$D$4:$E$326,2,FALSE),"―")</f>
        <v>―</v>
      </c>
    </row>
    <row r="3441" spans="1:15" ht="30" customHeight="1" x14ac:dyDescent="0.15">
      <c r="A3441" s="39">
        <f>IF($B$3163="","",COUNTA($B$3163:B3441))</f>
        <v>279</v>
      </c>
      <c r="B3441" s="195">
        <f t="shared" si="353"/>
        <v>3441</v>
      </c>
      <c r="C3441" s="195" t="str">
        <f t="shared" si="354"/>
        <v>（１）　児童発達支援　（児童福祉法）</v>
      </c>
      <c r="D3441" s="131" t="str">
        <f t="shared" si="355"/>
        <v>障がい福祉課</v>
      </c>
      <c r="E3441" s="27" t="str">
        <f t="shared" si="356"/>
        <v>放課後等デイサービス</v>
      </c>
      <c r="F3441" s="98" t="s">
        <v>13102</v>
      </c>
      <c r="G3441" s="34" t="s">
        <v>1402</v>
      </c>
      <c r="H3441" s="98" t="s">
        <v>13103</v>
      </c>
      <c r="I3441" s="98" t="s">
        <v>13104</v>
      </c>
      <c r="J3441" s="98" t="s">
        <v>13105</v>
      </c>
      <c r="K3441" s="98" t="s">
        <v>12756</v>
      </c>
      <c r="L3441" s="25" t="s">
        <v>25</v>
      </c>
      <c r="M3441" s="287">
        <v>40</v>
      </c>
      <c r="N3441" s="296">
        <v>45047</v>
      </c>
      <c r="O3441" s="69" t="str">
        <f>IFERROR(VLOOKUP(IF($L3441="―",$K3441,$L3441),[5]法人一覧!$D$4:$E$326,2,FALSE),"―")</f>
        <v>―</v>
      </c>
    </row>
    <row r="3442" spans="1:15" ht="30" customHeight="1" x14ac:dyDescent="0.15">
      <c r="A3442" s="39">
        <f>IF($B$3163="","",COUNTA($B$3163:B3442))</f>
        <v>280</v>
      </c>
      <c r="B3442" s="195">
        <f t="shared" si="353"/>
        <v>3442</v>
      </c>
      <c r="C3442" s="195" t="str">
        <f t="shared" si="354"/>
        <v>（１）　児童発達支援　（児童福祉法）</v>
      </c>
      <c r="D3442" s="131" t="str">
        <f t="shared" si="355"/>
        <v>障がい福祉課</v>
      </c>
      <c r="E3442" s="27" t="str">
        <f t="shared" si="356"/>
        <v>放課後等デイサービス</v>
      </c>
      <c r="F3442" s="25" t="s">
        <v>13106</v>
      </c>
      <c r="G3442" s="98" t="s">
        <v>1353</v>
      </c>
      <c r="H3442" s="98" t="s">
        <v>13107</v>
      </c>
      <c r="I3442" s="98" t="s">
        <v>13108</v>
      </c>
      <c r="J3442" s="98" t="s">
        <v>13109</v>
      </c>
      <c r="K3442" s="25" t="s">
        <v>13110</v>
      </c>
      <c r="L3442" s="25" t="s">
        <v>25</v>
      </c>
      <c r="M3442" s="287">
        <v>10</v>
      </c>
      <c r="N3442" s="296">
        <v>45108</v>
      </c>
      <c r="O3442" s="69" t="str">
        <f>IFERROR(VLOOKUP(IF($L3442="―",$K3442,$L3442),[5]法人一覧!$D$4:$E$326,2,FALSE),"―")</f>
        <v>―</v>
      </c>
    </row>
    <row r="3443" spans="1:15" ht="30" customHeight="1" x14ac:dyDescent="0.15">
      <c r="A3443" s="39">
        <f>IF($B$3163="","",COUNTA($B$3163:B3443))</f>
        <v>281</v>
      </c>
      <c r="B3443" s="195">
        <f t="shared" si="353"/>
        <v>3443</v>
      </c>
      <c r="C3443" s="195" t="str">
        <f t="shared" si="354"/>
        <v>（１）　児童発達支援　（児童福祉法）</v>
      </c>
      <c r="D3443" s="131" t="str">
        <f t="shared" si="355"/>
        <v>障がい福祉課</v>
      </c>
      <c r="E3443" s="27" t="str">
        <f t="shared" si="356"/>
        <v>放課後等デイサービス</v>
      </c>
      <c r="F3443" s="25" t="s">
        <v>15688</v>
      </c>
      <c r="G3443" s="98" t="s">
        <v>394</v>
      </c>
      <c r="H3443" s="98" t="s">
        <v>15689</v>
      </c>
      <c r="I3443" s="297" t="s">
        <v>13111</v>
      </c>
      <c r="J3443" s="98" t="s">
        <v>13112</v>
      </c>
      <c r="K3443" s="25" t="s">
        <v>15690</v>
      </c>
      <c r="L3443" s="25" t="s">
        <v>25</v>
      </c>
      <c r="M3443" s="287">
        <v>10</v>
      </c>
      <c r="N3443" s="296">
        <v>45444</v>
      </c>
      <c r="O3443" s="69" t="str">
        <f>IFERROR(VLOOKUP(IF($L3443="―",$K3443,$L3443),[5]法人一覧!$D$4:$E$326,2,FALSE),"―")</f>
        <v>―</v>
      </c>
    </row>
    <row r="3444" spans="1:15" ht="30" customHeight="1" x14ac:dyDescent="0.15">
      <c r="A3444" s="39">
        <f>IF($B$3163="","",COUNTA($B$3163:B3444))</f>
        <v>282</v>
      </c>
      <c r="B3444" s="195">
        <f t="shared" si="353"/>
        <v>3444</v>
      </c>
      <c r="C3444" s="195" t="str">
        <f t="shared" si="354"/>
        <v>（１）　児童発達支援　（児童福祉法）</v>
      </c>
      <c r="D3444" s="131" t="str">
        <f t="shared" si="355"/>
        <v>障がい福祉課</v>
      </c>
      <c r="E3444" s="27" t="str">
        <f t="shared" si="356"/>
        <v>放課後等デイサービス</v>
      </c>
      <c r="F3444" s="25" t="s">
        <v>15691</v>
      </c>
      <c r="G3444" s="98" t="s">
        <v>10023</v>
      </c>
      <c r="H3444" s="98" t="s">
        <v>15692</v>
      </c>
      <c r="I3444" s="297" t="s">
        <v>13113</v>
      </c>
      <c r="J3444" s="98" t="s">
        <v>13114</v>
      </c>
      <c r="K3444" s="25" t="s">
        <v>15693</v>
      </c>
      <c r="L3444" s="25" t="s">
        <v>25</v>
      </c>
      <c r="M3444" s="287">
        <v>10</v>
      </c>
      <c r="N3444" s="296">
        <v>45597</v>
      </c>
      <c r="O3444" s="69" t="str">
        <f>IFERROR(VLOOKUP(IF($L3444="―",$K3444,$L3444),[5]法人一覧!$D$4:$E$326,2,FALSE),"―")</f>
        <v>―</v>
      </c>
    </row>
    <row r="3445" spans="1:15" ht="30" customHeight="1" x14ac:dyDescent="0.15">
      <c r="A3445" s="39">
        <f>IF($B$3163="","",COUNTA($B$3163:B3445))</f>
        <v>283</v>
      </c>
      <c r="B3445" s="195">
        <f t="shared" si="353"/>
        <v>3445</v>
      </c>
      <c r="C3445" s="195" t="str">
        <f t="shared" si="354"/>
        <v>（１）　児童発達支援　（児童福祉法）</v>
      </c>
      <c r="D3445" s="131" t="str">
        <f t="shared" si="355"/>
        <v>障がい福祉課</v>
      </c>
      <c r="E3445" s="27" t="str">
        <f t="shared" si="356"/>
        <v>放課後等デイサービス</v>
      </c>
      <c r="F3445" s="25" t="s">
        <v>15694</v>
      </c>
      <c r="G3445" s="98" t="s">
        <v>1349</v>
      </c>
      <c r="H3445" s="98" t="s">
        <v>15695</v>
      </c>
      <c r="I3445" s="297" t="s">
        <v>13115</v>
      </c>
      <c r="J3445" s="98" t="s">
        <v>13116</v>
      </c>
      <c r="K3445" s="25" t="s">
        <v>15696</v>
      </c>
      <c r="L3445" s="25" t="s">
        <v>25</v>
      </c>
      <c r="M3445" s="287">
        <v>10</v>
      </c>
      <c r="N3445" s="296">
        <v>45658</v>
      </c>
      <c r="O3445" s="69" t="str">
        <f>IFERROR(VLOOKUP(IF($L3445="―",$K3445,$L3445),[5]法人一覧!$D$4:$E$326,2,FALSE),"―")</f>
        <v>―</v>
      </c>
    </row>
    <row r="3446" spans="1:15" ht="30" customHeight="1" x14ac:dyDescent="0.15">
      <c r="A3446" s="39">
        <f>IF($B$3163="","",COUNTA($B$3163:B3446))</f>
        <v>284</v>
      </c>
      <c r="B3446" s="195">
        <f t="shared" si="353"/>
        <v>3446</v>
      </c>
      <c r="C3446" s="195" t="str">
        <f t="shared" si="354"/>
        <v>（１）　児童発達支援　（児童福祉法）</v>
      </c>
      <c r="D3446" s="131" t="str">
        <f t="shared" si="355"/>
        <v>障がい福祉課</v>
      </c>
      <c r="E3446" s="27" t="str">
        <f t="shared" si="356"/>
        <v>放課後等デイサービス</v>
      </c>
      <c r="F3446" s="25" t="s">
        <v>13117</v>
      </c>
      <c r="G3446" s="98" t="s">
        <v>13118</v>
      </c>
      <c r="H3446" s="98" t="s">
        <v>15697</v>
      </c>
      <c r="I3446" s="297" t="s">
        <v>13119</v>
      </c>
      <c r="J3446" s="98"/>
      <c r="K3446" s="25" t="s">
        <v>15698</v>
      </c>
      <c r="L3446" s="25" t="s">
        <v>25</v>
      </c>
      <c r="M3446" s="287">
        <v>10</v>
      </c>
      <c r="N3446" s="296">
        <v>45689</v>
      </c>
      <c r="O3446" s="69" t="str">
        <f>IFERROR(VLOOKUP(IF($L3446="―",$K3446,$L3446),[5]法人一覧!$D$4:$E$326,2,FALSE),"―")</f>
        <v>―</v>
      </c>
    </row>
    <row r="3447" spans="1:15" ht="30" customHeight="1" x14ac:dyDescent="0.15">
      <c r="A3447" s="39">
        <f>IF($B$3163="","",COUNTA($B$3163:B3447))</f>
        <v>285</v>
      </c>
      <c r="B3447" s="195">
        <f t="shared" si="353"/>
        <v>3447</v>
      </c>
      <c r="C3447" s="195" t="str">
        <f t="shared" si="354"/>
        <v>（１）　児童発達支援　（児童福祉法）</v>
      </c>
      <c r="D3447" s="131" t="str">
        <f t="shared" si="355"/>
        <v>障がい福祉課</v>
      </c>
      <c r="E3447" s="27" t="str">
        <f t="shared" si="356"/>
        <v>放課後等デイサービス</v>
      </c>
      <c r="F3447" s="25" t="s">
        <v>15699</v>
      </c>
      <c r="G3447" s="34" t="s">
        <v>1386</v>
      </c>
      <c r="H3447" s="98" t="s">
        <v>15637</v>
      </c>
      <c r="I3447" s="34" t="s">
        <v>15638</v>
      </c>
      <c r="J3447" s="34" t="s">
        <v>15639</v>
      </c>
      <c r="K3447" s="25" t="s">
        <v>15640</v>
      </c>
      <c r="L3447" s="25" t="s">
        <v>25</v>
      </c>
      <c r="M3447" s="69">
        <v>10</v>
      </c>
      <c r="N3447" s="93">
        <v>45809</v>
      </c>
      <c r="O3447" s="69" t="str">
        <f>IFERROR(VLOOKUP(IF($L3447="―",$K3447,$L3447),[5]法人一覧!$D$4:$E$326,2,FALSE),"―")</f>
        <v>―</v>
      </c>
    </row>
    <row r="3448" spans="1:15" ht="30" customHeight="1" x14ac:dyDescent="0.15">
      <c r="A3448" s="39">
        <f>IF($B$3163="","",COUNTA($B$3163:B3448))</f>
        <v>286</v>
      </c>
      <c r="B3448" s="195">
        <f t="shared" si="353"/>
        <v>3448</v>
      </c>
      <c r="C3448" s="195" t="str">
        <f t="shared" si="354"/>
        <v>（１）　児童発達支援　（児童福祉法）</v>
      </c>
      <c r="D3448" s="131" t="str">
        <f t="shared" si="355"/>
        <v>障がい福祉課</v>
      </c>
      <c r="E3448" s="27" t="str">
        <f t="shared" si="356"/>
        <v>放課後等デイサービス</v>
      </c>
      <c r="F3448" s="276" t="s">
        <v>13772</v>
      </c>
      <c r="G3448" s="12" t="s">
        <v>8530</v>
      </c>
      <c r="H3448" s="177" t="s">
        <v>13149</v>
      </c>
      <c r="I3448" s="166" t="s">
        <v>13150</v>
      </c>
      <c r="J3448" s="166" t="s">
        <v>13150</v>
      </c>
      <c r="K3448" s="377" t="s">
        <v>13773</v>
      </c>
      <c r="L3448" s="25" t="s">
        <v>25</v>
      </c>
      <c r="M3448" s="287">
        <v>10</v>
      </c>
      <c r="N3448" s="17">
        <v>43922</v>
      </c>
      <c r="O3448" s="69" t="str">
        <f>IFERROR(VLOOKUP(IF($L3448="―",$K3448,$L3448),[5]法人一覧!$D$4:$E$326,2,FALSE),"―")</f>
        <v>―</v>
      </c>
    </row>
    <row r="3449" spans="1:15" ht="30" customHeight="1" x14ac:dyDescent="0.15">
      <c r="A3449" s="39">
        <f>IF($B$3163="","",COUNTA($B$3163:B3449))</f>
        <v>287</v>
      </c>
      <c r="B3449" s="195">
        <f t="shared" si="353"/>
        <v>3449</v>
      </c>
      <c r="C3449" s="195" t="str">
        <f t="shared" si="354"/>
        <v>（１）　児童発達支援　（児童福祉法）</v>
      </c>
      <c r="D3449" s="131" t="str">
        <f t="shared" si="355"/>
        <v>障がい福祉課</v>
      </c>
      <c r="E3449" s="27" t="str">
        <f t="shared" si="356"/>
        <v>放課後等デイサービス</v>
      </c>
      <c r="F3449" s="276" t="s">
        <v>13120</v>
      </c>
      <c r="G3449" s="12" t="s">
        <v>13121</v>
      </c>
      <c r="H3449" s="177" t="s">
        <v>13122</v>
      </c>
      <c r="I3449" s="166" t="s">
        <v>13123</v>
      </c>
      <c r="J3449" s="166" t="s">
        <v>13124</v>
      </c>
      <c r="K3449" s="377" t="s">
        <v>13125</v>
      </c>
      <c r="L3449" s="25" t="s">
        <v>25</v>
      </c>
      <c r="M3449" s="287">
        <v>10</v>
      </c>
      <c r="N3449" s="17">
        <v>43922</v>
      </c>
      <c r="O3449" s="69" t="str">
        <f>IFERROR(VLOOKUP(IF($L3449="―",$K3449,$L3449),[5]法人一覧!$D$4:$E$326,2,FALSE),"―")</f>
        <v>―</v>
      </c>
    </row>
    <row r="3450" spans="1:15" ht="30" customHeight="1" x14ac:dyDescent="0.15">
      <c r="A3450" s="39">
        <f>IF($B$3163="","",COUNTA($B$3163:B3450))</f>
        <v>288</v>
      </c>
      <c r="B3450" s="195">
        <f t="shared" si="353"/>
        <v>3450</v>
      </c>
      <c r="C3450" s="195" t="str">
        <f t="shared" si="354"/>
        <v>（１）　児童発達支援　（児童福祉法）</v>
      </c>
      <c r="D3450" s="131" t="str">
        <f t="shared" si="355"/>
        <v>障がい福祉課</v>
      </c>
      <c r="E3450" s="27" t="str">
        <f t="shared" si="356"/>
        <v>放課後等デイサービス</v>
      </c>
      <c r="F3450" s="283" t="s">
        <v>13126</v>
      </c>
      <c r="G3450" s="281" t="s">
        <v>249</v>
      </c>
      <c r="H3450" s="177" t="s">
        <v>13127</v>
      </c>
      <c r="I3450" s="281" t="s">
        <v>13128</v>
      </c>
      <c r="J3450" s="281" t="s">
        <v>13128</v>
      </c>
      <c r="K3450" s="309" t="s">
        <v>46</v>
      </c>
      <c r="L3450" s="25" t="s">
        <v>25</v>
      </c>
      <c r="M3450" s="306">
        <v>5</v>
      </c>
      <c r="N3450" s="17">
        <v>42461</v>
      </c>
      <c r="O3450" s="69" t="str">
        <f>IFERROR(VLOOKUP(IF($L3450="―",$K3450,$L3450),[5]法人一覧!$D$4:$E$326,2,FALSE),"―")</f>
        <v>―</v>
      </c>
    </row>
    <row r="3451" spans="1:15" ht="30" customHeight="1" x14ac:dyDescent="0.15">
      <c r="A3451" s="39">
        <f>IF($B$3163="","",COUNTA($B$3163:B3451))</f>
        <v>289</v>
      </c>
      <c r="B3451" s="195">
        <f t="shared" si="353"/>
        <v>3451</v>
      </c>
      <c r="C3451" s="195" t="str">
        <f t="shared" si="354"/>
        <v>（１）　児童発達支援　（児童福祉法）</v>
      </c>
      <c r="D3451" s="131" t="str">
        <f t="shared" si="355"/>
        <v>障がい福祉課</v>
      </c>
      <c r="E3451" s="27" t="str">
        <f t="shared" si="356"/>
        <v>放課後等デイサービス</v>
      </c>
      <c r="F3451" s="283" t="s">
        <v>13129</v>
      </c>
      <c r="G3451" s="281" t="s">
        <v>13130</v>
      </c>
      <c r="H3451" s="180" t="s">
        <v>15641</v>
      </c>
      <c r="I3451" s="281" t="s">
        <v>13131</v>
      </c>
      <c r="J3451" s="281" t="s">
        <v>13132</v>
      </c>
      <c r="K3451" s="309" t="s">
        <v>13133</v>
      </c>
      <c r="L3451" s="25" t="s">
        <v>25</v>
      </c>
      <c r="M3451" s="306">
        <v>20</v>
      </c>
      <c r="N3451" s="17">
        <v>42095</v>
      </c>
      <c r="O3451" s="69" t="str">
        <f>IFERROR(VLOOKUP(IF($L3451="―",$K3451,$L3451),[5]法人一覧!$D$4:$E$326,2,FALSE),"―")</f>
        <v>―</v>
      </c>
    </row>
    <row r="3452" spans="1:15" ht="30" customHeight="1" x14ac:dyDescent="0.15">
      <c r="A3452" s="39">
        <f>IF($B$3163="","",COUNTA($B$3163:B3452))</f>
        <v>290</v>
      </c>
      <c r="B3452" s="195">
        <f t="shared" si="353"/>
        <v>3452</v>
      </c>
      <c r="C3452" s="195" t="str">
        <f t="shared" si="354"/>
        <v>（１）　児童発達支援　（児童福祉法）</v>
      </c>
      <c r="D3452" s="131" t="str">
        <f t="shared" si="355"/>
        <v>障がい福祉課</v>
      </c>
      <c r="E3452" s="27" t="str">
        <f t="shared" si="356"/>
        <v>放課後等デイサービス</v>
      </c>
      <c r="F3452" s="283" t="s">
        <v>13774</v>
      </c>
      <c r="G3452" s="279" t="s">
        <v>13775</v>
      </c>
      <c r="H3452" s="177" t="s">
        <v>13776</v>
      </c>
      <c r="I3452" s="279" t="s">
        <v>13777</v>
      </c>
      <c r="J3452" s="279" t="s">
        <v>13777</v>
      </c>
      <c r="K3452" s="283" t="s">
        <v>13778</v>
      </c>
      <c r="L3452" s="25" t="s">
        <v>25</v>
      </c>
      <c r="M3452" s="306">
        <v>10</v>
      </c>
      <c r="N3452" s="17">
        <v>42583</v>
      </c>
      <c r="O3452" s="69" t="str">
        <f>IFERROR(VLOOKUP(IF($L3452="―",$K3452,$L3452),[5]法人一覧!$D$4:$E$326,2,FALSE),"―")</f>
        <v>―</v>
      </c>
    </row>
    <row r="3453" spans="1:15" ht="30" customHeight="1" x14ac:dyDescent="0.15">
      <c r="A3453" s="39">
        <f>IF($B$3163="","",COUNTA($B$3163:B3453))</f>
        <v>291</v>
      </c>
      <c r="B3453" s="195">
        <f t="shared" si="353"/>
        <v>3453</v>
      </c>
      <c r="C3453" s="195" t="str">
        <f t="shared" si="354"/>
        <v>（１）　児童発達支援　（児童福祉法）</v>
      </c>
      <c r="D3453" s="131" t="str">
        <f t="shared" si="355"/>
        <v>障がい福祉課</v>
      </c>
      <c r="E3453" s="27" t="str">
        <f t="shared" si="356"/>
        <v>放課後等デイサービス</v>
      </c>
      <c r="F3453" s="283" t="s">
        <v>13779</v>
      </c>
      <c r="G3453" s="281" t="s">
        <v>11973</v>
      </c>
      <c r="H3453" s="177" t="s">
        <v>10937</v>
      </c>
      <c r="I3453" s="281" t="s">
        <v>11893</v>
      </c>
      <c r="J3453" s="281" t="s">
        <v>11893</v>
      </c>
      <c r="K3453" s="309" t="s">
        <v>13780</v>
      </c>
      <c r="L3453" s="25" t="s">
        <v>25</v>
      </c>
      <c r="M3453" s="306">
        <v>10</v>
      </c>
      <c r="N3453" s="17">
        <v>42705</v>
      </c>
      <c r="O3453" s="69" t="str">
        <f>IFERROR(VLOOKUP(IF($L3453="―",$K3453,$L3453),[5]法人一覧!$D$4:$E$326,2,FALSE),"―")</f>
        <v>―</v>
      </c>
    </row>
    <row r="3454" spans="1:15" ht="30" customHeight="1" x14ac:dyDescent="0.15">
      <c r="A3454" s="39">
        <f>IF($B$3163="","",COUNTA($B$3163:B3454))</f>
        <v>292</v>
      </c>
      <c r="B3454" s="195">
        <f t="shared" si="353"/>
        <v>3454</v>
      </c>
      <c r="C3454" s="195" t="str">
        <f t="shared" si="354"/>
        <v>（１）　児童発達支援　（児童福祉法）</v>
      </c>
      <c r="D3454" s="131" t="str">
        <f t="shared" si="355"/>
        <v>障がい福祉課</v>
      </c>
      <c r="E3454" s="27" t="str">
        <f t="shared" si="356"/>
        <v>放課後等デイサービス</v>
      </c>
      <c r="F3454" s="176" t="s">
        <v>15686</v>
      </c>
      <c r="G3454" s="166" t="s">
        <v>13139</v>
      </c>
      <c r="H3454" s="180" t="s">
        <v>15687</v>
      </c>
      <c r="I3454" s="166" t="s">
        <v>13140</v>
      </c>
      <c r="J3454" s="166" t="s">
        <v>13141</v>
      </c>
      <c r="K3454" s="276" t="s">
        <v>13142</v>
      </c>
      <c r="L3454" s="25" t="s">
        <v>25</v>
      </c>
      <c r="M3454" s="287">
        <v>10</v>
      </c>
      <c r="N3454" s="296">
        <v>45658</v>
      </c>
      <c r="O3454" s="69" t="str">
        <f>IFERROR(VLOOKUP(IF($L3454="―",$K3454,$L3454),[5]法人一覧!$D$4:$E$326,2,FALSE),"―")</f>
        <v>―</v>
      </c>
    </row>
    <row r="3455" spans="1:15" ht="30" customHeight="1" x14ac:dyDescent="0.15">
      <c r="A3455" s="39">
        <f>IF($B$3163="","",COUNTA($B$3163:B3455))</f>
        <v>293</v>
      </c>
      <c r="B3455" s="195">
        <f t="shared" si="353"/>
        <v>3455</v>
      </c>
      <c r="C3455" s="195" t="str">
        <f t="shared" si="354"/>
        <v>（１）　児童発達支援　（児童福祉法）</v>
      </c>
      <c r="D3455" s="131" t="str">
        <f t="shared" si="355"/>
        <v>障がい福祉課</v>
      </c>
      <c r="E3455" s="27" t="str">
        <f t="shared" si="356"/>
        <v>放課後等デイサービス</v>
      </c>
      <c r="F3455" s="180" t="s">
        <v>13781</v>
      </c>
      <c r="G3455" s="166" t="s">
        <v>13782</v>
      </c>
      <c r="H3455" s="177" t="s">
        <v>13783</v>
      </c>
      <c r="I3455" s="166" t="s">
        <v>13784</v>
      </c>
      <c r="J3455" s="279"/>
      <c r="K3455" s="180" t="s">
        <v>13785</v>
      </c>
      <c r="L3455" s="25" t="s">
        <v>25</v>
      </c>
      <c r="M3455" s="287">
        <v>10</v>
      </c>
      <c r="N3455" s="17">
        <v>44287</v>
      </c>
      <c r="O3455" s="69" t="str">
        <f>IFERROR(VLOOKUP(IF($L3455="―",$K3455,$L3455),[5]法人一覧!$D$4:$E$326,2,FALSE),"―")</f>
        <v>―</v>
      </c>
    </row>
    <row r="3456" spans="1:15" ht="30" customHeight="1" x14ac:dyDescent="0.15">
      <c r="A3456" s="39">
        <f>IF($B$3163="","",COUNTA($B$3163:B3456))</f>
        <v>294</v>
      </c>
      <c r="B3456" s="195">
        <f t="shared" si="353"/>
        <v>3456</v>
      </c>
      <c r="C3456" s="195" t="str">
        <f t="shared" si="354"/>
        <v>（１）　児童発達支援　（児童福祉法）</v>
      </c>
      <c r="D3456" s="131" t="str">
        <f t="shared" si="355"/>
        <v>障がい福祉課</v>
      </c>
      <c r="E3456" s="27" t="str">
        <f t="shared" si="356"/>
        <v>放課後等デイサービス</v>
      </c>
      <c r="F3456" s="180" t="s">
        <v>13786</v>
      </c>
      <c r="G3456" s="166" t="s">
        <v>13144</v>
      </c>
      <c r="H3456" s="177" t="s">
        <v>13145</v>
      </c>
      <c r="I3456" s="166" t="s">
        <v>13146</v>
      </c>
      <c r="J3456" s="279" t="s">
        <v>13146</v>
      </c>
      <c r="K3456" s="180" t="s">
        <v>13147</v>
      </c>
      <c r="L3456" s="25" t="s">
        <v>25</v>
      </c>
      <c r="M3456" s="287">
        <v>10</v>
      </c>
      <c r="N3456" s="296">
        <v>44805</v>
      </c>
      <c r="O3456" s="69" t="str">
        <f>IFERROR(VLOOKUP(IF($L3456="―",$K3456,$L3456),[5]法人一覧!$D$4:$E$326,2,FALSE),"―")</f>
        <v>―</v>
      </c>
    </row>
    <row r="3457" spans="1:15" ht="30" customHeight="1" x14ac:dyDescent="0.15">
      <c r="A3457" s="39">
        <f>IF($B$3163="","",COUNTA($B$3163:B3457))</f>
        <v>295</v>
      </c>
      <c r="B3457" s="195">
        <f t="shared" si="353"/>
        <v>3457</v>
      </c>
      <c r="C3457" s="195" t="str">
        <f t="shared" si="354"/>
        <v>（１）　児童発達支援　（児童福祉法）</v>
      </c>
      <c r="D3457" s="131" t="str">
        <f t="shared" si="355"/>
        <v>障がい福祉課</v>
      </c>
      <c r="E3457" s="27" t="str">
        <f t="shared" si="356"/>
        <v>放課後等デイサービス</v>
      </c>
      <c r="F3457" s="276" t="s">
        <v>13152</v>
      </c>
      <c r="G3457" s="12" t="s">
        <v>13153</v>
      </c>
      <c r="H3457" s="177" t="s">
        <v>13154</v>
      </c>
      <c r="I3457" s="12" t="s">
        <v>13155</v>
      </c>
      <c r="J3457" s="12" t="s">
        <v>13156</v>
      </c>
      <c r="K3457" s="276" t="s">
        <v>13157</v>
      </c>
      <c r="L3457" s="25" t="s">
        <v>25</v>
      </c>
      <c r="M3457" s="280">
        <v>20</v>
      </c>
      <c r="N3457" s="17">
        <v>41275</v>
      </c>
      <c r="O3457" s="69" t="str">
        <f>IFERROR(VLOOKUP(IF($L3457="―",$K3457,$L3457),[5]法人一覧!$D$4:$E$326,2,FALSE),"―")</f>
        <v>―</v>
      </c>
    </row>
    <row r="3458" spans="1:15" ht="30" customHeight="1" x14ac:dyDescent="0.15">
      <c r="A3458" s="39">
        <f>IF($B$3163="","",COUNTA($B$3163:B3458))</f>
        <v>296</v>
      </c>
      <c r="B3458" s="195">
        <f t="shared" si="353"/>
        <v>3458</v>
      </c>
      <c r="C3458" s="195" t="str">
        <f t="shared" si="354"/>
        <v>（１）　児童発達支援　（児童福祉法）</v>
      </c>
      <c r="D3458" s="131" t="str">
        <f t="shared" si="355"/>
        <v>障がい福祉課</v>
      </c>
      <c r="E3458" s="27" t="str">
        <f t="shared" si="356"/>
        <v>放課後等デイサービス</v>
      </c>
      <c r="F3458" s="276" t="s">
        <v>13787</v>
      </c>
      <c r="G3458" s="12" t="s">
        <v>13788</v>
      </c>
      <c r="H3458" s="177" t="s">
        <v>13789</v>
      </c>
      <c r="I3458" s="166" t="s">
        <v>10203</v>
      </c>
      <c r="J3458" s="166" t="s">
        <v>13790</v>
      </c>
      <c r="K3458" s="276" t="s">
        <v>10205</v>
      </c>
      <c r="L3458" s="25" t="s">
        <v>25</v>
      </c>
      <c r="M3458" s="280">
        <v>10</v>
      </c>
      <c r="N3458" s="17">
        <v>42125</v>
      </c>
      <c r="O3458" s="69" t="str">
        <f>IFERROR(VLOOKUP(IF($L3458="―",$K3458,$L3458),[5]法人一覧!$D$4:$E$326,2,FALSE),"―")</f>
        <v>―</v>
      </c>
    </row>
    <row r="3459" spans="1:15" ht="30" customHeight="1" x14ac:dyDescent="0.15">
      <c r="A3459" s="39">
        <f>IF($B$3163="","",COUNTA($B$3163:B3459))</f>
        <v>297</v>
      </c>
      <c r="B3459" s="195">
        <f t="shared" si="353"/>
        <v>3459</v>
      </c>
      <c r="C3459" s="195" t="str">
        <f t="shared" si="354"/>
        <v>（１）　児童発達支援　（児童福祉法）</v>
      </c>
      <c r="D3459" s="131" t="str">
        <f t="shared" si="355"/>
        <v>障がい福祉課</v>
      </c>
      <c r="E3459" s="27" t="str">
        <f t="shared" si="356"/>
        <v>放課後等デイサービス</v>
      </c>
      <c r="F3459" s="276" t="s">
        <v>13158</v>
      </c>
      <c r="G3459" s="12" t="s">
        <v>7458</v>
      </c>
      <c r="H3459" s="177" t="s">
        <v>13160</v>
      </c>
      <c r="I3459" s="12" t="s">
        <v>13161</v>
      </c>
      <c r="J3459" s="12" t="s">
        <v>13162</v>
      </c>
      <c r="K3459" s="276" t="s">
        <v>13133</v>
      </c>
      <c r="L3459" s="25" t="s">
        <v>25</v>
      </c>
      <c r="M3459" s="280">
        <v>10</v>
      </c>
      <c r="N3459" s="17">
        <v>42430</v>
      </c>
      <c r="O3459" s="69" t="str">
        <f>IFERROR(VLOOKUP(IF($L3459="―",$K3459,$L3459),[5]法人一覧!$D$4:$E$326,2,FALSE),"―")</f>
        <v>―</v>
      </c>
    </row>
    <row r="3460" spans="1:15" ht="30" customHeight="1" x14ac:dyDescent="0.15">
      <c r="A3460" s="39">
        <f>IF($B$3163="","",COUNTA($B$3163:B3460))</f>
        <v>298</v>
      </c>
      <c r="B3460" s="195">
        <f t="shared" si="353"/>
        <v>3460</v>
      </c>
      <c r="C3460" s="195" t="str">
        <f t="shared" si="354"/>
        <v>（１）　児童発達支援　（児童福祉法）</v>
      </c>
      <c r="D3460" s="131" t="str">
        <f t="shared" si="355"/>
        <v>障がい福祉課</v>
      </c>
      <c r="E3460" s="27" t="str">
        <f t="shared" si="356"/>
        <v>放課後等デイサービス</v>
      </c>
      <c r="F3460" s="276" t="s">
        <v>13163</v>
      </c>
      <c r="G3460" s="12" t="s">
        <v>425</v>
      </c>
      <c r="H3460" s="177" t="s">
        <v>13164</v>
      </c>
      <c r="I3460" s="12" t="s">
        <v>13165</v>
      </c>
      <c r="J3460" s="12" t="s">
        <v>13166</v>
      </c>
      <c r="K3460" s="276" t="s">
        <v>13167</v>
      </c>
      <c r="L3460" s="25" t="s">
        <v>25</v>
      </c>
      <c r="M3460" s="280">
        <v>40</v>
      </c>
      <c r="N3460" s="17">
        <v>42430</v>
      </c>
      <c r="O3460" s="69" t="str">
        <f>IFERROR(VLOOKUP(IF($L3460="―",$K3460,$L3460),[5]法人一覧!$D$4:$E$326,2,FALSE),"―")</f>
        <v>―</v>
      </c>
    </row>
    <row r="3461" spans="1:15" ht="30" customHeight="1" x14ac:dyDescent="0.15">
      <c r="A3461" s="39">
        <f>IF($B$3163="","",COUNTA($B$3163:B3461))</f>
        <v>299</v>
      </c>
      <c r="B3461" s="195">
        <f t="shared" si="353"/>
        <v>3461</v>
      </c>
      <c r="C3461" s="195" t="str">
        <f t="shared" si="354"/>
        <v>（１）　児童発達支援　（児童福祉法）</v>
      </c>
      <c r="D3461" s="131" t="str">
        <f t="shared" si="355"/>
        <v>障がい福祉課</v>
      </c>
      <c r="E3461" s="27" t="str">
        <f t="shared" si="356"/>
        <v>放課後等デイサービス</v>
      </c>
      <c r="F3461" s="276" t="s">
        <v>13791</v>
      </c>
      <c r="G3461" s="12" t="s">
        <v>13169</v>
      </c>
      <c r="H3461" s="177" t="s">
        <v>13170</v>
      </c>
      <c r="I3461" s="12" t="s">
        <v>13171</v>
      </c>
      <c r="J3461" s="12" t="s">
        <v>13171</v>
      </c>
      <c r="K3461" s="276" t="s">
        <v>12852</v>
      </c>
      <c r="L3461" s="25" t="s">
        <v>25</v>
      </c>
      <c r="M3461" s="280">
        <v>10</v>
      </c>
      <c r="N3461" s="17">
        <v>42675</v>
      </c>
      <c r="O3461" s="69" t="str">
        <f>IFERROR(VLOOKUP(IF($L3461="―",$K3461,$L3461),[5]法人一覧!$D$4:$E$326,2,FALSE),"―")</f>
        <v>―</v>
      </c>
    </row>
    <row r="3462" spans="1:15" ht="30" customHeight="1" x14ac:dyDescent="0.15">
      <c r="A3462" s="39">
        <f>IF($B$3163="","",COUNTA($B$3163:B3462))</f>
        <v>300</v>
      </c>
      <c r="B3462" s="195">
        <f t="shared" si="353"/>
        <v>3462</v>
      </c>
      <c r="C3462" s="195" t="str">
        <f t="shared" si="354"/>
        <v>（１）　児童発達支援　（児童福祉法）</v>
      </c>
      <c r="D3462" s="131" t="str">
        <f t="shared" si="355"/>
        <v>障がい福祉課</v>
      </c>
      <c r="E3462" s="27" t="str">
        <f t="shared" si="356"/>
        <v>放課後等デイサービス</v>
      </c>
      <c r="F3462" s="180" t="s">
        <v>13792</v>
      </c>
      <c r="G3462" s="166" t="s">
        <v>3635</v>
      </c>
      <c r="H3462" s="177" t="s">
        <v>13793</v>
      </c>
      <c r="I3462" s="166" t="s">
        <v>13794</v>
      </c>
      <c r="J3462" s="166" t="s">
        <v>13795</v>
      </c>
      <c r="K3462" s="180" t="s">
        <v>13796</v>
      </c>
      <c r="L3462" s="25" t="s">
        <v>25</v>
      </c>
      <c r="M3462" s="280">
        <v>10</v>
      </c>
      <c r="N3462" s="17">
        <v>42887</v>
      </c>
      <c r="O3462" s="69" t="str">
        <f>IFERROR(VLOOKUP(IF($L3462="―",$K3462,$L3462),[5]法人一覧!$D$4:$E$326,2,FALSE),"―")</f>
        <v>―</v>
      </c>
    </row>
    <row r="3463" spans="1:15" ht="30" customHeight="1" x14ac:dyDescent="0.15">
      <c r="A3463" s="39">
        <f>IF($B$3163="","",COUNTA($B$3163:B3463))</f>
        <v>301</v>
      </c>
      <c r="B3463" s="195">
        <f t="shared" si="353"/>
        <v>3463</v>
      </c>
      <c r="C3463" s="195" t="str">
        <f t="shared" si="354"/>
        <v>（１）　児童発達支援　（児童福祉法）</v>
      </c>
      <c r="D3463" s="131" t="str">
        <f t="shared" si="355"/>
        <v>障がい福祉課</v>
      </c>
      <c r="E3463" s="27" t="str">
        <f t="shared" si="356"/>
        <v>放課後等デイサービス</v>
      </c>
      <c r="F3463" s="180" t="s">
        <v>13172</v>
      </c>
      <c r="G3463" s="166" t="s">
        <v>7065</v>
      </c>
      <c r="H3463" s="177" t="s">
        <v>12036</v>
      </c>
      <c r="I3463" s="166" t="s">
        <v>13173</v>
      </c>
      <c r="J3463" s="166" t="s">
        <v>13174</v>
      </c>
      <c r="K3463" s="180" t="s">
        <v>13133</v>
      </c>
      <c r="L3463" s="25" t="s">
        <v>25</v>
      </c>
      <c r="M3463" s="280">
        <v>10</v>
      </c>
      <c r="N3463" s="17">
        <v>42917</v>
      </c>
      <c r="O3463" s="69" t="str">
        <f>IFERROR(VLOOKUP(IF($L3463="―",$K3463,$L3463),[5]法人一覧!$D$4:$E$326,2,FALSE),"―")</f>
        <v>―</v>
      </c>
    </row>
    <row r="3464" spans="1:15" ht="30" customHeight="1" x14ac:dyDescent="0.15">
      <c r="A3464" s="39">
        <f>IF($B$3163="","",COUNTA($B$3163:B3464))</f>
        <v>302</v>
      </c>
      <c r="B3464" s="195">
        <f t="shared" si="353"/>
        <v>3464</v>
      </c>
      <c r="C3464" s="195" t="str">
        <f t="shared" si="354"/>
        <v>（１）　児童発達支援　（児童福祉法）</v>
      </c>
      <c r="D3464" s="131" t="str">
        <f t="shared" si="355"/>
        <v>障がい福祉課</v>
      </c>
      <c r="E3464" s="27" t="str">
        <f t="shared" si="356"/>
        <v>放課後等デイサービス</v>
      </c>
      <c r="F3464" s="180" t="s">
        <v>13175</v>
      </c>
      <c r="G3464" s="166" t="s">
        <v>452</v>
      </c>
      <c r="H3464" s="177" t="s">
        <v>13176</v>
      </c>
      <c r="I3464" s="166" t="s">
        <v>13177</v>
      </c>
      <c r="J3464" s="166" t="s">
        <v>13178</v>
      </c>
      <c r="K3464" s="180" t="s">
        <v>13179</v>
      </c>
      <c r="L3464" s="25" t="s">
        <v>25</v>
      </c>
      <c r="M3464" s="280">
        <v>10</v>
      </c>
      <c r="N3464" s="17">
        <v>42979</v>
      </c>
      <c r="O3464" s="69" t="str">
        <f>IFERROR(VLOOKUP(IF($L3464="―",$K3464,$L3464),[5]法人一覧!$D$4:$E$326,2,FALSE),"―")</f>
        <v>―</v>
      </c>
    </row>
    <row r="3465" spans="1:15" ht="30" customHeight="1" x14ac:dyDescent="0.15">
      <c r="A3465" s="39">
        <f>IF($B$3163="","",COUNTA($B$3163:B3465))</f>
        <v>303</v>
      </c>
      <c r="B3465" s="195">
        <f t="shared" si="353"/>
        <v>3465</v>
      </c>
      <c r="C3465" s="195" t="str">
        <f t="shared" si="354"/>
        <v>（１）　児童発達支援　（児童福祉法）</v>
      </c>
      <c r="D3465" s="131" t="str">
        <f t="shared" si="355"/>
        <v>障がい福祉課</v>
      </c>
      <c r="E3465" s="27" t="str">
        <f t="shared" si="356"/>
        <v>放課後等デイサービス</v>
      </c>
      <c r="F3465" s="180" t="s">
        <v>13180</v>
      </c>
      <c r="G3465" s="166" t="s">
        <v>1445</v>
      </c>
      <c r="H3465" s="177" t="s">
        <v>13181</v>
      </c>
      <c r="I3465" s="166" t="s">
        <v>13182</v>
      </c>
      <c r="J3465" s="166" t="s">
        <v>13183</v>
      </c>
      <c r="K3465" s="180" t="s">
        <v>13184</v>
      </c>
      <c r="L3465" s="25" t="s">
        <v>25</v>
      </c>
      <c r="M3465" s="280">
        <v>10</v>
      </c>
      <c r="N3465" s="17">
        <v>43009</v>
      </c>
      <c r="O3465" s="69" t="str">
        <f>IFERROR(VLOOKUP(IF($L3465="―",$K3465,$L3465),[5]法人一覧!$D$4:$E$326,2,FALSE),"―")</f>
        <v>―</v>
      </c>
    </row>
    <row r="3466" spans="1:15" ht="30" customHeight="1" x14ac:dyDescent="0.15">
      <c r="A3466" s="39">
        <f>IF($B$3163="","",COUNTA($B$3163:B3466))</f>
        <v>304</v>
      </c>
      <c r="B3466" s="195">
        <f t="shared" si="353"/>
        <v>3466</v>
      </c>
      <c r="C3466" s="195" t="str">
        <f t="shared" si="354"/>
        <v>（１）　児童発達支援　（児童福祉法）</v>
      </c>
      <c r="D3466" s="131" t="str">
        <f t="shared" si="355"/>
        <v>障がい福祉課</v>
      </c>
      <c r="E3466" s="27" t="str">
        <f t="shared" si="356"/>
        <v>放課後等デイサービス</v>
      </c>
      <c r="F3466" s="180" t="s">
        <v>13797</v>
      </c>
      <c r="G3466" s="166" t="s">
        <v>1549</v>
      </c>
      <c r="H3466" s="177" t="s">
        <v>13798</v>
      </c>
      <c r="I3466" s="166" t="s">
        <v>13799</v>
      </c>
      <c r="J3466" s="166" t="s">
        <v>13800</v>
      </c>
      <c r="K3466" s="180" t="s">
        <v>13801</v>
      </c>
      <c r="L3466" s="25" t="s">
        <v>25</v>
      </c>
      <c r="M3466" s="280">
        <v>10</v>
      </c>
      <c r="N3466" s="17">
        <v>43252</v>
      </c>
      <c r="O3466" s="69" t="str">
        <f>IFERROR(VLOOKUP(IF($L3466="―",$K3466,$L3466),[5]法人一覧!$D$4:$E$326,2,FALSE),"―")</f>
        <v>―</v>
      </c>
    </row>
    <row r="3467" spans="1:15" ht="30" customHeight="1" x14ac:dyDescent="0.15">
      <c r="A3467" s="39">
        <f>IF($B$3163="","",COUNTA($B$3163:B3467))</f>
        <v>305</v>
      </c>
      <c r="B3467" s="195">
        <f t="shared" si="353"/>
        <v>3467</v>
      </c>
      <c r="C3467" s="195" t="str">
        <f t="shared" si="354"/>
        <v>（１）　児童発達支援　（児童福祉法）</v>
      </c>
      <c r="D3467" s="131" t="str">
        <f t="shared" si="355"/>
        <v>障がい福祉課</v>
      </c>
      <c r="E3467" s="27" t="str">
        <f t="shared" si="356"/>
        <v>放課後等デイサービス</v>
      </c>
      <c r="F3467" s="276" t="s">
        <v>13802</v>
      </c>
      <c r="G3467" s="12" t="s">
        <v>13803</v>
      </c>
      <c r="H3467" s="177" t="s">
        <v>13804</v>
      </c>
      <c r="I3467" s="310" t="s">
        <v>13805</v>
      </c>
      <c r="J3467" s="310" t="s">
        <v>13806</v>
      </c>
      <c r="K3467" s="276" t="s">
        <v>12906</v>
      </c>
      <c r="L3467" s="25" t="s">
        <v>25</v>
      </c>
      <c r="M3467" s="280">
        <v>10</v>
      </c>
      <c r="N3467" s="17">
        <v>43647</v>
      </c>
      <c r="O3467" s="69" t="str">
        <f>IFERROR(VLOOKUP(IF($L3467="―",$K3467,$L3467),[5]法人一覧!$D$4:$E$326,2,FALSE),"―")</f>
        <v>―</v>
      </c>
    </row>
    <row r="3468" spans="1:15" ht="30" customHeight="1" x14ac:dyDescent="0.15">
      <c r="A3468" s="39">
        <f>IF($B$3163="","",COUNTA($B$3163:B3468))</f>
        <v>306</v>
      </c>
      <c r="B3468" s="195">
        <f t="shared" si="353"/>
        <v>3468</v>
      </c>
      <c r="C3468" s="195" t="str">
        <f t="shared" si="354"/>
        <v>（１）　児童発達支援　（児童福祉法）</v>
      </c>
      <c r="D3468" s="131" t="str">
        <f t="shared" si="355"/>
        <v>障がい福祉課</v>
      </c>
      <c r="E3468" s="27" t="str">
        <f t="shared" si="356"/>
        <v>放課後等デイサービス</v>
      </c>
      <c r="F3468" s="283" t="s">
        <v>15648</v>
      </c>
      <c r="G3468" s="279" t="s">
        <v>13185</v>
      </c>
      <c r="H3468" s="177" t="s">
        <v>13186</v>
      </c>
      <c r="I3468" s="279" t="s">
        <v>13187</v>
      </c>
      <c r="J3468" s="279" t="s">
        <v>13188</v>
      </c>
      <c r="K3468" s="283" t="s">
        <v>13189</v>
      </c>
      <c r="L3468" s="25" t="s">
        <v>25</v>
      </c>
      <c r="M3468" s="195">
        <v>10</v>
      </c>
      <c r="N3468" s="17">
        <v>43709</v>
      </c>
      <c r="O3468" s="69" t="str">
        <f>IFERROR(VLOOKUP(IF($L3468="―",$K3468,$L3468),[5]法人一覧!$D$4:$E$326,2,FALSE),"―")</f>
        <v>―</v>
      </c>
    </row>
    <row r="3469" spans="1:15" ht="30" customHeight="1" x14ac:dyDescent="0.15">
      <c r="A3469" s="39">
        <f>IF($B$3163="","",COUNTA($B$3163:B3469))</f>
        <v>307</v>
      </c>
      <c r="B3469" s="195">
        <f t="shared" si="353"/>
        <v>3469</v>
      </c>
      <c r="C3469" s="195" t="str">
        <f t="shared" si="354"/>
        <v>（１）　児童発達支援　（児童福祉法）</v>
      </c>
      <c r="D3469" s="131" t="str">
        <f t="shared" si="355"/>
        <v>障がい福祉課</v>
      </c>
      <c r="E3469" s="27" t="str">
        <f t="shared" si="356"/>
        <v>放課後等デイサービス</v>
      </c>
      <c r="F3469" s="283" t="s">
        <v>13190</v>
      </c>
      <c r="G3469" s="298" t="s">
        <v>5891</v>
      </c>
      <c r="H3469" s="177" t="s">
        <v>13191</v>
      </c>
      <c r="I3469" s="294" t="s">
        <v>13192</v>
      </c>
      <c r="J3469" s="279" t="s">
        <v>13193</v>
      </c>
      <c r="K3469" s="180" t="s">
        <v>13194</v>
      </c>
      <c r="L3469" s="25" t="s">
        <v>25</v>
      </c>
      <c r="M3469" s="195">
        <v>10</v>
      </c>
      <c r="N3469" s="17">
        <v>43770</v>
      </c>
      <c r="O3469" s="69" t="str">
        <f>IFERROR(VLOOKUP(IF($L3469="―",$K3469,$L3469),[5]法人一覧!$D$4:$E$326,2,FALSE),"―")</f>
        <v>―</v>
      </c>
    </row>
    <row r="3470" spans="1:15" ht="30" customHeight="1" x14ac:dyDescent="0.15">
      <c r="A3470" s="39">
        <f>IF($B$3163="","",COUNTA($B$3163:B3470))</f>
        <v>308</v>
      </c>
      <c r="B3470" s="195">
        <f t="shared" si="353"/>
        <v>3470</v>
      </c>
      <c r="C3470" s="195" t="str">
        <f t="shared" si="354"/>
        <v>（１）　児童発達支援　（児童福祉法）</v>
      </c>
      <c r="D3470" s="131" t="str">
        <f t="shared" si="355"/>
        <v>障がい福祉課</v>
      </c>
      <c r="E3470" s="27" t="str">
        <f t="shared" si="356"/>
        <v>放課後等デイサービス</v>
      </c>
      <c r="F3470" s="283" t="s">
        <v>13195</v>
      </c>
      <c r="G3470" s="166" t="s">
        <v>13196</v>
      </c>
      <c r="H3470" s="177" t="s">
        <v>13197</v>
      </c>
      <c r="I3470" s="166" t="s">
        <v>13198</v>
      </c>
      <c r="J3470" s="166" t="s">
        <v>13199</v>
      </c>
      <c r="K3470" s="283" t="s">
        <v>13184</v>
      </c>
      <c r="L3470" s="25" t="s">
        <v>25</v>
      </c>
      <c r="M3470" s="195">
        <v>10</v>
      </c>
      <c r="N3470" s="17">
        <v>43952</v>
      </c>
      <c r="O3470" s="69" t="str">
        <f>IFERROR(VLOOKUP(IF($L3470="―",$K3470,$L3470),[5]法人一覧!$D$4:$E$326,2,FALSE),"―")</f>
        <v>―</v>
      </c>
    </row>
    <row r="3471" spans="1:15" ht="30" customHeight="1" x14ac:dyDescent="0.15">
      <c r="A3471" s="39">
        <f>IF($B$3163="","",COUNTA($B$3163:B3471))</f>
        <v>309</v>
      </c>
      <c r="B3471" s="195">
        <f t="shared" si="353"/>
        <v>3471</v>
      </c>
      <c r="C3471" s="195" t="str">
        <f t="shared" si="354"/>
        <v>（１）　児童発達支援　（児童福祉法）</v>
      </c>
      <c r="D3471" s="131" t="str">
        <f t="shared" si="355"/>
        <v>障がい福祉課</v>
      </c>
      <c r="E3471" s="27" t="str">
        <f t="shared" si="356"/>
        <v>放課後等デイサービス</v>
      </c>
      <c r="F3471" s="276" t="s">
        <v>13200</v>
      </c>
      <c r="G3471" s="12" t="s">
        <v>12009</v>
      </c>
      <c r="H3471" s="177" t="s">
        <v>13201</v>
      </c>
      <c r="I3471" s="282" t="s">
        <v>13202</v>
      </c>
      <c r="J3471" s="290" t="s">
        <v>13203</v>
      </c>
      <c r="K3471" s="180" t="s">
        <v>14974</v>
      </c>
      <c r="L3471" s="25" t="s">
        <v>25</v>
      </c>
      <c r="M3471" s="195">
        <v>10</v>
      </c>
      <c r="N3471" s="17">
        <v>44287</v>
      </c>
      <c r="O3471" s="69" t="str">
        <f>IFERROR(VLOOKUP(IF($L3471="―",$K3471,$L3471),[5]法人一覧!$D$4:$E$326,2,FALSE),"―")</f>
        <v>2190005010016</v>
      </c>
    </row>
    <row r="3472" spans="1:15" ht="30" customHeight="1" x14ac:dyDescent="0.15">
      <c r="A3472" s="39">
        <f>IF($B$3163="","",COUNTA($B$3163:B3472))</f>
        <v>310</v>
      </c>
      <c r="B3472" s="195">
        <f t="shared" si="353"/>
        <v>3472</v>
      </c>
      <c r="C3472" s="195" t="str">
        <f t="shared" si="354"/>
        <v>（１）　児童発達支援　（児童福祉法）</v>
      </c>
      <c r="D3472" s="131" t="str">
        <f t="shared" si="355"/>
        <v>障がい福祉課</v>
      </c>
      <c r="E3472" s="27" t="str">
        <f t="shared" si="356"/>
        <v>放課後等デイサービス</v>
      </c>
      <c r="F3472" s="180" t="s">
        <v>13204</v>
      </c>
      <c r="G3472" s="166" t="s">
        <v>9283</v>
      </c>
      <c r="H3472" s="177" t="s">
        <v>13205</v>
      </c>
      <c r="I3472" s="166" t="s">
        <v>13206</v>
      </c>
      <c r="J3472" s="166" t="s">
        <v>13206</v>
      </c>
      <c r="K3472" s="180" t="s">
        <v>13207</v>
      </c>
      <c r="L3472" s="25" t="s">
        <v>25</v>
      </c>
      <c r="M3472" s="195">
        <v>30</v>
      </c>
      <c r="N3472" s="17">
        <v>44197</v>
      </c>
      <c r="O3472" s="69" t="str">
        <f>IFERROR(VLOOKUP(IF($L3472="―",$K3472,$L3472),[5]法人一覧!$D$4:$E$326,2,FALSE),"―")</f>
        <v>―</v>
      </c>
    </row>
    <row r="3473" spans="1:15" ht="30" customHeight="1" x14ac:dyDescent="0.15">
      <c r="A3473" s="39">
        <f>IF($B$3163="","",COUNTA($B$3163:B3473))</f>
        <v>311</v>
      </c>
      <c r="B3473" s="195">
        <f t="shared" si="353"/>
        <v>3473</v>
      </c>
      <c r="C3473" s="195" t="str">
        <f t="shared" si="354"/>
        <v>（１）　児童発達支援　（児童福祉法）</v>
      </c>
      <c r="D3473" s="131" t="str">
        <f t="shared" si="355"/>
        <v>障がい福祉課</v>
      </c>
      <c r="E3473" s="27" t="str">
        <f t="shared" si="356"/>
        <v>放課後等デイサービス</v>
      </c>
      <c r="F3473" s="180" t="s">
        <v>13208</v>
      </c>
      <c r="G3473" s="166" t="s">
        <v>13209</v>
      </c>
      <c r="H3473" s="177" t="s">
        <v>13210</v>
      </c>
      <c r="I3473" s="166" t="s">
        <v>13211</v>
      </c>
      <c r="J3473" s="166" t="s">
        <v>13212</v>
      </c>
      <c r="K3473" s="180" t="s">
        <v>13213</v>
      </c>
      <c r="L3473" s="25" t="s">
        <v>25</v>
      </c>
      <c r="M3473" s="195">
        <v>10</v>
      </c>
      <c r="N3473" s="17">
        <v>44228</v>
      </c>
      <c r="O3473" s="69" t="str">
        <f>IFERROR(VLOOKUP(IF($L3473="―",$K3473,$L3473),[5]法人一覧!$D$4:$E$326,2,FALSE),"―")</f>
        <v>―</v>
      </c>
    </row>
    <row r="3474" spans="1:15" ht="30" customHeight="1" x14ac:dyDescent="0.15">
      <c r="A3474" s="39">
        <f>IF($B$3163="","",COUNTA($B$3163:B3474))</f>
        <v>312</v>
      </c>
      <c r="B3474" s="195">
        <f t="shared" si="353"/>
        <v>3474</v>
      </c>
      <c r="C3474" s="195" t="str">
        <f t="shared" si="354"/>
        <v>（１）　児童発達支援　（児童福祉法）</v>
      </c>
      <c r="D3474" s="131" t="str">
        <f t="shared" si="355"/>
        <v>障がい福祉課</v>
      </c>
      <c r="E3474" s="27" t="str">
        <f t="shared" si="356"/>
        <v>放課後等デイサービス</v>
      </c>
      <c r="F3474" s="180" t="s">
        <v>13214</v>
      </c>
      <c r="G3474" s="166" t="s">
        <v>13215</v>
      </c>
      <c r="H3474" s="177" t="s">
        <v>13216</v>
      </c>
      <c r="I3474" s="166" t="s">
        <v>13217</v>
      </c>
      <c r="J3474" s="166" t="s">
        <v>13218</v>
      </c>
      <c r="K3474" s="180" t="s">
        <v>13219</v>
      </c>
      <c r="L3474" s="25" t="s">
        <v>25</v>
      </c>
      <c r="M3474" s="280">
        <v>20</v>
      </c>
      <c r="N3474" s="17">
        <v>44256</v>
      </c>
      <c r="O3474" s="69" t="str">
        <f>IFERROR(VLOOKUP(IF($L3474="―",$K3474,$L3474),[5]法人一覧!$D$4:$E$326,2,FALSE),"―")</f>
        <v>―</v>
      </c>
    </row>
    <row r="3475" spans="1:15" ht="30" customHeight="1" x14ac:dyDescent="0.15">
      <c r="A3475" s="39">
        <f>IF($B$3163="","",COUNTA($B$3163:B3475))</f>
        <v>313</v>
      </c>
      <c r="B3475" s="195">
        <f t="shared" si="353"/>
        <v>3475</v>
      </c>
      <c r="C3475" s="195" t="str">
        <f t="shared" si="354"/>
        <v>（１）　児童発達支援　（児童福祉法）</v>
      </c>
      <c r="D3475" s="131" t="str">
        <f t="shared" si="355"/>
        <v>障がい福祉課</v>
      </c>
      <c r="E3475" s="27" t="str">
        <f t="shared" si="356"/>
        <v>放課後等デイサービス</v>
      </c>
      <c r="F3475" s="180" t="s">
        <v>13220</v>
      </c>
      <c r="G3475" s="166" t="s">
        <v>3595</v>
      </c>
      <c r="H3475" s="177" t="s">
        <v>13221</v>
      </c>
      <c r="I3475" s="12" t="s">
        <v>13222</v>
      </c>
      <c r="J3475" s="12" t="s">
        <v>13223</v>
      </c>
      <c r="K3475" s="180" t="s">
        <v>13224</v>
      </c>
      <c r="L3475" s="25" t="s">
        <v>25</v>
      </c>
      <c r="M3475" s="280">
        <v>10</v>
      </c>
      <c r="N3475" s="17">
        <v>44652</v>
      </c>
      <c r="O3475" s="69" t="str">
        <f>IFERROR(VLOOKUP(IF($L3475="―",$K3475,$L3475),[5]法人一覧!$D$4:$E$326,2,FALSE),"―")</f>
        <v>―</v>
      </c>
    </row>
    <row r="3476" spans="1:15" ht="30" customHeight="1" x14ac:dyDescent="0.15">
      <c r="A3476" s="39">
        <f>IF($B$3163="","",COUNTA($B$3163:B3476))</f>
        <v>314</v>
      </c>
      <c r="B3476" s="195">
        <f t="shared" si="353"/>
        <v>3476</v>
      </c>
      <c r="C3476" s="195" t="str">
        <f t="shared" si="354"/>
        <v>（１）　児童発達支援　（児童福祉法）</v>
      </c>
      <c r="D3476" s="131" t="str">
        <f t="shared" si="355"/>
        <v>障がい福祉課</v>
      </c>
      <c r="E3476" s="27" t="str">
        <f t="shared" si="356"/>
        <v>放課後等デイサービス</v>
      </c>
      <c r="F3476" s="180" t="s">
        <v>13225</v>
      </c>
      <c r="G3476" s="166" t="s">
        <v>9333</v>
      </c>
      <c r="H3476" s="177" t="s">
        <v>13226</v>
      </c>
      <c r="I3476" s="166" t="s">
        <v>9335</v>
      </c>
      <c r="J3476" s="166" t="s">
        <v>7095</v>
      </c>
      <c r="K3476" s="180" t="s">
        <v>9336</v>
      </c>
      <c r="L3476" s="25" t="s">
        <v>25</v>
      </c>
      <c r="M3476" s="195">
        <v>5</v>
      </c>
      <c r="N3476" s="17">
        <v>44652</v>
      </c>
      <c r="O3476" s="69" t="str">
        <f>IFERROR(VLOOKUP(IF($L3476="―",$K3476,$L3476),[5]法人一覧!$D$4:$E$326,2,FALSE),"―")</f>
        <v>―</v>
      </c>
    </row>
    <row r="3477" spans="1:15" ht="30" customHeight="1" x14ac:dyDescent="0.15">
      <c r="A3477" s="39">
        <f>IF($B$3163="","",COUNTA($B$3163:B3477))</f>
        <v>315</v>
      </c>
      <c r="B3477" s="195">
        <f t="shared" si="353"/>
        <v>3477</v>
      </c>
      <c r="C3477" s="195" t="str">
        <f t="shared" si="354"/>
        <v>（１）　児童発達支援　（児童福祉法）</v>
      </c>
      <c r="D3477" s="131" t="str">
        <f t="shared" si="355"/>
        <v>障がい福祉課</v>
      </c>
      <c r="E3477" s="27" t="str">
        <f t="shared" si="356"/>
        <v>放課後等デイサービス</v>
      </c>
      <c r="F3477" s="276" t="s">
        <v>13227</v>
      </c>
      <c r="G3477" s="12" t="s">
        <v>441</v>
      </c>
      <c r="H3477" s="276" t="s">
        <v>13228</v>
      </c>
      <c r="I3477" s="12" t="s">
        <v>13229</v>
      </c>
      <c r="J3477" s="12" t="s">
        <v>13230</v>
      </c>
      <c r="K3477" s="10" t="s">
        <v>13213</v>
      </c>
      <c r="L3477" s="25" t="s">
        <v>25</v>
      </c>
      <c r="M3477" s="195">
        <v>10</v>
      </c>
      <c r="N3477" s="17">
        <v>45017</v>
      </c>
      <c r="O3477" s="69" t="str">
        <f>IFERROR(VLOOKUP(IF($L3477="―",$K3477,$L3477),[5]法人一覧!$D$4:$E$326,2,FALSE),"―")</f>
        <v>―</v>
      </c>
    </row>
    <row r="3478" spans="1:15" ht="30" customHeight="1" x14ac:dyDescent="0.15">
      <c r="A3478" s="39">
        <f>IF($B$3163="","",COUNTA($B$3163:B3478))</f>
        <v>316</v>
      </c>
      <c r="B3478" s="195">
        <f t="shared" si="353"/>
        <v>3478</v>
      </c>
      <c r="C3478" s="195" t="str">
        <f t="shared" si="354"/>
        <v>（１）　児童発達支援　（児童福祉法）</v>
      </c>
      <c r="D3478" s="131" t="str">
        <f t="shared" si="355"/>
        <v>障がい福祉課</v>
      </c>
      <c r="E3478" s="27" t="str">
        <f t="shared" si="356"/>
        <v>放課後等デイサービス</v>
      </c>
      <c r="F3478" s="148" t="s">
        <v>13231</v>
      </c>
      <c r="G3478" s="211" t="s">
        <v>218</v>
      </c>
      <c r="H3478" s="148" t="s">
        <v>13232</v>
      </c>
      <c r="I3478" s="148" t="s">
        <v>13233</v>
      </c>
      <c r="J3478" s="148" t="s">
        <v>13234</v>
      </c>
      <c r="K3478" s="148" t="s">
        <v>13235</v>
      </c>
      <c r="L3478" s="25" t="s">
        <v>25</v>
      </c>
      <c r="M3478" s="195">
        <v>10</v>
      </c>
      <c r="N3478" s="17">
        <v>45170</v>
      </c>
      <c r="O3478" s="69" t="str">
        <f>IFERROR(VLOOKUP(IF($L3478="―",$K3478,$L3478),[5]法人一覧!$D$4:$E$326,2,FALSE),"―")</f>
        <v>―</v>
      </c>
    </row>
    <row r="3479" spans="1:15" ht="30" customHeight="1" x14ac:dyDescent="0.15">
      <c r="A3479" s="39">
        <f>IF($B$3163="","",COUNTA($B$3163:B3479))</f>
        <v>317</v>
      </c>
      <c r="B3479" s="195">
        <f t="shared" si="353"/>
        <v>3479</v>
      </c>
      <c r="C3479" s="195" t="str">
        <f t="shared" si="354"/>
        <v>（１）　児童発達支援　（児童福祉法）</v>
      </c>
      <c r="D3479" s="131" t="str">
        <f t="shared" si="355"/>
        <v>障がい福祉課</v>
      </c>
      <c r="E3479" s="27" t="str">
        <f t="shared" si="356"/>
        <v>放課後等デイサービス</v>
      </c>
      <c r="F3479" s="148" t="s">
        <v>15683</v>
      </c>
      <c r="G3479" s="311" t="s">
        <v>183</v>
      </c>
      <c r="H3479" s="148" t="s">
        <v>15684</v>
      </c>
      <c r="I3479" s="148" t="s">
        <v>13807</v>
      </c>
      <c r="J3479" s="148" t="s">
        <v>13808</v>
      </c>
      <c r="K3479" s="148" t="s">
        <v>13809</v>
      </c>
      <c r="L3479" s="25" t="s">
        <v>25</v>
      </c>
      <c r="M3479" s="195">
        <v>10</v>
      </c>
      <c r="N3479" s="17">
        <v>45474</v>
      </c>
      <c r="O3479" s="69" t="str">
        <f>IFERROR(VLOOKUP(IF($L3479="―",$K3479,$L3479),[5]法人一覧!$D$4:$E$326,2,FALSE),"―")</f>
        <v>―</v>
      </c>
    </row>
    <row r="3480" spans="1:15" ht="30" customHeight="1" x14ac:dyDescent="0.15">
      <c r="A3480" s="39">
        <f>IF($B$3163="","",COUNTA($B$3163:B3480))</f>
        <v>318</v>
      </c>
      <c r="B3480" s="195">
        <f t="shared" si="353"/>
        <v>3480</v>
      </c>
      <c r="C3480" s="195" t="str">
        <f t="shared" si="354"/>
        <v>（１）　児童発達支援　（児童福祉法）</v>
      </c>
      <c r="D3480" s="131" t="str">
        <f t="shared" si="355"/>
        <v>障がい福祉課</v>
      </c>
      <c r="E3480" s="27" t="str">
        <f t="shared" si="356"/>
        <v>放課後等デイサービス</v>
      </c>
      <c r="F3480" s="148" t="s">
        <v>13236</v>
      </c>
      <c r="G3480" s="211" t="s">
        <v>441</v>
      </c>
      <c r="H3480" s="148" t="s">
        <v>15685</v>
      </c>
      <c r="I3480" s="148" t="s">
        <v>13237</v>
      </c>
      <c r="J3480" s="148" t="s">
        <v>13238</v>
      </c>
      <c r="K3480" s="148" t="s">
        <v>14975</v>
      </c>
      <c r="L3480" s="25" t="s">
        <v>25</v>
      </c>
      <c r="M3480" s="195">
        <v>10</v>
      </c>
      <c r="N3480" s="17">
        <v>45474</v>
      </c>
      <c r="O3480" s="69" t="str">
        <f>IFERROR(VLOOKUP(IF($L3480="―",$K3480,$L3480),[5]法人一覧!$D$4:$E$326,2,FALSE),"―")</f>
        <v>2190005010016</v>
      </c>
    </row>
    <row r="3481" spans="1:15" ht="30" customHeight="1" x14ac:dyDescent="0.15">
      <c r="A3481" s="39">
        <f>IF($B$3163="","",COUNTA($B$3163:B3481))</f>
        <v>319</v>
      </c>
      <c r="B3481" s="195">
        <f t="shared" si="353"/>
        <v>3481</v>
      </c>
      <c r="C3481" s="195" t="str">
        <f t="shared" si="354"/>
        <v>（１）　児童発達支援　（児童福祉法）</v>
      </c>
      <c r="D3481" s="131" t="str">
        <f t="shared" si="355"/>
        <v>障がい福祉課</v>
      </c>
      <c r="E3481" s="27" t="str">
        <f t="shared" si="356"/>
        <v>放課後等デイサービス</v>
      </c>
      <c r="F3481" s="25" t="s">
        <v>15650</v>
      </c>
      <c r="G3481" s="98" t="s">
        <v>1445</v>
      </c>
      <c r="H3481" s="98" t="s">
        <v>15651</v>
      </c>
      <c r="I3481" s="98" t="s">
        <v>15652</v>
      </c>
      <c r="J3481" s="98" t="s">
        <v>15653</v>
      </c>
      <c r="K3481" s="25" t="s">
        <v>15654</v>
      </c>
      <c r="L3481" s="25"/>
      <c r="M3481" s="97">
        <v>10</v>
      </c>
      <c r="N3481" s="135">
        <v>46023</v>
      </c>
      <c r="O3481" s="69" t="str">
        <f>IFERROR(VLOOKUP(IF($L3481="―",$K3481,$L3481),[5]法人一覧!$D$4:$E$326,2,FALSE),"―")</f>
        <v>―</v>
      </c>
    </row>
    <row r="3482" spans="1:15" ht="30" customHeight="1" x14ac:dyDescent="0.15">
      <c r="A3482" s="39">
        <f>IF($B$3163="","",COUNTA($B$3163:B3482))</f>
        <v>320</v>
      </c>
      <c r="B3482" s="195">
        <f t="shared" si="353"/>
        <v>3482</v>
      </c>
      <c r="C3482" s="195" t="str">
        <f t="shared" si="354"/>
        <v>（１）　児童発達支援　（児童福祉法）</v>
      </c>
      <c r="D3482" s="131" t="str">
        <f t="shared" si="355"/>
        <v>障がい福祉課</v>
      </c>
      <c r="E3482" s="27" t="str">
        <f t="shared" si="356"/>
        <v>放課後等デイサービス</v>
      </c>
      <c r="F3482" s="276" t="s">
        <v>13239</v>
      </c>
      <c r="G3482" s="12" t="s">
        <v>10172</v>
      </c>
      <c r="H3482" s="177" t="s">
        <v>13240</v>
      </c>
      <c r="I3482" s="12" t="s">
        <v>13241</v>
      </c>
      <c r="J3482" s="12" t="s">
        <v>13242</v>
      </c>
      <c r="K3482" s="276" t="s">
        <v>13167</v>
      </c>
      <c r="L3482" s="25" t="s">
        <v>25</v>
      </c>
      <c r="M3482" s="280">
        <v>10</v>
      </c>
      <c r="N3482" s="17">
        <v>42430</v>
      </c>
      <c r="O3482" s="69" t="str">
        <f>IFERROR(VLOOKUP(IF($L3482="―",$K3482,$L3482),[5]法人一覧!$D$4:$E$326,2,FALSE),"―")</f>
        <v>―</v>
      </c>
    </row>
    <row r="3483" spans="1:15" ht="30" customHeight="1" x14ac:dyDescent="0.15">
      <c r="A3483" s="39">
        <f>IF($B$3163="","",COUNTA($B$3163:B3483))</f>
        <v>321</v>
      </c>
      <c r="B3483" s="195">
        <f t="shared" ref="B3483:B3519" si="357">IF(D3483="","",ROW())</f>
        <v>3483</v>
      </c>
      <c r="C3483" s="195" t="str">
        <f t="shared" ref="C3483:C3519" si="358">$F$2896</f>
        <v>（１）　児童発達支援　（児童福祉法）</v>
      </c>
      <c r="D3483" s="131" t="str">
        <f t="shared" ref="D3483:D3519" si="359">$O$2896</f>
        <v>障がい福祉課</v>
      </c>
      <c r="E3483" s="27" t="str">
        <f t="shared" ref="E3483:E3519" si="360">MID(category6_2,SEARCH("）",category6_2,1)+2,SEARCH("（",category6_2,SEARCH("）",category6_2,1)+2)-SEARCH("）",category6_2,1)-3)</f>
        <v>放課後等デイサービス</v>
      </c>
      <c r="F3483" s="276" t="s">
        <v>13810</v>
      </c>
      <c r="G3483" s="12" t="s">
        <v>1683</v>
      </c>
      <c r="H3483" s="177" t="s">
        <v>13811</v>
      </c>
      <c r="I3483" s="12" t="s">
        <v>13812</v>
      </c>
      <c r="J3483" s="12" t="s">
        <v>13813</v>
      </c>
      <c r="K3483" s="276" t="s">
        <v>13814</v>
      </c>
      <c r="L3483" s="25" t="s">
        <v>25</v>
      </c>
      <c r="M3483" s="280">
        <v>10</v>
      </c>
      <c r="N3483" s="17">
        <v>42430</v>
      </c>
      <c r="O3483" s="69" t="str">
        <f>IFERROR(VLOOKUP(IF($L3483="―",$K3483,$L3483),[5]法人一覧!$D$4:$E$326,2,FALSE),"―")</f>
        <v>―</v>
      </c>
    </row>
    <row r="3484" spans="1:15" ht="30" customHeight="1" x14ac:dyDescent="0.15">
      <c r="A3484" s="39">
        <f>IF($B$3163="","",COUNTA($B$3163:B3484))</f>
        <v>322</v>
      </c>
      <c r="B3484" s="195">
        <f t="shared" si="357"/>
        <v>3484</v>
      </c>
      <c r="C3484" s="195" t="str">
        <f t="shared" si="358"/>
        <v>（１）　児童発達支援　（児童福祉法）</v>
      </c>
      <c r="D3484" s="131" t="str">
        <f t="shared" si="359"/>
        <v>障がい福祉課</v>
      </c>
      <c r="E3484" s="27" t="str">
        <f t="shared" si="360"/>
        <v>放課後等デイサービス</v>
      </c>
      <c r="F3484" s="276" t="s">
        <v>13815</v>
      </c>
      <c r="G3484" s="279" t="s">
        <v>13244</v>
      </c>
      <c r="H3484" s="177" t="s">
        <v>13245</v>
      </c>
      <c r="I3484" s="12" t="s">
        <v>13246</v>
      </c>
      <c r="J3484" s="12" t="s">
        <v>13247</v>
      </c>
      <c r="K3484" s="276" t="s">
        <v>13816</v>
      </c>
      <c r="L3484" s="25" t="s">
        <v>25</v>
      </c>
      <c r="M3484" s="280">
        <v>20</v>
      </c>
      <c r="N3484" s="17">
        <v>43282</v>
      </c>
      <c r="O3484" s="69" t="str">
        <f>IFERROR(VLOOKUP(IF($L3484="―",$K3484,$L3484),[5]法人一覧!$D$4:$E$326,2,FALSE),"―")</f>
        <v>―</v>
      </c>
    </row>
    <row r="3485" spans="1:15" ht="30" customHeight="1" x14ac:dyDescent="0.15">
      <c r="A3485" s="39">
        <f>IF($B$3163="","",COUNTA($B$3163:B3485))</f>
        <v>323</v>
      </c>
      <c r="B3485" s="195">
        <f t="shared" si="357"/>
        <v>3485</v>
      </c>
      <c r="C3485" s="195" t="str">
        <f t="shared" si="358"/>
        <v>（１）　児童発達支援　（児童福祉法）</v>
      </c>
      <c r="D3485" s="131" t="str">
        <f t="shared" si="359"/>
        <v>障がい福祉課</v>
      </c>
      <c r="E3485" s="27" t="str">
        <f t="shared" si="360"/>
        <v>放課後等デイサービス</v>
      </c>
      <c r="F3485" s="276" t="s">
        <v>13249</v>
      </c>
      <c r="G3485" s="12" t="s">
        <v>13250</v>
      </c>
      <c r="H3485" s="177" t="s">
        <v>13251</v>
      </c>
      <c r="I3485" s="12" t="s">
        <v>13252</v>
      </c>
      <c r="J3485" s="12" t="s">
        <v>13817</v>
      </c>
      <c r="K3485" s="276" t="s">
        <v>13138</v>
      </c>
      <c r="L3485" s="25" t="s">
        <v>25</v>
      </c>
      <c r="M3485" s="280">
        <v>20</v>
      </c>
      <c r="N3485" s="17">
        <v>43374</v>
      </c>
      <c r="O3485" s="69" t="str">
        <f>IFERROR(VLOOKUP(IF($L3485="―",$K3485,$L3485),[5]法人一覧!$D$4:$E$326,2,FALSE),"―")</f>
        <v>―</v>
      </c>
    </row>
    <row r="3486" spans="1:15" ht="30" customHeight="1" x14ac:dyDescent="0.15">
      <c r="A3486" s="39">
        <f>IF($B$3163="","",COUNTA($B$3163:B3486))</f>
        <v>324</v>
      </c>
      <c r="B3486" s="195">
        <f t="shared" si="357"/>
        <v>3486</v>
      </c>
      <c r="C3486" s="195" t="str">
        <f t="shared" si="358"/>
        <v>（１）　児童発達支援　（児童福祉法）</v>
      </c>
      <c r="D3486" s="131" t="str">
        <f t="shared" si="359"/>
        <v>障がい福祉課</v>
      </c>
      <c r="E3486" s="27" t="str">
        <f t="shared" si="360"/>
        <v>放課後等デイサービス</v>
      </c>
      <c r="F3486" s="276" t="s">
        <v>13253</v>
      </c>
      <c r="G3486" s="12" t="s">
        <v>13254</v>
      </c>
      <c r="H3486" s="177" t="s">
        <v>13255</v>
      </c>
      <c r="I3486" s="12" t="s">
        <v>13256</v>
      </c>
      <c r="J3486" s="12" t="s">
        <v>13257</v>
      </c>
      <c r="K3486" s="276" t="s">
        <v>13213</v>
      </c>
      <c r="L3486" s="25" t="s">
        <v>25</v>
      </c>
      <c r="M3486" s="195">
        <v>10</v>
      </c>
      <c r="N3486" s="17">
        <v>44743</v>
      </c>
      <c r="O3486" s="69" t="str">
        <f>IFERROR(VLOOKUP(IF($L3486="―",$K3486,$L3486),[5]法人一覧!$D$4:$E$326,2,FALSE),"―")</f>
        <v>―</v>
      </c>
    </row>
    <row r="3487" spans="1:15" ht="30" customHeight="1" x14ac:dyDescent="0.15">
      <c r="A3487" s="39">
        <f>IF($B$3163="","",COUNTA($B$3163:B3487))</f>
        <v>325</v>
      </c>
      <c r="B3487" s="195">
        <f t="shared" si="357"/>
        <v>3487</v>
      </c>
      <c r="C3487" s="195" t="str">
        <f t="shared" si="358"/>
        <v>（１）　児童発達支援　（児童福祉法）</v>
      </c>
      <c r="D3487" s="131" t="str">
        <f t="shared" si="359"/>
        <v>障がい福祉課</v>
      </c>
      <c r="E3487" s="27" t="str">
        <f t="shared" si="360"/>
        <v>放課後等デイサービス</v>
      </c>
      <c r="F3487" s="276" t="s">
        <v>13818</v>
      </c>
      <c r="G3487" s="12" t="s">
        <v>2604</v>
      </c>
      <c r="H3487" s="177" t="s">
        <v>5572</v>
      </c>
      <c r="I3487" s="166" t="s">
        <v>5573</v>
      </c>
      <c r="J3487" s="166" t="s">
        <v>5574</v>
      </c>
      <c r="K3487" s="276" t="s">
        <v>14877</v>
      </c>
      <c r="L3487" s="25" t="s">
        <v>25</v>
      </c>
      <c r="M3487" s="280">
        <v>10</v>
      </c>
      <c r="N3487" s="17">
        <v>41365</v>
      </c>
      <c r="O3487" s="69" t="str">
        <f>IFERROR(VLOOKUP(IF($L3487="―",$K3487,$L3487),[5]法人一覧!$D$4:$E$326,2,FALSE),"―")</f>
        <v>5190005005574</v>
      </c>
    </row>
    <row r="3488" spans="1:15" ht="30" customHeight="1" x14ac:dyDescent="0.15">
      <c r="A3488" s="39">
        <f>IF($B$3163="","",COUNTA($B$3163:B3488))</f>
        <v>326</v>
      </c>
      <c r="B3488" s="195">
        <f t="shared" si="357"/>
        <v>3488</v>
      </c>
      <c r="C3488" s="195" t="str">
        <f t="shared" si="358"/>
        <v>（１）　児童発達支援　（児童福祉法）</v>
      </c>
      <c r="D3488" s="131" t="str">
        <f t="shared" si="359"/>
        <v>障がい福祉課</v>
      </c>
      <c r="E3488" s="27" t="str">
        <f t="shared" si="360"/>
        <v>放課後等デイサービス</v>
      </c>
      <c r="F3488" s="276" t="s">
        <v>13819</v>
      </c>
      <c r="G3488" s="12" t="s">
        <v>1803</v>
      </c>
      <c r="H3488" s="177" t="s">
        <v>13820</v>
      </c>
      <c r="I3488" s="12" t="s">
        <v>13291</v>
      </c>
      <c r="J3488" s="12" t="s">
        <v>13291</v>
      </c>
      <c r="K3488" s="276" t="s">
        <v>13821</v>
      </c>
      <c r="L3488" s="25" t="s">
        <v>25</v>
      </c>
      <c r="M3488" s="195">
        <v>20</v>
      </c>
      <c r="N3488" s="17">
        <v>41456</v>
      </c>
      <c r="O3488" s="69" t="str">
        <f>IFERROR(VLOOKUP(IF($L3488="―",$K3488,$L3488),[5]法人一覧!$D$4:$E$326,2,FALSE),"―")</f>
        <v>―</v>
      </c>
    </row>
    <row r="3489" spans="1:15" ht="30" customHeight="1" x14ac:dyDescent="0.15">
      <c r="A3489" s="39">
        <f>IF($B$3163="","",COUNTA($B$3163:B3489))</f>
        <v>327</v>
      </c>
      <c r="B3489" s="195">
        <f t="shared" si="357"/>
        <v>3489</v>
      </c>
      <c r="C3489" s="195" t="str">
        <f t="shared" si="358"/>
        <v>（１）　児童発達支援　（児童福祉法）</v>
      </c>
      <c r="D3489" s="131" t="str">
        <f t="shared" si="359"/>
        <v>障がい福祉課</v>
      </c>
      <c r="E3489" s="27" t="str">
        <f t="shared" si="360"/>
        <v>放課後等デイサービス</v>
      </c>
      <c r="F3489" s="276" t="s">
        <v>13822</v>
      </c>
      <c r="G3489" s="12" t="s">
        <v>2670</v>
      </c>
      <c r="H3489" s="177" t="s">
        <v>13823</v>
      </c>
      <c r="I3489" s="12" t="s">
        <v>13824</v>
      </c>
      <c r="J3489" s="12" t="s">
        <v>13824</v>
      </c>
      <c r="K3489" s="276" t="s">
        <v>228</v>
      </c>
      <c r="L3489" s="25" t="s">
        <v>25</v>
      </c>
      <c r="M3489" s="195">
        <v>10</v>
      </c>
      <c r="N3489" s="17">
        <v>41730</v>
      </c>
      <c r="O3489" s="69" t="str">
        <f>IFERROR(VLOOKUP(IF($L3489="―",$K3489,$L3489),[5]法人一覧!$D$4:$E$326,2,FALSE),"―")</f>
        <v>3190005006260</v>
      </c>
    </row>
    <row r="3490" spans="1:15" ht="30" customHeight="1" x14ac:dyDescent="0.15">
      <c r="A3490" s="39">
        <f>IF($B$3163="","",COUNTA($B$3163:B3490))</f>
        <v>328</v>
      </c>
      <c r="B3490" s="195">
        <f t="shared" si="357"/>
        <v>3490</v>
      </c>
      <c r="C3490" s="195" t="str">
        <f t="shared" si="358"/>
        <v>（１）　児童発達支援　（児童福祉法）</v>
      </c>
      <c r="D3490" s="131" t="str">
        <f t="shared" si="359"/>
        <v>障がい福祉課</v>
      </c>
      <c r="E3490" s="27" t="str">
        <f t="shared" si="360"/>
        <v>放課後等デイサービス</v>
      </c>
      <c r="F3490" s="276" t="s">
        <v>13825</v>
      </c>
      <c r="G3490" s="12" t="s">
        <v>1844</v>
      </c>
      <c r="H3490" s="177" t="s">
        <v>1845</v>
      </c>
      <c r="I3490" s="12" t="s">
        <v>13826</v>
      </c>
      <c r="J3490" s="12" t="s">
        <v>13827</v>
      </c>
      <c r="K3490" s="276" t="s">
        <v>14981</v>
      </c>
      <c r="L3490" s="25" t="s">
        <v>25</v>
      </c>
      <c r="M3490" s="195">
        <v>10</v>
      </c>
      <c r="N3490" s="17">
        <v>42461</v>
      </c>
      <c r="O3490" s="69" t="str">
        <f>IFERROR(VLOOKUP(IF($L3490="―",$K3490,$L3490),[5]法人一覧!$D$4:$E$326,2,FALSE),"―")</f>
        <v>2190005005635</v>
      </c>
    </row>
    <row r="3491" spans="1:15" ht="30" customHeight="1" x14ac:dyDescent="0.15">
      <c r="A3491" s="39">
        <f>IF($B$3163="","",COUNTA($B$3163:B3491))</f>
        <v>329</v>
      </c>
      <c r="B3491" s="195">
        <f t="shared" si="357"/>
        <v>3491</v>
      </c>
      <c r="C3491" s="195" t="str">
        <f t="shared" si="358"/>
        <v>（１）　児童発達支援　（児童福祉法）</v>
      </c>
      <c r="D3491" s="131" t="str">
        <f t="shared" si="359"/>
        <v>障がい福祉課</v>
      </c>
      <c r="E3491" s="27" t="str">
        <f t="shared" si="360"/>
        <v>放課後等デイサービス</v>
      </c>
      <c r="F3491" s="276" t="s">
        <v>13263</v>
      </c>
      <c r="G3491" s="12" t="s">
        <v>2670</v>
      </c>
      <c r="H3491" s="177" t="s">
        <v>13264</v>
      </c>
      <c r="I3491" s="12" t="s">
        <v>13265</v>
      </c>
      <c r="J3491" s="12" t="s">
        <v>13266</v>
      </c>
      <c r="K3491" s="276" t="s">
        <v>13267</v>
      </c>
      <c r="L3491" s="25" t="s">
        <v>25</v>
      </c>
      <c r="M3491" s="195">
        <v>10</v>
      </c>
      <c r="N3491" s="17">
        <v>42795</v>
      </c>
      <c r="O3491" s="69" t="str">
        <f>IFERROR(VLOOKUP(IF($L3491="―",$K3491,$L3491),[5]法人一覧!$D$4:$E$326,2,FALSE),"―")</f>
        <v>―</v>
      </c>
    </row>
    <row r="3492" spans="1:15" ht="30" customHeight="1" x14ac:dyDescent="0.15">
      <c r="A3492" s="39">
        <f>IF($B$3163="","",COUNTA($B$3163:B3492))</f>
        <v>330</v>
      </c>
      <c r="B3492" s="195">
        <f t="shared" si="357"/>
        <v>3492</v>
      </c>
      <c r="C3492" s="195" t="str">
        <f t="shared" si="358"/>
        <v>（１）　児童発達支援　（児童福祉法）</v>
      </c>
      <c r="D3492" s="131" t="str">
        <f t="shared" si="359"/>
        <v>障がい福祉課</v>
      </c>
      <c r="E3492" s="27" t="str">
        <f t="shared" si="360"/>
        <v>放課後等デイサービス</v>
      </c>
      <c r="F3492" s="276" t="s">
        <v>13828</v>
      </c>
      <c r="G3492" s="12" t="s">
        <v>1854</v>
      </c>
      <c r="H3492" s="177" t="s">
        <v>13269</v>
      </c>
      <c r="I3492" s="12" t="s">
        <v>13270</v>
      </c>
      <c r="J3492" s="12" t="s">
        <v>13271</v>
      </c>
      <c r="K3492" s="276" t="s">
        <v>13272</v>
      </c>
      <c r="L3492" s="25" t="s">
        <v>25</v>
      </c>
      <c r="M3492" s="280">
        <v>10</v>
      </c>
      <c r="N3492" s="17">
        <v>43040</v>
      </c>
      <c r="O3492" s="69" t="str">
        <f>IFERROR(VLOOKUP(IF($L3492="―",$K3492,$L3492),[5]法人一覧!$D$4:$E$326,2,FALSE),"―")</f>
        <v>―</v>
      </c>
    </row>
    <row r="3493" spans="1:15" ht="30" customHeight="1" x14ac:dyDescent="0.15">
      <c r="A3493" s="39">
        <f>IF($B$3163="","",COUNTA($B$3163:B3493))</f>
        <v>331</v>
      </c>
      <c r="B3493" s="195">
        <f t="shared" si="357"/>
        <v>3493</v>
      </c>
      <c r="C3493" s="195" t="str">
        <f t="shared" si="358"/>
        <v>（１）　児童発達支援　（児童福祉法）</v>
      </c>
      <c r="D3493" s="131" t="str">
        <f t="shared" si="359"/>
        <v>障がい福祉課</v>
      </c>
      <c r="E3493" s="27" t="str">
        <f t="shared" si="360"/>
        <v>放課後等デイサービス</v>
      </c>
      <c r="F3493" s="276" t="s">
        <v>13829</v>
      </c>
      <c r="G3493" s="12" t="s">
        <v>2885</v>
      </c>
      <c r="H3493" s="177" t="s">
        <v>13830</v>
      </c>
      <c r="I3493" s="12" t="s">
        <v>13831</v>
      </c>
      <c r="J3493" s="12" t="s">
        <v>13831</v>
      </c>
      <c r="K3493" s="276" t="s">
        <v>13832</v>
      </c>
      <c r="L3493" s="25" t="s">
        <v>25</v>
      </c>
      <c r="M3493" s="280">
        <v>10</v>
      </c>
      <c r="N3493" s="17">
        <v>43160</v>
      </c>
      <c r="O3493" s="69" t="str">
        <f>IFERROR(VLOOKUP(IF($L3493="―",$K3493,$L3493),[5]法人一覧!$D$4:$E$326,2,FALSE),"―")</f>
        <v>―</v>
      </c>
    </row>
    <row r="3494" spans="1:15" ht="30" customHeight="1" x14ac:dyDescent="0.15">
      <c r="A3494" s="39">
        <f>IF($B$3163="","",COUNTA($B$3163:B3494))</f>
        <v>332</v>
      </c>
      <c r="B3494" s="195">
        <f t="shared" si="357"/>
        <v>3494</v>
      </c>
      <c r="C3494" s="195" t="str">
        <f t="shared" si="358"/>
        <v>（１）　児童発達支援　（児童福祉法）</v>
      </c>
      <c r="D3494" s="131" t="str">
        <f t="shared" si="359"/>
        <v>障がい福祉課</v>
      </c>
      <c r="E3494" s="27" t="str">
        <f t="shared" si="360"/>
        <v>放課後等デイサービス</v>
      </c>
      <c r="F3494" s="276" t="s">
        <v>13833</v>
      </c>
      <c r="G3494" s="12" t="s">
        <v>13834</v>
      </c>
      <c r="H3494" s="177" t="s">
        <v>13835</v>
      </c>
      <c r="I3494" s="12" t="s">
        <v>13836</v>
      </c>
      <c r="J3494" s="12" t="s">
        <v>13837</v>
      </c>
      <c r="K3494" s="276" t="s">
        <v>13832</v>
      </c>
      <c r="L3494" s="25" t="s">
        <v>25</v>
      </c>
      <c r="M3494" s="280">
        <v>10</v>
      </c>
      <c r="N3494" s="17">
        <v>43466</v>
      </c>
      <c r="O3494" s="69" t="str">
        <f>IFERROR(VLOOKUP(IF($L3494="―",$K3494,$L3494),[5]法人一覧!$D$4:$E$326,2,FALSE),"―")</f>
        <v>―</v>
      </c>
    </row>
    <row r="3495" spans="1:15" ht="30" customHeight="1" x14ac:dyDescent="0.15">
      <c r="A3495" s="39">
        <f>IF($B$3163="","",COUNTA($B$3163:B3495))</f>
        <v>333</v>
      </c>
      <c r="B3495" s="195">
        <f t="shared" si="357"/>
        <v>3495</v>
      </c>
      <c r="C3495" s="195" t="str">
        <f t="shared" si="358"/>
        <v>（１）　児童発達支援　（児童福祉法）</v>
      </c>
      <c r="D3495" s="131" t="str">
        <f t="shared" si="359"/>
        <v>障がい福祉課</v>
      </c>
      <c r="E3495" s="27" t="str">
        <f t="shared" si="360"/>
        <v>放課後等デイサービス</v>
      </c>
      <c r="F3495" s="276" t="s">
        <v>13273</v>
      </c>
      <c r="G3495" s="12" t="s">
        <v>2899</v>
      </c>
      <c r="H3495" s="177" t="s">
        <v>13274</v>
      </c>
      <c r="I3495" s="12" t="s">
        <v>13270</v>
      </c>
      <c r="J3495" s="12" t="s">
        <v>13271</v>
      </c>
      <c r="K3495" s="276" t="s">
        <v>13272</v>
      </c>
      <c r="L3495" s="25" t="s">
        <v>25</v>
      </c>
      <c r="M3495" s="280">
        <v>20</v>
      </c>
      <c r="N3495" s="17">
        <v>43525</v>
      </c>
      <c r="O3495" s="69" t="str">
        <f>IFERROR(VLOOKUP(IF($L3495="―",$K3495,$L3495),[5]法人一覧!$D$4:$E$326,2,FALSE),"―")</f>
        <v>―</v>
      </c>
    </row>
    <row r="3496" spans="1:15" ht="30" customHeight="1" x14ac:dyDescent="0.15">
      <c r="A3496" s="39">
        <f>IF($B$3163="","",COUNTA($B$3163:B3496))</f>
        <v>334</v>
      </c>
      <c r="B3496" s="195">
        <f t="shared" si="357"/>
        <v>3496</v>
      </c>
      <c r="C3496" s="195" t="str">
        <f t="shared" si="358"/>
        <v>（１）　児童発達支援　（児童福祉法）</v>
      </c>
      <c r="D3496" s="131" t="str">
        <f t="shared" si="359"/>
        <v>障がい福祉課</v>
      </c>
      <c r="E3496" s="27" t="str">
        <f t="shared" si="360"/>
        <v>放課後等デイサービス</v>
      </c>
      <c r="F3496" s="276" t="s">
        <v>13838</v>
      </c>
      <c r="G3496" s="12" t="s">
        <v>2670</v>
      </c>
      <c r="H3496" s="177" t="s">
        <v>13839</v>
      </c>
      <c r="I3496" s="12" t="s">
        <v>13840</v>
      </c>
      <c r="J3496" s="12" t="s">
        <v>13841</v>
      </c>
      <c r="K3496" s="180" t="s">
        <v>13842</v>
      </c>
      <c r="L3496" s="25" t="s">
        <v>25</v>
      </c>
      <c r="M3496" s="195">
        <v>10</v>
      </c>
      <c r="N3496" s="17">
        <v>44228</v>
      </c>
      <c r="O3496" s="69" t="str">
        <f>IFERROR(VLOOKUP(IF($L3496="―",$K3496,$L3496),[5]法人一覧!$D$4:$E$326,2,FALSE),"―")</f>
        <v>―</v>
      </c>
    </row>
    <row r="3497" spans="1:15" ht="30" customHeight="1" x14ac:dyDescent="0.15">
      <c r="A3497" s="39">
        <f>IF($B$3163="","",COUNTA($B$3163:B3497))</f>
        <v>335</v>
      </c>
      <c r="B3497" s="195">
        <f t="shared" si="357"/>
        <v>3497</v>
      </c>
      <c r="C3497" s="195" t="str">
        <f t="shared" si="358"/>
        <v>（１）　児童発達支援　（児童福祉法）</v>
      </c>
      <c r="D3497" s="131" t="str">
        <f t="shared" si="359"/>
        <v>障がい福祉課</v>
      </c>
      <c r="E3497" s="27" t="str">
        <f t="shared" si="360"/>
        <v>放課後等デイサービス</v>
      </c>
      <c r="F3497" s="180" t="s">
        <v>13280</v>
      </c>
      <c r="G3497" s="166" t="s">
        <v>1757</v>
      </c>
      <c r="H3497" s="177" t="s">
        <v>13281</v>
      </c>
      <c r="I3497" s="166" t="s">
        <v>13843</v>
      </c>
      <c r="J3497" s="166" t="s">
        <v>13844</v>
      </c>
      <c r="K3497" s="180" t="s">
        <v>13272</v>
      </c>
      <c r="L3497" s="25" t="s">
        <v>25</v>
      </c>
      <c r="M3497" s="195">
        <v>10</v>
      </c>
      <c r="N3497" s="17">
        <v>44805</v>
      </c>
      <c r="O3497" s="69" t="str">
        <f>IFERROR(VLOOKUP(IF($L3497="―",$K3497,$L3497),[5]法人一覧!$D$4:$E$326,2,FALSE),"―")</f>
        <v>―</v>
      </c>
    </row>
    <row r="3498" spans="1:15" ht="30" customHeight="1" x14ac:dyDescent="0.15">
      <c r="A3498" s="39">
        <f>IF($B$3163="","",COUNTA($B$3163:B3498))</f>
        <v>336</v>
      </c>
      <c r="B3498" s="195">
        <f t="shared" si="357"/>
        <v>3498</v>
      </c>
      <c r="C3498" s="195" t="str">
        <f t="shared" si="358"/>
        <v>（１）　児童発達支援　（児童福祉法）</v>
      </c>
      <c r="D3498" s="131" t="str">
        <f t="shared" si="359"/>
        <v>障がい福祉課</v>
      </c>
      <c r="E3498" s="27" t="str">
        <f t="shared" si="360"/>
        <v>放課後等デイサービス</v>
      </c>
      <c r="F3498" s="25" t="s">
        <v>15679</v>
      </c>
      <c r="G3498" s="34" t="s">
        <v>1803</v>
      </c>
      <c r="H3498" s="98" t="s">
        <v>13289</v>
      </c>
      <c r="I3498" s="34" t="s">
        <v>13290</v>
      </c>
      <c r="J3498" s="34" t="s">
        <v>13261</v>
      </c>
      <c r="K3498" s="25" t="s">
        <v>13292</v>
      </c>
      <c r="L3498" s="25" t="s">
        <v>25</v>
      </c>
      <c r="M3498" s="195">
        <v>10</v>
      </c>
      <c r="N3498" s="17">
        <v>45717</v>
      </c>
      <c r="O3498" s="69" t="str">
        <f>IFERROR(VLOOKUP(IF($L3498="―",$K3498,$L3498),[5]法人一覧!$D$4:$E$326,2,FALSE),"―")</f>
        <v>―</v>
      </c>
    </row>
    <row r="3499" spans="1:15" ht="30" customHeight="1" x14ac:dyDescent="0.15">
      <c r="A3499" s="39">
        <f>IF($B$3163="","",COUNTA($B$3163:B3499))</f>
        <v>337</v>
      </c>
      <c r="B3499" s="195">
        <f t="shared" si="357"/>
        <v>3499</v>
      </c>
      <c r="C3499" s="195" t="str">
        <f t="shared" si="358"/>
        <v>（１）　児童発達支援　（児童福祉法）</v>
      </c>
      <c r="D3499" s="131" t="str">
        <f t="shared" si="359"/>
        <v>障がい福祉課</v>
      </c>
      <c r="E3499" s="27" t="str">
        <f t="shared" si="360"/>
        <v>放課後等デイサービス</v>
      </c>
      <c r="F3499" s="363" t="s">
        <v>13845</v>
      </c>
      <c r="G3499" s="127" t="s">
        <v>13846</v>
      </c>
      <c r="H3499" s="177" t="s">
        <v>13847</v>
      </c>
      <c r="I3499" s="12" t="s">
        <v>13848</v>
      </c>
      <c r="J3499" s="12" t="s">
        <v>13849</v>
      </c>
      <c r="K3499" s="363" t="s">
        <v>13850</v>
      </c>
      <c r="L3499" s="25" t="s">
        <v>25</v>
      </c>
      <c r="M3499" s="195">
        <v>10</v>
      </c>
      <c r="N3499" s="17">
        <v>41000</v>
      </c>
      <c r="O3499" s="69" t="str">
        <f>IFERROR(VLOOKUP(IF($L3499="―",$K3499,$L3499),[5]法人一覧!$D$4:$E$326,2,FALSE),"―")</f>
        <v>―</v>
      </c>
    </row>
    <row r="3500" spans="1:15" ht="30" customHeight="1" x14ac:dyDescent="0.15">
      <c r="A3500" s="39">
        <f>IF($B$3163="","",COUNTA($B$3163:B3500))</f>
        <v>338</v>
      </c>
      <c r="B3500" s="195">
        <f t="shared" si="357"/>
        <v>3500</v>
      </c>
      <c r="C3500" s="195" t="str">
        <f t="shared" si="358"/>
        <v>（１）　児童発達支援　（児童福祉法）</v>
      </c>
      <c r="D3500" s="131" t="str">
        <f t="shared" si="359"/>
        <v>障がい福祉課</v>
      </c>
      <c r="E3500" s="27" t="str">
        <f t="shared" si="360"/>
        <v>放課後等デイサービス</v>
      </c>
      <c r="F3500" s="25" t="s">
        <v>15680</v>
      </c>
      <c r="G3500" s="34" t="s">
        <v>1757</v>
      </c>
      <c r="H3500" s="98" t="s">
        <v>15657</v>
      </c>
      <c r="I3500" s="34" t="s">
        <v>15658</v>
      </c>
      <c r="J3500" s="34" t="s">
        <v>15659</v>
      </c>
      <c r="K3500" s="25" t="s">
        <v>15660</v>
      </c>
      <c r="L3500" s="25" t="s">
        <v>25</v>
      </c>
      <c r="M3500" s="69">
        <v>10</v>
      </c>
      <c r="N3500" s="93">
        <v>45962</v>
      </c>
      <c r="O3500" s="69" t="str">
        <f>IFERROR(VLOOKUP(IF($L3500="―",$K3500,$L3500),[5]法人一覧!$D$4:$E$326,2,FALSE),"―")</f>
        <v>―</v>
      </c>
    </row>
    <row r="3501" spans="1:15" ht="30" customHeight="1" x14ac:dyDescent="0.15">
      <c r="A3501" s="39">
        <f>IF($B$3163="","",COUNTA($B$3163:B3501))</f>
        <v>339</v>
      </c>
      <c r="B3501" s="195">
        <f t="shared" si="357"/>
        <v>3501</v>
      </c>
      <c r="C3501" s="195" t="str">
        <f t="shared" si="358"/>
        <v>（１）　児童発達支援　（児童福祉法）</v>
      </c>
      <c r="D3501" s="131" t="str">
        <f t="shared" si="359"/>
        <v>障がい福祉課</v>
      </c>
      <c r="E3501" s="27" t="str">
        <f t="shared" si="360"/>
        <v>放課後等デイサービス</v>
      </c>
      <c r="F3501" s="276" t="s">
        <v>13851</v>
      </c>
      <c r="G3501" s="12" t="s">
        <v>224</v>
      </c>
      <c r="H3501" s="177" t="s">
        <v>15681</v>
      </c>
      <c r="I3501" s="12" t="s">
        <v>15682</v>
      </c>
      <c r="J3501" s="12" t="s">
        <v>13852</v>
      </c>
      <c r="K3501" s="276" t="s">
        <v>2697</v>
      </c>
      <c r="L3501" s="25" t="s">
        <v>25</v>
      </c>
      <c r="M3501" s="280">
        <v>20</v>
      </c>
      <c r="N3501" s="17">
        <v>41365</v>
      </c>
      <c r="O3501" s="69" t="str">
        <f>IFERROR(VLOOKUP(IF($L3501="―",$K3501,$L3501),[5]法人一覧!$D$4:$E$326,2,FALSE),"―")</f>
        <v>3190005006260</v>
      </c>
    </row>
    <row r="3502" spans="1:15" ht="30" customHeight="1" x14ac:dyDescent="0.15">
      <c r="A3502" s="202">
        <f>IF($B$3163="","",COUNTA($B$3163:B3502))</f>
        <v>340</v>
      </c>
      <c r="B3502" s="203">
        <f t="shared" ref="B3502:B3505" si="361">IF(D3502="","",ROW())</f>
        <v>3502</v>
      </c>
      <c r="C3502" s="195" t="str">
        <f t="shared" ref="C3502:C3505" si="362">$F$2896</f>
        <v>（１）　児童発達支援　（児童福祉法）</v>
      </c>
      <c r="D3502" s="131" t="str">
        <f t="shared" ref="D3502:D3505" si="363">$O$2896</f>
        <v>障がい福祉課</v>
      </c>
      <c r="E3502" s="166" t="str">
        <f t="shared" ref="E3502:E3516" si="364">MID(category6_2,SEARCH("）",category6_2,1)+2,SEARCH("（",category6_2,SEARCH("）",category6_2,1)+2)-SEARCH("）",category6_2,1)-3)</f>
        <v>放課後等デイサービス</v>
      </c>
      <c r="F3502" s="276" t="s">
        <v>13853</v>
      </c>
      <c r="G3502" s="12" t="s">
        <v>13298</v>
      </c>
      <c r="H3502" s="177" t="s">
        <v>13854</v>
      </c>
      <c r="I3502" s="12" t="s">
        <v>13855</v>
      </c>
      <c r="J3502" s="12" t="s">
        <v>13856</v>
      </c>
      <c r="K3502" s="276" t="s">
        <v>13272</v>
      </c>
      <c r="L3502" s="25" t="s">
        <v>25</v>
      </c>
      <c r="M3502" s="280">
        <v>20</v>
      </c>
      <c r="N3502" s="17">
        <v>42095</v>
      </c>
      <c r="O3502" s="69" t="str">
        <f>IFERROR(VLOOKUP(IF($L3502="―",$K3502,$L3502),[5]法人一覧!$D$4:$E$326,2,FALSE),"―")</f>
        <v>―</v>
      </c>
    </row>
    <row r="3503" spans="1:15" ht="30" customHeight="1" x14ac:dyDescent="0.15">
      <c r="A3503" s="202">
        <f>IF($B$3163="","",COUNTA($B$3163:B3503))</f>
        <v>341</v>
      </c>
      <c r="B3503" s="203">
        <f t="shared" si="361"/>
        <v>3503</v>
      </c>
      <c r="C3503" s="195" t="str">
        <f t="shared" si="362"/>
        <v>（１）　児童発達支援　（児童福祉法）</v>
      </c>
      <c r="D3503" s="131" t="str">
        <f t="shared" si="363"/>
        <v>障がい福祉課</v>
      </c>
      <c r="E3503" s="166" t="str">
        <f t="shared" si="364"/>
        <v>放課後等デイサービス</v>
      </c>
      <c r="F3503" s="276" t="s">
        <v>13302</v>
      </c>
      <c r="G3503" s="12" t="s">
        <v>13303</v>
      </c>
      <c r="H3503" s="177" t="s">
        <v>13304</v>
      </c>
      <c r="I3503" s="12" t="s">
        <v>13305</v>
      </c>
      <c r="J3503" s="12" t="s">
        <v>13306</v>
      </c>
      <c r="K3503" s="276" t="s">
        <v>13307</v>
      </c>
      <c r="L3503" s="25" t="s">
        <v>25</v>
      </c>
      <c r="M3503" s="280">
        <v>10</v>
      </c>
      <c r="N3503" s="17">
        <v>43556</v>
      </c>
      <c r="O3503" s="69" t="str">
        <f>IFERROR(VLOOKUP(IF($L3503="―",$K3503,$L3503),[5]法人一覧!$D$4:$E$326,2,FALSE),"―")</f>
        <v>―</v>
      </c>
    </row>
    <row r="3504" spans="1:15" ht="30" customHeight="1" x14ac:dyDescent="0.15">
      <c r="A3504" s="202">
        <f>IF($B$3163="","",COUNTA($B$3163:B3504))</f>
        <v>342</v>
      </c>
      <c r="B3504" s="203">
        <f t="shared" si="361"/>
        <v>3504</v>
      </c>
      <c r="C3504" s="195" t="str">
        <f t="shared" si="362"/>
        <v>（１）　児童発達支援　（児童福祉法）</v>
      </c>
      <c r="D3504" s="131" t="str">
        <f t="shared" si="363"/>
        <v>障がい福祉課</v>
      </c>
      <c r="E3504" s="166" t="str">
        <f t="shared" si="364"/>
        <v>放課後等デイサービス</v>
      </c>
      <c r="F3504" s="276" t="s">
        <v>13308</v>
      </c>
      <c r="G3504" s="12" t="s">
        <v>13309</v>
      </c>
      <c r="H3504" s="177" t="s">
        <v>13310</v>
      </c>
      <c r="I3504" s="166" t="s">
        <v>13311</v>
      </c>
      <c r="J3504" s="166" t="s">
        <v>13312</v>
      </c>
      <c r="K3504" s="276" t="s">
        <v>13313</v>
      </c>
      <c r="L3504" s="25" t="s">
        <v>25</v>
      </c>
      <c r="M3504" s="274">
        <v>6</v>
      </c>
      <c r="N3504" s="17">
        <v>43617</v>
      </c>
      <c r="O3504" s="69" t="str">
        <f>IFERROR(VLOOKUP(IF($L3504="―",$K3504,$L3504),[5]法人一覧!$D$4:$E$326,2,FALSE),"―")</f>
        <v>―</v>
      </c>
    </row>
    <row r="3505" spans="1:15" ht="30" customHeight="1" x14ac:dyDescent="0.15">
      <c r="A3505" s="202">
        <f>IF($B$3163="","",COUNTA($B$3163:B3505))</f>
        <v>343</v>
      </c>
      <c r="B3505" s="203">
        <f t="shared" si="361"/>
        <v>3505</v>
      </c>
      <c r="C3505" s="195" t="str">
        <f t="shared" si="362"/>
        <v>（１）　児童発達支援　（児童福祉法）</v>
      </c>
      <c r="D3505" s="131" t="str">
        <f t="shared" si="363"/>
        <v>障がい福祉課</v>
      </c>
      <c r="E3505" s="166" t="str">
        <f t="shared" si="364"/>
        <v>放課後等デイサービス</v>
      </c>
      <c r="F3505" s="276" t="s">
        <v>13857</v>
      </c>
      <c r="G3505" s="304" t="s">
        <v>12258</v>
      </c>
      <c r="H3505" s="177" t="s">
        <v>13858</v>
      </c>
      <c r="I3505" s="282" t="s">
        <v>12260</v>
      </c>
      <c r="J3505" s="282" t="s">
        <v>12261</v>
      </c>
      <c r="K3505" s="180" t="s">
        <v>12262</v>
      </c>
      <c r="L3505" s="25" t="s">
        <v>25</v>
      </c>
      <c r="M3505" s="280">
        <v>10</v>
      </c>
      <c r="N3505" s="17">
        <v>43770</v>
      </c>
      <c r="O3505" s="69" t="str">
        <f>IFERROR(VLOOKUP(IF($L3505="―",$K3505,$L3505),[5]法人一覧!$D$4:$E$326,2,FALSE),"―")</f>
        <v>―</v>
      </c>
    </row>
    <row r="3506" spans="1:15" ht="30" customHeight="1" x14ac:dyDescent="0.15">
      <c r="A3506" s="202">
        <f>IF($B$3163="","",COUNTA($B$3163:B3506))</f>
        <v>344</v>
      </c>
      <c r="B3506" s="203">
        <f t="shared" ref="B3506:B3510" si="365">IF(D3506="","",ROW())</f>
        <v>3506</v>
      </c>
      <c r="C3506" s="195" t="str">
        <f t="shared" ref="C3506:C3510" si="366">$F$2896</f>
        <v>（１）　児童発達支援　（児童福祉法）</v>
      </c>
      <c r="D3506" s="131" t="str">
        <f t="shared" ref="D3506:D3510" si="367">$O$2896</f>
        <v>障がい福祉課</v>
      </c>
      <c r="E3506" s="166" t="str">
        <f t="shared" si="364"/>
        <v>放課後等デイサービス</v>
      </c>
      <c r="F3506" s="276" t="s">
        <v>13314</v>
      </c>
      <c r="G3506" s="299" t="s">
        <v>5830</v>
      </c>
      <c r="H3506" s="180" t="s">
        <v>15661</v>
      </c>
      <c r="I3506" s="290" t="s">
        <v>13315</v>
      </c>
      <c r="J3506" s="166" t="s">
        <v>15662</v>
      </c>
      <c r="K3506" s="180" t="s">
        <v>13316</v>
      </c>
      <c r="L3506" s="25" t="s">
        <v>25</v>
      </c>
      <c r="M3506" s="274">
        <v>20</v>
      </c>
      <c r="N3506" s="17">
        <v>44075</v>
      </c>
      <c r="O3506" s="69" t="str">
        <f>IFERROR(VLOOKUP(IF($L3506="―",$K3506,$L3506),[5]法人一覧!$D$4:$E$326,2,FALSE),"―")</f>
        <v>―</v>
      </c>
    </row>
    <row r="3507" spans="1:15" ht="30" customHeight="1" x14ac:dyDescent="0.15">
      <c r="A3507" s="202">
        <f>IF($B$3163="","",COUNTA($B$3163:B3507))</f>
        <v>345</v>
      </c>
      <c r="B3507" s="203">
        <f t="shared" si="365"/>
        <v>3507</v>
      </c>
      <c r="C3507" s="195" t="str">
        <f t="shared" si="366"/>
        <v>（１）　児童発達支援　（児童福祉法）</v>
      </c>
      <c r="D3507" s="131" t="str">
        <f t="shared" si="367"/>
        <v>障がい福祉課</v>
      </c>
      <c r="E3507" s="166" t="str">
        <f t="shared" si="364"/>
        <v>放課後等デイサービス</v>
      </c>
      <c r="F3507" s="180" t="s">
        <v>13317</v>
      </c>
      <c r="G3507" s="166" t="s">
        <v>12244</v>
      </c>
      <c r="H3507" s="177" t="s">
        <v>13318</v>
      </c>
      <c r="I3507" s="166" t="s">
        <v>13319</v>
      </c>
      <c r="J3507" s="166" t="s">
        <v>13320</v>
      </c>
      <c r="K3507" s="180" t="s">
        <v>12410</v>
      </c>
      <c r="L3507" s="25" t="s">
        <v>25</v>
      </c>
      <c r="M3507" s="274">
        <v>10</v>
      </c>
      <c r="N3507" s="17">
        <v>44197</v>
      </c>
      <c r="O3507" s="69" t="str">
        <f>IFERROR(VLOOKUP(IF($L3507="―",$K3507,$L3507),[5]法人一覧!$D$4:$E$326,2,FALSE),"―")</f>
        <v>―</v>
      </c>
    </row>
    <row r="3508" spans="1:15" ht="30" customHeight="1" x14ac:dyDescent="0.15">
      <c r="A3508" s="202">
        <f>IF($B$3163="","",COUNTA($B$3163:B3508))</f>
        <v>346</v>
      </c>
      <c r="B3508" s="203">
        <f t="shared" si="365"/>
        <v>3508</v>
      </c>
      <c r="C3508" s="195" t="str">
        <f t="shared" si="366"/>
        <v>（１）　児童発達支援　（児童福祉法）</v>
      </c>
      <c r="D3508" s="131" t="str">
        <f t="shared" si="367"/>
        <v>障がい福祉課</v>
      </c>
      <c r="E3508" s="166" t="str">
        <f t="shared" si="364"/>
        <v>放課後等デイサービス</v>
      </c>
      <c r="F3508" s="180" t="s">
        <v>13321</v>
      </c>
      <c r="G3508" s="166" t="s">
        <v>13322</v>
      </c>
      <c r="H3508" s="180" t="s">
        <v>15663</v>
      </c>
      <c r="I3508" s="166" t="s">
        <v>13323</v>
      </c>
      <c r="J3508" s="166" t="s">
        <v>13323</v>
      </c>
      <c r="K3508" s="180" t="s">
        <v>13324</v>
      </c>
      <c r="L3508" s="25" t="s">
        <v>25</v>
      </c>
      <c r="M3508" s="274">
        <v>10</v>
      </c>
      <c r="N3508" s="17">
        <v>44256</v>
      </c>
      <c r="O3508" s="69" t="str">
        <f>IFERROR(VLOOKUP(IF($L3508="―",$K3508,$L3508),[5]法人一覧!$D$4:$E$326,2,FALSE),"―")</f>
        <v>―</v>
      </c>
    </row>
    <row r="3509" spans="1:15" ht="30" customHeight="1" x14ac:dyDescent="0.15">
      <c r="A3509" s="202">
        <f>IF($B$3163="","",COUNTA($B$3163:B3509))</f>
        <v>347</v>
      </c>
      <c r="B3509" s="203">
        <f t="shared" si="365"/>
        <v>3509</v>
      </c>
      <c r="C3509" s="195" t="str">
        <f t="shared" si="366"/>
        <v>（１）　児童発達支援　（児童福祉法）</v>
      </c>
      <c r="D3509" s="131" t="str">
        <f t="shared" si="367"/>
        <v>障がい福祉課</v>
      </c>
      <c r="E3509" s="166" t="str">
        <f t="shared" si="364"/>
        <v>放課後等デイサービス</v>
      </c>
      <c r="F3509" s="180" t="s">
        <v>13325</v>
      </c>
      <c r="G3509" s="166" t="s">
        <v>2724</v>
      </c>
      <c r="H3509" s="180" t="s">
        <v>13326</v>
      </c>
      <c r="I3509" s="166" t="s">
        <v>13327</v>
      </c>
      <c r="J3509" s="166" t="s">
        <v>13328</v>
      </c>
      <c r="K3509" s="180" t="s">
        <v>13329</v>
      </c>
      <c r="L3509" s="25" t="s">
        <v>25</v>
      </c>
      <c r="M3509" s="274">
        <v>10</v>
      </c>
      <c r="N3509" s="17">
        <v>44896</v>
      </c>
      <c r="O3509" s="69" t="str">
        <f>IFERROR(VLOOKUP(IF($L3509="―",$K3509,$L3509),[5]法人一覧!$D$4:$E$326,2,FALSE),"―")</f>
        <v>―</v>
      </c>
    </row>
    <row r="3510" spans="1:15" ht="30" customHeight="1" x14ac:dyDescent="0.15">
      <c r="A3510" s="202">
        <f>IF($B$3163="","",COUNTA($B$3163:B3510))</f>
        <v>348</v>
      </c>
      <c r="B3510" s="203">
        <f t="shared" si="365"/>
        <v>3510</v>
      </c>
      <c r="C3510" s="195" t="str">
        <f t="shared" si="366"/>
        <v>（１）　児童発達支援　（児童福祉法）</v>
      </c>
      <c r="D3510" s="131" t="str">
        <f t="shared" si="367"/>
        <v>障がい福祉課</v>
      </c>
      <c r="E3510" s="166" t="str">
        <f t="shared" si="364"/>
        <v>放課後等デイサービス</v>
      </c>
      <c r="F3510" s="98" t="s">
        <v>13859</v>
      </c>
      <c r="G3510" s="98" t="s">
        <v>7334</v>
      </c>
      <c r="H3510" s="98" t="s">
        <v>13860</v>
      </c>
      <c r="I3510" s="98" t="s">
        <v>13861</v>
      </c>
      <c r="J3510" s="98" t="s">
        <v>13861</v>
      </c>
      <c r="K3510" s="98" t="s">
        <v>13862</v>
      </c>
      <c r="L3510" s="25" t="s">
        <v>25</v>
      </c>
      <c r="M3510" s="274">
        <v>10</v>
      </c>
      <c r="N3510" s="17">
        <v>45108</v>
      </c>
      <c r="O3510" s="69" t="str">
        <f>IFERROR(VLOOKUP(IF($L3510="―",$K3510,$L3510),[5]法人一覧!$D$4:$E$326,2,FALSE),"―")</f>
        <v>―</v>
      </c>
    </row>
    <row r="3511" spans="1:15" ht="30" customHeight="1" x14ac:dyDescent="0.15">
      <c r="A3511" s="202">
        <f>IF($B$3163="","",COUNTA($B$3163:B3511))</f>
        <v>349</v>
      </c>
      <c r="B3511" s="203">
        <f t="shared" ref="B3511:B3512" si="368">IF(D3511="","",ROW())</f>
        <v>3511</v>
      </c>
      <c r="C3511" s="195" t="str">
        <f t="shared" ref="C3511:C3512" si="369">$F$2896</f>
        <v>（１）　児童発達支援　（児童福祉法）</v>
      </c>
      <c r="D3511" s="131" t="str">
        <f t="shared" ref="D3511:D3512" si="370">$O$2896</f>
        <v>障がい福祉課</v>
      </c>
      <c r="E3511" s="166" t="str">
        <f t="shared" si="364"/>
        <v>放課後等デイサービス</v>
      </c>
      <c r="F3511" s="148" t="s">
        <v>13863</v>
      </c>
      <c r="G3511" s="211" t="s">
        <v>13303</v>
      </c>
      <c r="H3511" s="148" t="s">
        <v>13864</v>
      </c>
      <c r="I3511" s="148" t="s">
        <v>13305</v>
      </c>
      <c r="J3511" s="148" t="s">
        <v>13306</v>
      </c>
      <c r="K3511" s="148" t="s">
        <v>13865</v>
      </c>
      <c r="L3511" s="25" t="s">
        <v>25</v>
      </c>
      <c r="M3511" s="274">
        <v>10</v>
      </c>
      <c r="N3511" s="17">
        <v>45170</v>
      </c>
      <c r="O3511" s="69" t="str">
        <f>IFERROR(VLOOKUP(IF($L3511="―",$K3511,$L3511),[5]法人一覧!$D$4:$E$326,2,FALSE),"―")</f>
        <v>―</v>
      </c>
    </row>
    <row r="3512" spans="1:15" ht="30" customHeight="1" x14ac:dyDescent="0.15">
      <c r="A3512" s="202">
        <f>IF($B$3163="","",COUNTA($B$3163:B3512))</f>
        <v>350</v>
      </c>
      <c r="B3512" s="203">
        <f t="shared" si="368"/>
        <v>3512</v>
      </c>
      <c r="C3512" s="195" t="str">
        <f t="shared" si="369"/>
        <v>（１）　児童発達支援　（児童福祉法）</v>
      </c>
      <c r="D3512" s="131" t="str">
        <f t="shared" si="370"/>
        <v>障がい福祉課</v>
      </c>
      <c r="E3512" s="166" t="str">
        <f t="shared" si="364"/>
        <v>放課後等デイサービス</v>
      </c>
      <c r="F3512" s="148" t="s">
        <v>13866</v>
      </c>
      <c r="G3512" s="211" t="s">
        <v>13867</v>
      </c>
      <c r="H3512" s="148" t="s">
        <v>15676</v>
      </c>
      <c r="I3512" s="148" t="s">
        <v>13868</v>
      </c>
      <c r="J3512" s="148" t="s">
        <v>13869</v>
      </c>
      <c r="K3512" s="148" t="s">
        <v>13870</v>
      </c>
      <c r="L3512" s="25" t="s">
        <v>25</v>
      </c>
      <c r="M3512" s="274">
        <v>10</v>
      </c>
      <c r="N3512" s="17">
        <v>45717</v>
      </c>
      <c r="O3512" s="69" t="str">
        <f>IFERROR(VLOOKUP(IF($L3512="―",$K3512,$L3512),[5]法人一覧!$D$4:$E$326,2,FALSE),"―")</f>
        <v>―</v>
      </c>
    </row>
    <row r="3513" spans="1:15" ht="30" customHeight="1" x14ac:dyDescent="0.15">
      <c r="A3513" s="202">
        <f>IF($B$3163="","",COUNTA($B$3163:B3513))</f>
        <v>351</v>
      </c>
      <c r="B3513" s="203">
        <f t="shared" ref="B3513:B3514" si="371">IF(D3513="","",ROW())</f>
        <v>3513</v>
      </c>
      <c r="C3513" s="195" t="str">
        <f t="shared" ref="C3513:C3514" si="372">$F$2896</f>
        <v>（１）　児童発達支援　（児童福祉法）</v>
      </c>
      <c r="D3513" s="131" t="str">
        <f t="shared" ref="D3513:D3514" si="373">$O$2896</f>
        <v>障がい福祉課</v>
      </c>
      <c r="E3513" s="166" t="str">
        <f t="shared" si="364"/>
        <v>放課後等デイサービス</v>
      </c>
      <c r="F3513" s="180" t="s">
        <v>9504</v>
      </c>
      <c r="G3513" s="166" t="s">
        <v>1913</v>
      </c>
      <c r="H3513" s="177" t="s">
        <v>13330</v>
      </c>
      <c r="I3513" s="12" t="s">
        <v>7366</v>
      </c>
      <c r="J3513" s="12" t="s">
        <v>7367</v>
      </c>
      <c r="K3513" s="180" t="s">
        <v>13331</v>
      </c>
      <c r="L3513" s="25" t="s">
        <v>25</v>
      </c>
      <c r="M3513" s="280">
        <v>10</v>
      </c>
      <c r="N3513" s="17">
        <v>41579</v>
      </c>
      <c r="O3513" s="69" t="str">
        <f>IFERROR(VLOOKUP(IF($L3513="―",$K3513,$L3513),[5]法人一覧!$D$4:$E$326,2,FALSE),"―")</f>
        <v>―</v>
      </c>
    </row>
    <row r="3514" spans="1:15" ht="30" customHeight="1" x14ac:dyDescent="0.15">
      <c r="A3514" s="202">
        <f>IF($B$3163="","",COUNTA($B$3163:B3514))</f>
        <v>352</v>
      </c>
      <c r="B3514" s="203">
        <f t="shared" si="371"/>
        <v>3514</v>
      </c>
      <c r="C3514" s="195" t="str">
        <f t="shared" si="372"/>
        <v>（１）　児童発達支援　（児童福祉法）</v>
      </c>
      <c r="D3514" s="131" t="str">
        <f t="shared" si="373"/>
        <v>障がい福祉課</v>
      </c>
      <c r="E3514" s="166" t="str">
        <f t="shared" si="364"/>
        <v>放課後等デイサービス</v>
      </c>
      <c r="F3514" s="276" t="s">
        <v>13871</v>
      </c>
      <c r="G3514" s="12" t="s">
        <v>3895</v>
      </c>
      <c r="H3514" s="177" t="s">
        <v>8580</v>
      </c>
      <c r="I3514" s="12" t="s">
        <v>8581</v>
      </c>
      <c r="J3514" s="12" t="s">
        <v>8582</v>
      </c>
      <c r="K3514" s="276" t="s">
        <v>14982</v>
      </c>
      <c r="L3514" s="25" t="s">
        <v>25</v>
      </c>
      <c r="M3514" s="280">
        <v>10</v>
      </c>
      <c r="N3514" s="17">
        <v>41365</v>
      </c>
      <c r="O3514" s="69" t="str">
        <f>IFERROR(VLOOKUP(IF($L3514="―",$K3514,$L3514),[5]法人一覧!$D$4:$E$326,2,FALSE),"―")</f>
        <v>8190005003550</v>
      </c>
    </row>
    <row r="3515" spans="1:15" ht="30" customHeight="1" x14ac:dyDescent="0.15">
      <c r="A3515" s="202">
        <f>IF($B$3163="","",COUNTA($B$3163:B3515))</f>
        <v>353</v>
      </c>
      <c r="B3515" s="203">
        <f t="shared" ref="B3515:B3516" si="374">IF(D3515="","",ROW())</f>
        <v>3515</v>
      </c>
      <c r="C3515" s="195" t="str">
        <f t="shared" ref="C3515:C3516" si="375">$F$2896</f>
        <v>（１）　児童発達支援　（児童福祉法）</v>
      </c>
      <c r="D3515" s="131" t="str">
        <f t="shared" ref="D3515:D3516" si="376">$O$2896</f>
        <v>障がい福祉課</v>
      </c>
      <c r="E3515" s="166" t="str">
        <f t="shared" si="364"/>
        <v>放課後等デイサービス</v>
      </c>
      <c r="F3515" s="276" t="s">
        <v>13872</v>
      </c>
      <c r="G3515" s="12" t="s">
        <v>2734</v>
      </c>
      <c r="H3515" s="177" t="s">
        <v>13873</v>
      </c>
      <c r="I3515" s="12" t="s">
        <v>13874</v>
      </c>
      <c r="J3515" s="12" t="s">
        <v>13875</v>
      </c>
      <c r="K3515" s="276" t="s">
        <v>13876</v>
      </c>
      <c r="L3515" s="25" t="s">
        <v>25</v>
      </c>
      <c r="M3515" s="195">
        <v>10</v>
      </c>
      <c r="N3515" s="17">
        <v>42644</v>
      </c>
      <c r="O3515" s="69" t="str">
        <f>IFERROR(VLOOKUP(IF($L3515="―",$K3515,$L3515),[5]法人一覧!$D$4:$E$326,2,FALSE),"―")</f>
        <v>―</v>
      </c>
    </row>
    <row r="3516" spans="1:15" ht="68.25" customHeight="1" x14ac:dyDescent="0.15">
      <c r="A3516" s="202">
        <f>IF($B$3163="","",COUNTA($B$3163:B3516))</f>
        <v>354</v>
      </c>
      <c r="B3516" s="203">
        <f t="shared" si="374"/>
        <v>3516</v>
      </c>
      <c r="C3516" s="195" t="str">
        <f t="shared" si="375"/>
        <v>（１）　児童発達支援　（児童福祉法）</v>
      </c>
      <c r="D3516" s="131" t="str">
        <f t="shared" si="376"/>
        <v>障がい福祉課</v>
      </c>
      <c r="E3516" s="166" t="str">
        <f t="shared" si="364"/>
        <v>放課後等デイサービス</v>
      </c>
      <c r="F3516" s="25" t="s">
        <v>16146</v>
      </c>
      <c r="G3516" s="34" t="s">
        <v>15664</v>
      </c>
      <c r="H3516" s="98" t="s">
        <v>15665</v>
      </c>
      <c r="I3516" s="34" t="s">
        <v>15666</v>
      </c>
      <c r="J3516" s="34" t="s">
        <v>15667</v>
      </c>
      <c r="K3516" s="25" t="s">
        <v>15668</v>
      </c>
      <c r="L3516" s="25"/>
      <c r="M3516" s="97">
        <v>7</v>
      </c>
      <c r="N3516" s="93">
        <v>45778</v>
      </c>
      <c r="O3516" s="69" t="str">
        <f>IFERROR(VLOOKUP(IF($L3516="―",$K3516,$L3516),[5]法人一覧!$D$4:$E$326,2,FALSE),"―")</f>
        <v>―</v>
      </c>
    </row>
    <row r="3517" spans="1:15" ht="30" customHeight="1" x14ac:dyDescent="0.15">
      <c r="A3517" s="39">
        <f>IF($B$3163="","",COUNTA($B$3163:B3517))</f>
        <v>355</v>
      </c>
      <c r="B3517" s="195">
        <f t="shared" si="357"/>
        <v>3517</v>
      </c>
      <c r="C3517" s="195" t="str">
        <f t="shared" si="358"/>
        <v>（１）　児童発達支援　（児童福祉法）</v>
      </c>
      <c r="D3517" s="131" t="str">
        <f t="shared" si="359"/>
        <v>障がい福祉課</v>
      </c>
      <c r="E3517" s="27" t="str">
        <f t="shared" si="360"/>
        <v>放課後等デイサービス</v>
      </c>
      <c r="F3517" s="276" t="s">
        <v>15677</v>
      </c>
      <c r="G3517" s="12" t="s">
        <v>8393</v>
      </c>
      <c r="H3517" s="177" t="s">
        <v>15678</v>
      </c>
      <c r="I3517" s="12" t="s">
        <v>13332</v>
      </c>
      <c r="J3517" s="12" t="s">
        <v>13333</v>
      </c>
      <c r="K3517" s="276" t="s">
        <v>13334</v>
      </c>
      <c r="L3517" s="25" t="s">
        <v>25</v>
      </c>
      <c r="M3517" s="195">
        <v>10</v>
      </c>
      <c r="N3517" s="17">
        <v>45748</v>
      </c>
      <c r="O3517" s="69" t="str">
        <f>IFERROR(VLOOKUP(IF($L3517="―",$K3517,$L3517),[5]法人一覧!$D$4:$E$326,2,FALSE),"―")</f>
        <v>―</v>
      </c>
    </row>
    <row r="3518" spans="1:15" ht="27" customHeight="1" x14ac:dyDescent="0.15">
      <c r="A3518" s="39">
        <f>IF($B$3163="","",COUNTA($B$3163:B3518))</f>
        <v>356</v>
      </c>
      <c r="B3518" s="195">
        <f t="shared" si="357"/>
        <v>3518</v>
      </c>
      <c r="C3518" s="195" t="str">
        <f t="shared" si="358"/>
        <v>（１）　児童発達支援　（児童福祉法）</v>
      </c>
      <c r="D3518" s="131" t="str">
        <f t="shared" si="359"/>
        <v>障がい福祉課</v>
      </c>
      <c r="E3518" s="27" t="str">
        <f t="shared" si="360"/>
        <v>放課後等デイサービス</v>
      </c>
      <c r="F3518" s="98" t="s">
        <v>13877</v>
      </c>
      <c r="G3518" s="98" t="s">
        <v>2926</v>
      </c>
      <c r="H3518" s="98" t="s">
        <v>13878</v>
      </c>
      <c r="I3518" s="98" t="s">
        <v>13879</v>
      </c>
      <c r="J3518" s="98" t="s">
        <v>13879</v>
      </c>
      <c r="K3518" s="98" t="s">
        <v>13880</v>
      </c>
      <c r="L3518" s="25" t="s">
        <v>25</v>
      </c>
      <c r="M3518" s="195">
        <v>10</v>
      </c>
      <c r="N3518" s="17">
        <v>45383</v>
      </c>
      <c r="O3518" s="69" t="str">
        <f>IFERROR(VLOOKUP(IF($L3518="―",$K3518,$L3518),[5]法人一覧!$D$4:$E$326,2,FALSE),"―")</f>
        <v>―</v>
      </c>
    </row>
    <row r="3519" spans="1:15" ht="27" customHeight="1" x14ac:dyDescent="0.15">
      <c r="A3519" s="39">
        <f>IF($B$3163="","",COUNTA($B$3163:B3519))</f>
        <v>357</v>
      </c>
      <c r="B3519" s="189">
        <f t="shared" si="357"/>
        <v>3519</v>
      </c>
      <c r="C3519" s="189" t="str">
        <f t="shared" si="358"/>
        <v>（１）　児童発達支援　（児童福祉法）</v>
      </c>
      <c r="D3519" s="138" t="str">
        <f t="shared" si="359"/>
        <v>障がい福祉課</v>
      </c>
      <c r="E3519" s="27" t="str">
        <f t="shared" si="360"/>
        <v>放課後等デイサービス</v>
      </c>
      <c r="F3519" s="376" t="s">
        <v>13881</v>
      </c>
      <c r="G3519" s="300" t="s">
        <v>2019</v>
      </c>
      <c r="H3519" s="271" t="s">
        <v>13882</v>
      </c>
      <c r="I3519" s="300" t="s">
        <v>13883</v>
      </c>
      <c r="J3519" s="300" t="s">
        <v>13883</v>
      </c>
      <c r="K3519" s="376" t="s">
        <v>14976</v>
      </c>
      <c r="L3519" s="58" t="s">
        <v>25</v>
      </c>
      <c r="M3519" s="189">
        <v>10</v>
      </c>
      <c r="N3519" s="302">
        <v>43466</v>
      </c>
      <c r="O3519" s="74" t="str">
        <f>IFERROR(VLOOKUP(IF($L3519="―",$K3519,$L3519),[5]法人一覧!$D$4:$E$326,2,FALSE),"―")</f>
        <v>―</v>
      </c>
    </row>
    <row r="3520" spans="1:15" ht="27" customHeight="1" x14ac:dyDescent="0.15">
      <c r="M3520" s="204"/>
    </row>
    <row r="3522" spans="1:15" ht="27" customHeight="1" x14ac:dyDescent="0.15">
      <c r="F3522" s="379" t="s">
        <v>13884</v>
      </c>
    </row>
    <row r="3523" spans="1:15" ht="27" customHeight="1" x14ac:dyDescent="0.15">
      <c r="F3523" s="379" t="s">
        <v>13885</v>
      </c>
      <c r="G3523" s="79" t="s">
        <v>13886</v>
      </c>
      <c r="O3523" s="56" t="s">
        <v>13887</v>
      </c>
    </row>
    <row r="3524" spans="1:15" ht="27" customHeight="1" x14ac:dyDescent="0.15">
      <c r="A3524" s="77" t="s">
        <v>5</v>
      </c>
      <c r="B3524" s="66" t="s">
        <v>6</v>
      </c>
      <c r="C3524" s="66" t="s">
        <v>7</v>
      </c>
      <c r="D3524" s="66" t="s">
        <v>8</v>
      </c>
      <c r="E3524" s="66" t="s">
        <v>9</v>
      </c>
      <c r="F3524" s="67" t="s">
        <v>10</v>
      </c>
      <c r="G3524" s="66" t="s">
        <v>11</v>
      </c>
      <c r="H3524" s="67" t="s">
        <v>12</v>
      </c>
      <c r="I3524" s="66" t="s">
        <v>13</v>
      </c>
      <c r="J3524" s="66" t="s">
        <v>14</v>
      </c>
      <c r="K3524" s="67" t="s">
        <v>15</v>
      </c>
      <c r="L3524" s="67" t="s">
        <v>13925</v>
      </c>
      <c r="M3524" s="68" t="s">
        <v>16</v>
      </c>
      <c r="N3524" s="67" t="s">
        <v>17</v>
      </c>
      <c r="O3524" s="66" t="s">
        <v>18</v>
      </c>
    </row>
    <row r="3525" spans="1:15" ht="27" customHeight="1" x14ac:dyDescent="0.15">
      <c r="A3525" s="39">
        <f>IF($B$3525="","",COUNTA($B$3525:B3525))</f>
        <v>1</v>
      </c>
      <c r="B3525" s="59">
        <f t="shared" ref="B3525:B3527" si="377">IF(D3525="","",ROW())</f>
        <v>3525</v>
      </c>
      <c r="C3525" s="27" t="str">
        <f>$F$3523</f>
        <v>（１）　介護福祉士指定養成施設</v>
      </c>
      <c r="D3525" s="131" t="str">
        <f>$O$3523</f>
        <v>長寿介護課</v>
      </c>
      <c r="E3525" s="27" t="s">
        <v>13888</v>
      </c>
      <c r="F3525" s="25" t="s">
        <v>13889</v>
      </c>
      <c r="G3525" s="34" t="s">
        <v>3045</v>
      </c>
      <c r="H3525" s="25" t="s">
        <v>13890</v>
      </c>
      <c r="I3525" s="34" t="s">
        <v>13891</v>
      </c>
      <c r="J3525" s="34" t="s">
        <v>13892</v>
      </c>
      <c r="K3525" s="25" t="s">
        <v>3012</v>
      </c>
      <c r="L3525" s="25" t="s">
        <v>25</v>
      </c>
      <c r="M3525" s="41">
        <v>40</v>
      </c>
      <c r="N3525" s="36" t="s">
        <v>13893</v>
      </c>
      <c r="O3525" s="74" t="str">
        <f>IFERROR(VLOOKUP(IF($L3525="―",$K3525,$L3525),法人一覧!$D$4:$E$333,2,FALSE),"―")</f>
        <v>1190005008837</v>
      </c>
    </row>
    <row r="3526" spans="1:15" ht="27" customHeight="1" x14ac:dyDescent="0.15">
      <c r="A3526" s="39">
        <f>IF($B$3525="","",COUNTA($B$3525:B3526))</f>
        <v>2</v>
      </c>
      <c r="B3526" s="27">
        <f t="shared" si="377"/>
        <v>3526</v>
      </c>
      <c r="C3526" s="27" t="str">
        <f>$F$3523</f>
        <v>（１）　介護福祉士指定養成施設</v>
      </c>
      <c r="D3526" s="131" t="str">
        <f>$O$3523</f>
        <v>長寿介護課</v>
      </c>
      <c r="E3526" s="27" t="s">
        <v>13888</v>
      </c>
      <c r="F3526" s="25" t="s">
        <v>13894</v>
      </c>
      <c r="G3526" s="34" t="s">
        <v>13895</v>
      </c>
      <c r="H3526" s="25" t="s">
        <v>13896</v>
      </c>
      <c r="I3526" s="34" t="s">
        <v>13897</v>
      </c>
      <c r="J3526" s="34" t="s">
        <v>13898</v>
      </c>
      <c r="K3526" s="25" t="s">
        <v>13899</v>
      </c>
      <c r="L3526" s="25" t="s">
        <v>25</v>
      </c>
      <c r="M3526" s="41">
        <v>40</v>
      </c>
      <c r="N3526" s="36" t="s">
        <v>13900</v>
      </c>
      <c r="O3526" s="69" t="str">
        <f>IFERROR(VLOOKUP(IF($L3526="―",$K3526,$L3526),法人一覧!$D$4:$E$333,2,FALSE),"―")</f>
        <v>―</v>
      </c>
    </row>
    <row r="3527" spans="1:15" ht="27" customHeight="1" x14ac:dyDescent="0.15">
      <c r="A3527" s="39">
        <f>IF($B$3525="","",COUNTA($B$3525:B3527))</f>
        <v>3</v>
      </c>
      <c r="B3527" s="59">
        <f t="shared" si="377"/>
        <v>3527</v>
      </c>
      <c r="C3527" s="59" t="str">
        <f>$F$3523</f>
        <v>（１）　介護福祉士指定養成施設</v>
      </c>
      <c r="D3527" s="138" t="str">
        <f>$O$3523</f>
        <v>長寿介護課</v>
      </c>
      <c r="E3527" s="59" t="s">
        <v>13888</v>
      </c>
      <c r="F3527" s="58" t="s">
        <v>13901</v>
      </c>
      <c r="G3527" s="60" t="s">
        <v>7792</v>
      </c>
      <c r="H3527" s="58" t="s">
        <v>13902</v>
      </c>
      <c r="I3527" s="60" t="s">
        <v>13903</v>
      </c>
      <c r="J3527" s="60" t="s">
        <v>13904</v>
      </c>
      <c r="K3527" s="58" t="s">
        <v>7796</v>
      </c>
      <c r="L3527" s="58" t="s">
        <v>25</v>
      </c>
      <c r="M3527" s="61">
        <v>40</v>
      </c>
      <c r="N3527" s="51" t="s">
        <v>13905</v>
      </c>
      <c r="O3527" s="74" t="str">
        <f>IFERROR(VLOOKUP(IF($L3527="―",$K3527,$L3527),法人一覧!$D$4:$E$333,2,FALSE),"―")</f>
        <v>―</v>
      </c>
    </row>
    <row r="3530" spans="1:15" ht="27" customHeight="1" x14ac:dyDescent="0.15">
      <c r="F3530" s="379" t="s">
        <v>13906</v>
      </c>
      <c r="O3530" s="56" t="s">
        <v>4</v>
      </c>
    </row>
    <row r="3531" spans="1:15" ht="27" customHeight="1" x14ac:dyDescent="0.15">
      <c r="A3531" s="77" t="s">
        <v>5</v>
      </c>
      <c r="B3531" s="66" t="s">
        <v>6</v>
      </c>
      <c r="C3531" s="66" t="s">
        <v>7</v>
      </c>
      <c r="D3531" s="66" t="s">
        <v>8</v>
      </c>
      <c r="E3531" s="66" t="s">
        <v>9</v>
      </c>
      <c r="F3531" s="67" t="s">
        <v>10</v>
      </c>
      <c r="G3531" s="66" t="s">
        <v>11</v>
      </c>
      <c r="H3531" s="67" t="s">
        <v>12</v>
      </c>
      <c r="I3531" s="66" t="s">
        <v>13</v>
      </c>
      <c r="J3531" s="66" t="s">
        <v>14</v>
      </c>
      <c r="K3531" s="67" t="s">
        <v>15</v>
      </c>
      <c r="L3531" s="67" t="s">
        <v>13925</v>
      </c>
      <c r="M3531" s="68" t="s">
        <v>16</v>
      </c>
      <c r="N3531" s="67" t="s">
        <v>17</v>
      </c>
      <c r="O3531" s="66" t="s">
        <v>18</v>
      </c>
    </row>
    <row r="3532" spans="1:15" ht="27" customHeight="1" x14ac:dyDescent="0.15">
      <c r="A3532" s="205">
        <v>1</v>
      </c>
      <c r="B3532" s="51">
        <f>IF(D3532="","",ROW())</f>
        <v>3532</v>
      </c>
      <c r="C3532" s="51" t="str">
        <f>$F$3530</f>
        <v>（２）　無料低額宿泊所</v>
      </c>
      <c r="D3532" s="94" t="str">
        <f>$O$3530</f>
        <v>地域福祉課</v>
      </c>
      <c r="E3532" s="36"/>
      <c r="F3532" s="58" t="s">
        <v>13908</v>
      </c>
      <c r="G3532" s="60" t="s">
        <v>313</v>
      </c>
      <c r="H3532" s="58" t="s">
        <v>13909</v>
      </c>
      <c r="I3532" s="60" t="s">
        <v>13910</v>
      </c>
      <c r="J3532" s="60" t="s">
        <v>13911</v>
      </c>
      <c r="K3532" s="58" t="s">
        <v>13908</v>
      </c>
      <c r="L3532" s="58" t="s">
        <v>25</v>
      </c>
      <c r="M3532" s="61">
        <v>64</v>
      </c>
      <c r="N3532" s="90">
        <v>40343</v>
      </c>
      <c r="O3532" s="74" t="str">
        <f>IFERROR(VLOOKUP(IF($L3532="―",$K3532,$L3532),[6]法人一覧!$D$4:$E$333,2,FALSE),"―")</f>
        <v>―</v>
      </c>
    </row>
    <row r="3533" spans="1:15" ht="27" customHeight="1" x14ac:dyDescent="0.15">
      <c r="A3533" s="205">
        <v>2</v>
      </c>
      <c r="B3533" s="51">
        <f>IF(D3533="","",ROW())</f>
        <v>3533</v>
      </c>
      <c r="C3533" s="51" t="str">
        <f>$F$3530</f>
        <v>（２）　無料低額宿泊所</v>
      </c>
      <c r="D3533" s="94" t="str">
        <f>$O$3530</f>
        <v>地域福祉課</v>
      </c>
      <c r="E3533" s="36"/>
      <c r="F3533" s="58" t="s">
        <v>16180</v>
      </c>
      <c r="G3533" s="60" t="s">
        <v>15811</v>
      </c>
      <c r="H3533" s="58" t="s">
        <v>16095</v>
      </c>
      <c r="I3533" s="60" t="s">
        <v>13910</v>
      </c>
      <c r="J3533" s="60" t="s">
        <v>13911</v>
      </c>
      <c r="K3533" s="58" t="s">
        <v>13908</v>
      </c>
      <c r="L3533" s="58" t="s">
        <v>25</v>
      </c>
      <c r="M3533" s="61">
        <v>20</v>
      </c>
      <c r="N3533" s="90">
        <v>46113</v>
      </c>
      <c r="O3533" s="74" t="str">
        <f>IFERROR(VLOOKUP(IF($L3533="―",$K3533,$L3533),[6]法人一覧!$D$4:$E$333,2,FALSE),"―")</f>
        <v>―</v>
      </c>
    </row>
    <row r="3534" spans="1:15" ht="27" customHeight="1" x14ac:dyDescent="0.15">
      <c r="A3534" s="205">
        <f>IF($B$3534="","",COUNTA($B$3532:B3534))</f>
        <v>3</v>
      </c>
      <c r="B3534" s="59">
        <f t="shared" ref="B3534" si="378">IF(D3534="","",ROW())</f>
        <v>3534</v>
      </c>
      <c r="C3534" s="59" t="str">
        <f>$F$3530</f>
        <v>（２）　無料低額宿泊所</v>
      </c>
      <c r="D3534" s="138" t="str">
        <f>$O$3530</f>
        <v>地域福祉課</v>
      </c>
      <c r="E3534" s="27" t="s">
        <v>13907</v>
      </c>
      <c r="F3534" s="58" t="s">
        <v>16181</v>
      </c>
      <c r="G3534" s="60" t="s">
        <v>15812</v>
      </c>
      <c r="H3534" s="58" t="s">
        <v>15813</v>
      </c>
      <c r="I3534" s="60" t="s">
        <v>13910</v>
      </c>
      <c r="J3534" s="60" t="s">
        <v>13911</v>
      </c>
      <c r="K3534" s="58" t="s">
        <v>13908</v>
      </c>
      <c r="L3534" s="58" t="s">
        <v>25</v>
      </c>
      <c r="M3534" s="61">
        <v>20</v>
      </c>
      <c r="N3534" s="90">
        <v>46113</v>
      </c>
      <c r="O3534" s="74" t="str">
        <f>IFERROR(VLOOKUP(IF($L3534="―",$K3534,$L3534),[6]法人一覧!$D$4:$E$333,2,FALSE),"―")</f>
        <v>―</v>
      </c>
    </row>
    <row r="3536" spans="1:15" ht="27" customHeight="1" x14ac:dyDescent="0.15">
      <c r="N3536" s="78"/>
    </row>
  </sheetData>
  <phoneticPr fontId="8"/>
  <conditionalFormatting sqref="J1978">
    <cfRule type="cellIs" dxfId="27" priority="60" operator="between">
      <formula>43586</formula>
      <formula>43830</formula>
    </cfRule>
    <cfRule type="cellIs" priority="61" operator="between">
      <formula>43586</formula>
      <formula>43616</formula>
    </cfRule>
  </conditionalFormatting>
  <conditionalFormatting sqref="N1978">
    <cfRule type="cellIs" priority="59" operator="between">
      <formula>43586</formula>
      <formula>43616</formula>
    </cfRule>
    <cfRule type="cellIs" dxfId="26" priority="58" operator="between">
      <formula>43586</formula>
      <formula>43830</formula>
    </cfRule>
  </conditionalFormatting>
  <conditionalFormatting sqref="N2120">
    <cfRule type="cellIs" priority="57" operator="between">
      <formula>43586</formula>
      <formula>43616</formula>
    </cfRule>
    <cfRule type="cellIs" dxfId="25" priority="56" operator="between">
      <formula>43586</formula>
      <formula>43830</formula>
    </cfRule>
  </conditionalFormatting>
  <conditionalFormatting sqref="N2161">
    <cfRule type="cellIs" priority="55" operator="between">
      <formula>43586</formula>
      <formula>43616</formula>
    </cfRule>
    <cfRule type="cellIs" dxfId="24" priority="54" operator="between">
      <formula>43586</formula>
      <formula>43830</formula>
    </cfRule>
  </conditionalFormatting>
  <conditionalFormatting sqref="N2183">
    <cfRule type="cellIs" priority="53" operator="between">
      <formula>43586</formula>
      <formula>43616</formula>
    </cfRule>
    <cfRule type="cellIs" dxfId="23" priority="52" operator="between">
      <formula>43586</formula>
      <formula>43830</formula>
    </cfRule>
  </conditionalFormatting>
  <conditionalFormatting sqref="N2254">
    <cfRule type="cellIs" priority="51" operator="between">
      <formula>43586</formula>
      <formula>43616</formula>
    </cfRule>
    <cfRule type="cellIs" dxfId="22" priority="50" operator="between">
      <formula>43586</formula>
      <formula>43830</formula>
    </cfRule>
  </conditionalFormatting>
  <conditionalFormatting sqref="N2279:N2281">
    <cfRule type="cellIs" dxfId="21" priority="48" operator="between">
      <formula>43586</formula>
      <formula>43830</formula>
    </cfRule>
    <cfRule type="cellIs" priority="49" operator="between">
      <formula>43586</formula>
      <formula>43616</formula>
    </cfRule>
  </conditionalFormatting>
  <conditionalFormatting sqref="N2288">
    <cfRule type="cellIs" priority="45" operator="between">
      <formula>43586</formula>
      <formula>43616</formula>
    </cfRule>
    <cfRule type="cellIs" dxfId="20" priority="44" operator="between">
      <formula>43586</formula>
      <formula>43830</formula>
    </cfRule>
  </conditionalFormatting>
  <conditionalFormatting sqref="N2303">
    <cfRule type="cellIs" priority="47" operator="between">
      <formula>43586</formula>
      <formula>43616</formula>
    </cfRule>
    <cfRule type="cellIs" dxfId="19" priority="46" operator="between">
      <formula>43586</formula>
      <formula>43830</formula>
    </cfRule>
  </conditionalFormatting>
  <conditionalFormatting sqref="N2335">
    <cfRule type="cellIs" priority="43" operator="between">
      <formula>43586</formula>
      <formula>43616</formula>
    </cfRule>
    <cfRule type="cellIs" dxfId="18" priority="42" operator="between">
      <formula>43586</formula>
      <formula>43830</formula>
    </cfRule>
  </conditionalFormatting>
  <conditionalFormatting sqref="N2356:N2357">
    <cfRule type="cellIs" dxfId="17" priority="40" operator="between">
      <formula>43586</formula>
      <formula>43830</formula>
    </cfRule>
    <cfRule type="cellIs" priority="41" operator="between">
      <formula>43586</formula>
      <formula>43616</formula>
    </cfRule>
  </conditionalFormatting>
  <conditionalFormatting sqref="N2368:N2369 N2371">
    <cfRule type="cellIs" priority="39" operator="between">
      <formula>43586</formula>
      <formula>43616</formula>
    </cfRule>
    <cfRule type="cellIs" dxfId="16" priority="38" operator="between">
      <formula>43586</formula>
      <formula>43830</formula>
    </cfRule>
  </conditionalFormatting>
  <conditionalFormatting sqref="N2469">
    <cfRule type="cellIs" dxfId="15" priority="15" operator="between">
      <formula>43586</formula>
      <formula>43830</formula>
    </cfRule>
    <cfRule type="cellIs" priority="16" operator="between">
      <formula>43586</formula>
      <formula>43616</formula>
    </cfRule>
  </conditionalFormatting>
  <conditionalFormatting sqref="N2550">
    <cfRule type="cellIs" dxfId="14" priority="35" stopIfTrue="1" operator="between">
      <formula>43586</formula>
      <formula>43830</formula>
    </cfRule>
  </conditionalFormatting>
  <conditionalFormatting sqref="N2663">
    <cfRule type="cellIs" priority="32" operator="between">
      <formula>43586</formula>
      <formula>43616</formula>
    </cfRule>
    <cfRule type="cellIs" dxfId="13" priority="31" operator="between">
      <formula>43586</formula>
      <formula>43830</formula>
    </cfRule>
  </conditionalFormatting>
  <conditionalFormatting sqref="N2665">
    <cfRule type="cellIs" priority="34" operator="between">
      <formula>43586</formula>
      <formula>43616</formula>
    </cfRule>
    <cfRule type="cellIs" dxfId="12" priority="33" operator="between">
      <formula>43586</formula>
      <formula>43830</formula>
    </cfRule>
  </conditionalFormatting>
  <conditionalFormatting sqref="N2744:N2745">
    <cfRule type="cellIs" priority="30" operator="between">
      <formula>43586</formula>
      <formula>43616</formula>
    </cfRule>
    <cfRule type="cellIs" dxfId="11" priority="29" operator="between">
      <formula>43586</formula>
      <formula>43830</formula>
    </cfRule>
  </conditionalFormatting>
  <conditionalFormatting sqref="N2780">
    <cfRule type="cellIs" priority="28" operator="between">
      <formula>43586</formula>
      <formula>43616</formula>
    </cfRule>
    <cfRule type="cellIs" dxfId="10" priority="27" operator="between">
      <formula>43586</formula>
      <formula>43830</formula>
    </cfRule>
  </conditionalFormatting>
  <conditionalFormatting sqref="N2919">
    <cfRule type="cellIs" priority="26" operator="between">
      <formula>43586</formula>
      <formula>43616</formula>
    </cfRule>
    <cfRule type="cellIs" dxfId="9" priority="25" operator="between">
      <formula>43586</formula>
      <formula>43830</formula>
    </cfRule>
  </conditionalFormatting>
  <conditionalFormatting sqref="N2975">
    <cfRule type="cellIs" priority="24" operator="between">
      <formula>43586</formula>
      <formula>43616</formula>
    </cfRule>
    <cfRule type="cellIs" dxfId="8" priority="23" operator="between">
      <formula>43586</formula>
      <formula>43830</formula>
    </cfRule>
  </conditionalFormatting>
  <conditionalFormatting sqref="N2981:N2985">
    <cfRule type="cellIs" priority="22" operator="between">
      <formula>43586</formula>
      <formula>43616</formula>
    </cfRule>
    <cfRule type="cellIs" dxfId="7" priority="21" operator="between">
      <formula>43586</formula>
      <formula>43830</formula>
    </cfRule>
  </conditionalFormatting>
  <conditionalFormatting sqref="N3080">
    <cfRule type="cellIs" priority="20" operator="between">
      <formula>43586</formula>
      <formula>43616</formula>
    </cfRule>
    <cfRule type="cellIs" dxfId="6" priority="19" operator="between">
      <formula>43586</formula>
      <formula>43830</formula>
    </cfRule>
  </conditionalFormatting>
  <conditionalFormatting sqref="N3189">
    <cfRule type="cellIs" priority="14" operator="between">
      <formula>43586</formula>
      <formula>43616</formula>
    </cfRule>
    <cfRule type="cellIs" dxfId="5" priority="13" operator="between">
      <formula>43586</formula>
      <formula>43830</formula>
    </cfRule>
  </conditionalFormatting>
  <conditionalFormatting sqref="N3259">
    <cfRule type="cellIs" priority="12" operator="between">
      <formula>43586</formula>
      <formula>43616</formula>
    </cfRule>
    <cfRule type="cellIs" dxfId="4" priority="11" operator="between">
      <formula>43586</formula>
      <formula>43830</formula>
    </cfRule>
  </conditionalFormatting>
  <conditionalFormatting sqref="N3262:N3266">
    <cfRule type="cellIs" priority="8" operator="between">
      <formula>43586</formula>
      <formula>43616</formula>
    </cfRule>
    <cfRule type="cellIs" dxfId="3" priority="7" operator="between">
      <formula>43586</formula>
      <formula>43830</formula>
    </cfRule>
  </conditionalFormatting>
  <conditionalFormatting sqref="N3326">
    <cfRule type="cellIs" priority="6" operator="between">
      <formula>43586</formula>
      <formula>43616</formula>
    </cfRule>
    <cfRule type="cellIs" dxfId="2" priority="5" operator="between">
      <formula>43586</formula>
      <formula>43830</formula>
    </cfRule>
  </conditionalFormatting>
  <conditionalFormatting sqref="N3328">
    <cfRule type="cellIs" priority="4" operator="between">
      <formula>43586</formula>
      <formula>43616</formula>
    </cfRule>
    <cfRule type="cellIs" dxfId="1" priority="3" operator="between">
      <formula>43586</formula>
      <formula>43830</formula>
    </cfRule>
  </conditionalFormatting>
  <conditionalFormatting sqref="N3408:N3409">
    <cfRule type="cellIs" dxfId="0" priority="1" operator="between">
      <formula>43586</formula>
      <formula>43830</formula>
    </cfRule>
    <cfRule type="cellIs" priority="2" operator="between">
      <formula>43586</formula>
      <formula>43616</formula>
    </cfRule>
  </conditionalFormatting>
  <dataValidations count="4">
    <dataValidation imeMode="fullKatakana" allowBlank="1" showInputMessage="1" showErrorMessage="1" sqref="G2197" xr:uid="{3B1DDAE9-39C0-4CB2-926E-F29FF1FCF603}"/>
    <dataValidation imeMode="off" allowBlank="1" showInputMessage="1" showErrorMessage="1" sqref="G3068:G3075 I2120:J2120 N2161 G2161 N2281 I2214:J2214 G2251:G2254 G2281 I2538:J2545 G2538:G2545 G2549:G2550 N2549:N2550 I2549:J2549 G2728:G2736 I2656:J2661 I2728:J2736 G2656:G2661 I3391:J3391 G3393:G3400 G2048 I2048:J2048 G2214 I2161:J2161 I2197 N2304 G2304 I2304:J2304 N2288 G2368:G2369 N2368:N2369 I2368:J2369 G2919 I2919:J2919 N2983:N2985 I3408:J3409 G3391 G3408:G3409 I3438:J3438 N3408:N3409 G3438 N3080 G3080 G3264:G3266 N2469 N3189 G3328 I3328:J3328 N3328 G3189 I3189:J3189 I1977:J1977 G1977 I1984:J1984 N1984 G1984 I2012:J2012 N2012 G2012 N2120 G2120 I2239:J2239 N2239 N2254 I2251:J2254 F2273:J2273 I2281:J2281 I2320:J2320 G2320 I2359:J2361 G2365 I2365:J2365 G2359:G2361 G2400 I2400:J2400 N2400 I3393:J3400 I2648:J2648 G2648:G2649 J2649 G2776 I2776:J2776 G2780 I2780:J2780 N2780 N2848 G2848 I2848:J2848 N2919 N2975:N2976 I2967:J2976 G2967:G2976 I2983:J2986 G2983:G2986 I3068:J3075 I3080:J3080 I3452 G3455:G3456 G2469 I2469:J2469 N3259 I3252:J3252 G3252 I3254:J3259 G3254:G3259 I3264:J3266 N3264:N3266 I3455:J3456 G3452 G3518 I3518:J3518" xr:uid="{D161B642-A9B8-4528-8614-6602038ACEF2}"/>
    <dataValidation imeMode="on" allowBlank="1" showInputMessage="1" showErrorMessage="1" sqref="H2728:H2736 F2983:F2986 K2217:K2253 K2289:K2299 F2281 H2663 F2251:F2254 K2469:M2469 F2239 H2161 H2304 H2365 K2368:M2369 K2304:M2304 F2397 K2418:K2421 F2663 K2663:N2663 F3478:F3480 F2728:F2736 K2728:K2736 K3080:M3080 H3080 F3080 H2919 H2983:H2986 F2048 H1977 H2048 K2078:K2080 K2048 K2101:K2108 K2055:K2076 F2120 H3408:H3409 K2275:K2278 K2151:K2152 K2305:K2318 F2368:F2369 H2368:H2369 K2197:K2214 K2184:K2191 K2193:K2195 K2082:K2098 H2281 K2281:M2281 H2214 F2214 K2282:K2287 K2320:K2327 K2329:K2334 K2120:K2138 F3328 K2423:K2436 F3391:F3400 K2396:K2397 K2555 K3452 K3391:K3400 F2549 H2549 K2410:K2415 K2549:M2549 H2616 K2983:M2985 F2919 K2919:M2919 K2539:K2545 K3068:K3075 H3068:H3075 F3452 K3408 M3408 F3438 F3132:F3133 F3455:F3456 H3132:H3133 K3132:K3133 K3478:K3480 K2473:K2479 H3189 F3189 H3328 F3264:F3266 M3328 K3328 H3264:H3266 F3013:F3017 K3264:K3266 M3189 K3189 K2162:K2182 K1923:K1930 K1932:K1965 K1970:K1977 F1977 K1979:K1982 K1984:M1984 F1984 H1984 K1985:K2003 K2012:M2012 K2009:K2010 F2012 H2012 K2013:K2044 K2111:K2118 H2120 M2120 K2142:K2149 F2161 K2161:M2161 K2155:K2160 H2239 H2251:H2254 K2254:M2254 K2256:K2273 M2273:M2274 F2320 H2320 F2304 K2365 K2359:K2361 H2359:H2361 F2359:F2361 F2365 F2400 K2400 K2440:K2457 H3391:H3400 K2406:K2408 K2459:K2465 F2539:F2545 H2538:H2545 K2648:K2649 F2648:F2649 H2656:H2661 K2656:K2661 F2656:F2661 H2671 K2781 K2776 H2776 K2780:M2780 F2776 F2780 H2780 F2848 H2848 K2848:M2848 K2975:M2976 K2967:K2974 F2967:F2976 H2967:H2976 K2986 K3013:K3017 H3013:H3017 F3068:F3075 H3478:H3480 K2467:K2468 K2470:K2471 F2469 H2469 M3259 F3252 H3252 K3252 K3254:K3259 H3254:H3259 F3254:F3259 M3264:M3266 H3317:H3323 K3317:K3323 F3317:F3323 F3408 K3518 H3518 F3518" xr:uid="{FD86A14B-2B75-4CAE-9B7F-32D0EBEB8BC6}"/>
    <dataValidation type="whole" allowBlank="1" showInputMessage="1" showErrorMessage="1" sqref="M2111:M2118 M2078:M2099 M2121:M2138 M2101:M2108 M2055:M2076 M2013:M2048 M1970:M1977 M2423:M2436 M2406:M2408 M1923:M1930 M1932:M1965 M1979:M1982 M1985:M2004 M2009:M2010 M2410:M2421 M2440:M2468 M2470:M2471 M2473:M2479" xr:uid="{544AE859-6014-4754-88EC-E985DA5B0353}">
      <formula1>0</formula1>
      <formula2>99999999999</formula2>
    </dataValidation>
  </dataValidations>
  <pageMargins left="0.43307086614173229" right="0.43307086614173229" top="0.78740157480314965" bottom="0.78740157480314965" header="0.51181102362204722" footer="0.51181102362204722"/>
  <pageSetup paperSize="9" scale="63" fitToHeight="0" orientation="landscape" r:id="rId1"/>
  <headerFooter alignWithMargins="0">
    <oddFooter>&amp;C&amp;14&amp;P</oddFooter>
  </headerFooter>
  <rowBreaks count="13" manualBreakCount="13">
    <brk id="29" max="14" man="1"/>
    <brk id="57" max="14" man="1"/>
    <brk id="387" max="14" man="1"/>
    <brk id="417" max="14" man="1"/>
    <brk id="565" max="14" man="1"/>
    <brk id="587" max="14" man="1"/>
    <brk id="1274" max="14" man="1"/>
    <brk id="1814" max="14" man="1"/>
    <brk id="1866" max="14" man="1"/>
    <brk id="1919" max="14" man="1"/>
    <brk id="2377" max="14" man="1"/>
    <brk id="2402" max="14" man="1"/>
    <brk id="3159" max="14" man="1"/>
  </rowBreaks>
  <tableParts count="4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A8DC-46ED-484A-8235-CF98CA8E89A2}">
  <dimension ref="A1:F333"/>
  <sheetViews>
    <sheetView view="pageBreakPreview" zoomScale="60" zoomScaleNormal="118" workbookViewId="0"/>
  </sheetViews>
  <sheetFormatPr defaultRowHeight="13.5" x14ac:dyDescent="0.15"/>
  <cols>
    <col min="2" max="3" width="18.625" customWidth="1"/>
    <col min="4" max="4" width="42.75" bestFit="1" customWidth="1"/>
    <col min="5" max="5" width="18.625" customWidth="1"/>
    <col min="6" max="6" width="67.125" customWidth="1"/>
  </cols>
  <sheetData>
    <row r="1" spans="1:6" x14ac:dyDescent="0.15">
      <c r="A1" t="s">
        <v>13926</v>
      </c>
    </row>
    <row r="3" spans="1:6" ht="51.6" customHeight="1" x14ac:dyDescent="0.15">
      <c r="B3" s="23" t="s">
        <v>13927</v>
      </c>
      <c r="C3" s="23" t="s">
        <v>13928</v>
      </c>
      <c r="D3" s="23" t="s">
        <v>13930</v>
      </c>
      <c r="E3" s="23" t="s">
        <v>13929</v>
      </c>
      <c r="F3" s="24" t="s">
        <v>13931</v>
      </c>
    </row>
    <row r="4" spans="1:6" x14ac:dyDescent="0.15">
      <c r="B4" s="23"/>
      <c r="C4" s="23" t="s">
        <v>14997</v>
      </c>
      <c r="D4" s="24" t="s">
        <v>46</v>
      </c>
      <c r="E4" s="28" t="s">
        <v>14985</v>
      </c>
      <c r="F4" s="24" t="s">
        <v>14984</v>
      </c>
    </row>
    <row r="5" spans="1:6" x14ac:dyDescent="0.15">
      <c r="B5" s="23"/>
      <c r="C5" s="23" t="s">
        <v>14994</v>
      </c>
      <c r="D5" s="24" t="s">
        <v>14983</v>
      </c>
      <c r="E5" s="29" t="s">
        <v>14986</v>
      </c>
      <c r="F5" s="24" t="s">
        <v>15005</v>
      </c>
    </row>
    <row r="6" spans="1:6" x14ac:dyDescent="0.15">
      <c r="B6" s="23"/>
      <c r="C6" s="23" t="s">
        <v>14999</v>
      </c>
      <c r="D6" s="24" t="s">
        <v>14988</v>
      </c>
      <c r="E6" s="29" t="s">
        <v>14990</v>
      </c>
      <c r="F6" s="24" t="s">
        <v>14989</v>
      </c>
    </row>
    <row r="7" spans="1:6" x14ac:dyDescent="0.15">
      <c r="B7" s="23"/>
      <c r="C7" s="23" t="s">
        <v>15000</v>
      </c>
      <c r="D7" s="24" t="s">
        <v>14991</v>
      </c>
      <c r="E7" s="29" t="s">
        <v>14993</v>
      </c>
      <c r="F7" s="24" t="s">
        <v>14992</v>
      </c>
    </row>
    <row r="8" spans="1:6" x14ac:dyDescent="0.15">
      <c r="B8" s="23"/>
      <c r="C8" s="23" t="s">
        <v>14994</v>
      </c>
      <c r="D8" s="24" t="s">
        <v>14819</v>
      </c>
      <c r="E8" s="29" t="s">
        <v>14996</v>
      </c>
      <c r="F8" s="24" t="s">
        <v>14995</v>
      </c>
    </row>
    <row r="9" spans="1:6" x14ac:dyDescent="0.15">
      <c r="B9" s="23"/>
      <c r="C9" s="23" t="s">
        <v>15004</v>
      </c>
      <c r="D9" s="24" t="s">
        <v>15001</v>
      </c>
      <c r="E9" s="29" t="s">
        <v>15003</v>
      </c>
      <c r="F9" s="24" t="s">
        <v>15002</v>
      </c>
    </row>
    <row r="10" spans="1:6" x14ac:dyDescent="0.15">
      <c r="B10" s="23" t="s">
        <v>13932</v>
      </c>
      <c r="C10" s="23" t="s">
        <v>62</v>
      </c>
      <c r="D10" s="23" t="s">
        <v>13935</v>
      </c>
      <c r="E10" s="23" t="s">
        <v>13933</v>
      </c>
      <c r="F10" s="23" t="s">
        <v>13936</v>
      </c>
    </row>
    <row r="11" spans="1:6" x14ac:dyDescent="0.15">
      <c r="B11" s="23" t="s">
        <v>13932</v>
      </c>
      <c r="C11" s="23" t="s">
        <v>62</v>
      </c>
      <c r="D11" s="23" t="s">
        <v>13938</v>
      </c>
      <c r="E11" s="23" t="s">
        <v>13937</v>
      </c>
      <c r="F11" s="23" t="s">
        <v>13939</v>
      </c>
    </row>
    <row r="12" spans="1:6" x14ac:dyDescent="0.15">
      <c r="B12" s="23" t="s">
        <v>13932</v>
      </c>
      <c r="C12" s="23" t="s">
        <v>62</v>
      </c>
      <c r="D12" s="23" t="s">
        <v>13941</v>
      </c>
      <c r="E12" s="23" t="s">
        <v>13940</v>
      </c>
      <c r="F12" s="23" t="s">
        <v>13942</v>
      </c>
    </row>
    <row r="13" spans="1:6" x14ac:dyDescent="0.15">
      <c r="B13" s="23" t="s">
        <v>13932</v>
      </c>
      <c r="C13" s="23" t="s">
        <v>62</v>
      </c>
      <c r="D13" s="23" t="s">
        <v>13944</v>
      </c>
      <c r="E13" s="23" t="s">
        <v>13943</v>
      </c>
      <c r="F13" s="23" t="s">
        <v>13945</v>
      </c>
    </row>
    <row r="14" spans="1:6" x14ac:dyDescent="0.15">
      <c r="B14" s="23" t="s">
        <v>13932</v>
      </c>
      <c r="C14" s="23" t="s">
        <v>62</v>
      </c>
      <c r="D14" s="23" t="s">
        <v>13947</v>
      </c>
      <c r="E14" s="23" t="s">
        <v>13946</v>
      </c>
      <c r="F14" s="23" t="s">
        <v>13948</v>
      </c>
    </row>
    <row r="15" spans="1:6" x14ac:dyDescent="0.15">
      <c r="B15" s="23" t="s">
        <v>13932</v>
      </c>
      <c r="C15" s="23" t="s">
        <v>62</v>
      </c>
      <c r="D15" s="23" t="s">
        <v>2395</v>
      </c>
      <c r="E15" s="23" t="s">
        <v>13949</v>
      </c>
      <c r="F15" s="23" t="s">
        <v>13950</v>
      </c>
    </row>
    <row r="16" spans="1:6" x14ac:dyDescent="0.15">
      <c r="B16" s="23" t="s">
        <v>13932</v>
      </c>
      <c r="C16" s="23" t="s">
        <v>62</v>
      </c>
      <c r="D16" s="23" t="s">
        <v>13952</v>
      </c>
      <c r="E16" s="23" t="s">
        <v>13951</v>
      </c>
      <c r="F16" s="23" t="s">
        <v>13953</v>
      </c>
    </row>
    <row r="17" spans="2:6" x14ac:dyDescent="0.15">
      <c r="B17" s="23" t="s">
        <v>13932</v>
      </c>
      <c r="C17" s="23" t="s">
        <v>62</v>
      </c>
      <c r="D17" s="23" t="s">
        <v>13955</v>
      </c>
      <c r="E17" s="23" t="s">
        <v>13954</v>
      </c>
      <c r="F17" s="23" t="s">
        <v>13956</v>
      </c>
    </row>
    <row r="18" spans="2:6" x14ac:dyDescent="0.15">
      <c r="B18" s="23" t="s">
        <v>13932</v>
      </c>
      <c r="C18" s="23" t="s">
        <v>62</v>
      </c>
      <c r="D18" s="23" t="s">
        <v>13959</v>
      </c>
      <c r="E18" s="23" t="s">
        <v>13957</v>
      </c>
      <c r="F18" s="23" t="s">
        <v>13960</v>
      </c>
    </row>
    <row r="19" spans="2:6" x14ac:dyDescent="0.15">
      <c r="B19" s="23" t="s">
        <v>13932</v>
      </c>
      <c r="C19" s="23" t="s">
        <v>62</v>
      </c>
      <c r="D19" s="23" t="s">
        <v>13962</v>
      </c>
      <c r="E19" s="23" t="s">
        <v>13961</v>
      </c>
      <c r="F19" s="23" t="s">
        <v>13963</v>
      </c>
    </row>
    <row r="20" spans="2:6" x14ac:dyDescent="0.15">
      <c r="B20" s="23" t="s">
        <v>13932</v>
      </c>
      <c r="C20" s="23" t="s">
        <v>62</v>
      </c>
      <c r="D20" s="23" t="s">
        <v>1262</v>
      </c>
      <c r="E20" s="23" t="s">
        <v>13964</v>
      </c>
      <c r="F20" s="23" t="s">
        <v>13965</v>
      </c>
    </row>
    <row r="21" spans="2:6" x14ac:dyDescent="0.15">
      <c r="B21" s="23" t="s">
        <v>13932</v>
      </c>
      <c r="C21" s="23" t="s">
        <v>62</v>
      </c>
      <c r="D21" s="23" t="s">
        <v>142</v>
      </c>
      <c r="E21" s="23" t="s">
        <v>13966</v>
      </c>
      <c r="F21" s="23" t="s">
        <v>13967</v>
      </c>
    </row>
    <row r="22" spans="2:6" x14ac:dyDescent="0.15">
      <c r="B22" s="23" t="s">
        <v>13932</v>
      </c>
      <c r="C22" s="23" t="s">
        <v>62</v>
      </c>
      <c r="D22" s="23" t="s">
        <v>3807</v>
      </c>
      <c r="E22" s="23" t="s">
        <v>13968</v>
      </c>
      <c r="F22" s="23" t="s">
        <v>13969</v>
      </c>
    </row>
    <row r="23" spans="2:6" x14ac:dyDescent="0.15">
      <c r="B23" s="23" t="s">
        <v>13932</v>
      </c>
      <c r="C23" s="23" t="s">
        <v>62</v>
      </c>
      <c r="D23" s="23" t="s">
        <v>13971</v>
      </c>
      <c r="E23" s="23" t="s">
        <v>13970</v>
      </c>
      <c r="F23" s="23" t="s">
        <v>13972</v>
      </c>
    </row>
    <row r="24" spans="2:6" x14ac:dyDescent="0.15">
      <c r="B24" s="23" t="s">
        <v>13932</v>
      </c>
      <c r="C24" s="23" t="s">
        <v>62</v>
      </c>
      <c r="D24" s="23" t="s">
        <v>8984</v>
      </c>
      <c r="E24" s="23" t="s">
        <v>13973</v>
      </c>
      <c r="F24" s="23" t="s">
        <v>13974</v>
      </c>
    </row>
    <row r="25" spans="2:6" x14ac:dyDescent="0.15">
      <c r="B25" s="23" t="s">
        <v>13932</v>
      </c>
      <c r="C25" s="23" t="s">
        <v>62</v>
      </c>
      <c r="D25" s="23" t="s">
        <v>3425</v>
      </c>
      <c r="E25" s="23" t="s">
        <v>13975</v>
      </c>
      <c r="F25" s="23" t="s">
        <v>13976</v>
      </c>
    </row>
    <row r="26" spans="2:6" x14ac:dyDescent="0.15">
      <c r="B26" s="23" t="s">
        <v>13932</v>
      </c>
      <c r="C26" s="23" t="s">
        <v>62</v>
      </c>
      <c r="D26" s="23" t="s">
        <v>13978</v>
      </c>
      <c r="E26" s="23" t="s">
        <v>13977</v>
      </c>
      <c r="F26" s="23" t="s">
        <v>13979</v>
      </c>
    </row>
    <row r="27" spans="2:6" x14ac:dyDescent="0.15">
      <c r="B27" s="23" t="s">
        <v>13932</v>
      </c>
      <c r="C27" s="23" t="s">
        <v>62</v>
      </c>
      <c r="D27" s="23" t="s">
        <v>3012</v>
      </c>
      <c r="E27" s="23" t="s">
        <v>13980</v>
      </c>
      <c r="F27" s="23" t="s">
        <v>13981</v>
      </c>
    </row>
    <row r="28" spans="2:6" x14ac:dyDescent="0.15">
      <c r="B28" s="23" t="s">
        <v>13932</v>
      </c>
      <c r="C28" s="23" t="s">
        <v>62</v>
      </c>
      <c r="D28" s="23" t="s">
        <v>806</v>
      </c>
      <c r="E28" s="23" t="s">
        <v>13982</v>
      </c>
      <c r="F28" s="23" t="s">
        <v>13983</v>
      </c>
    </row>
    <row r="29" spans="2:6" x14ac:dyDescent="0.15">
      <c r="B29" s="23" t="s">
        <v>13932</v>
      </c>
      <c r="C29" s="23" t="s">
        <v>62</v>
      </c>
      <c r="D29" s="23" t="s">
        <v>803</v>
      </c>
      <c r="E29" s="23" t="s">
        <v>13984</v>
      </c>
      <c r="F29" s="23" t="s">
        <v>13985</v>
      </c>
    </row>
    <row r="30" spans="2:6" x14ac:dyDescent="0.15">
      <c r="B30" s="23" t="s">
        <v>13932</v>
      </c>
      <c r="C30" s="23" t="s">
        <v>62</v>
      </c>
      <c r="D30" s="23" t="s">
        <v>13987</v>
      </c>
      <c r="E30" s="23" t="s">
        <v>13986</v>
      </c>
      <c r="F30" s="23" t="s">
        <v>13988</v>
      </c>
    </row>
    <row r="31" spans="2:6" x14ac:dyDescent="0.15">
      <c r="B31" s="23" t="s">
        <v>13932</v>
      </c>
      <c r="C31" s="23" t="s">
        <v>62</v>
      </c>
      <c r="D31" s="23" t="s">
        <v>2137</v>
      </c>
      <c r="E31" s="23" t="s">
        <v>13989</v>
      </c>
      <c r="F31" s="23" t="s">
        <v>13990</v>
      </c>
    </row>
    <row r="32" spans="2:6" x14ac:dyDescent="0.15">
      <c r="B32" s="23" t="s">
        <v>13932</v>
      </c>
      <c r="C32" s="23" t="s">
        <v>62</v>
      </c>
      <c r="D32" s="23" t="s">
        <v>3101</v>
      </c>
      <c r="E32" s="23" t="s">
        <v>13991</v>
      </c>
      <c r="F32" s="23" t="s">
        <v>13992</v>
      </c>
    </row>
    <row r="33" spans="2:6" x14ac:dyDescent="0.15">
      <c r="B33" s="23" t="s">
        <v>13932</v>
      </c>
      <c r="C33" s="23" t="s">
        <v>62</v>
      </c>
      <c r="D33" s="23" t="s">
        <v>2817</v>
      </c>
      <c r="E33" s="23" t="s">
        <v>13993</v>
      </c>
      <c r="F33" s="23" t="s">
        <v>13994</v>
      </c>
    </row>
    <row r="34" spans="2:6" x14ac:dyDescent="0.15">
      <c r="B34" s="23" t="s">
        <v>13932</v>
      </c>
      <c r="C34" s="23" t="s">
        <v>62</v>
      </c>
      <c r="D34" s="23" t="s">
        <v>13996</v>
      </c>
      <c r="E34" s="23" t="s">
        <v>13995</v>
      </c>
      <c r="F34" s="23" t="s">
        <v>13997</v>
      </c>
    </row>
    <row r="35" spans="2:6" x14ac:dyDescent="0.15">
      <c r="B35" s="23" t="s">
        <v>13932</v>
      </c>
      <c r="C35" s="23" t="s">
        <v>62</v>
      </c>
      <c r="D35" s="23" t="s">
        <v>13999</v>
      </c>
      <c r="E35" s="23" t="s">
        <v>13998</v>
      </c>
      <c r="F35" s="23" t="s">
        <v>14000</v>
      </c>
    </row>
    <row r="36" spans="2:6" x14ac:dyDescent="0.15">
      <c r="B36" s="23" t="s">
        <v>13932</v>
      </c>
      <c r="C36" s="23" t="s">
        <v>62</v>
      </c>
      <c r="D36" s="23" t="s">
        <v>14002</v>
      </c>
      <c r="E36" s="23" t="s">
        <v>14001</v>
      </c>
      <c r="F36" s="23" t="s">
        <v>14003</v>
      </c>
    </row>
    <row r="37" spans="2:6" x14ac:dyDescent="0.15">
      <c r="B37" s="23" t="s">
        <v>13932</v>
      </c>
      <c r="C37" s="23" t="s">
        <v>62</v>
      </c>
      <c r="D37" s="23" t="s">
        <v>3462</v>
      </c>
      <c r="E37" s="23" t="s">
        <v>14004</v>
      </c>
      <c r="F37" s="23" t="s">
        <v>14005</v>
      </c>
    </row>
    <row r="38" spans="2:6" x14ac:dyDescent="0.15">
      <c r="B38" s="23" t="s">
        <v>13932</v>
      </c>
      <c r="C38" s="23" t="s">
        <v>62</v>
      </c>
      <c r="D38" s="23" t="s">
        <v>14007</v>
      </c>
      <c r="E38" s="23" t="s">
        <v>14006</v>
      </c>
      <c r="F38" s="23" t="s">
        <v>14008</v>
      </c>
    </row>
    <row r="39" spans="2:6" x14ac:dyDescent="0.15">
      <c r="B39" s="23" t="s">
        <v>13932</v>
      </c>
      <c r="C39" s="23" t="s">
        <v>62</v>
      </c>
      <c r="D39" s="23" t="s">
        <v>2063</v>
      </c>
      <c r="E39" s="23" t="s">
        <v>14009</v>
      </c>
      <c r="F39" s="23" t="s">
        <v>14010</v>
      </c>
    </row>
    <row r="40" spans="2:6" x14ac:dyDescent="0.15">
      <c r="B40" s="23" t="s">
        <v>13932</v>
      </c>
      <c r="C40" s="23" t="s">
        <v>62</v>
      </c>
      <c r="D40" s="23" t="s">
        <v>14013</v>
      </c>
      <c r="E40" s="23" t="s">
        <v>14011</v>
      </c>
      <c r="F40" s="23" t="s">
        <v>14014</v>
      </c>
    </row>
    <row r="41" spans="2:6" x14ac:dyDescent="0.15">
      <c r="B41" s="23" t="s">
        <v>13932</v>
      </c>
      <c r="C41" s="23" t="s">
        <v>62</v>
      </c>
      <c r="D41" s="23" t="s">
        <v>14016</v>
      </c>
      <c r="E41" s="23" t="s">
        <v>14015</v>
      </c>
      <c r="F41" s="23" t="s">
        <v>14017</v>
      </c>
    </row>
    <row r="42" spans="2:6" x14ac:dyDescent="0.15">
      <c r="B42" s="23" t="s">
        <v>13932</v>
      </c>
      <c r="C42" s="23" t="s">
        <v>62</v>
      </c>
      <c r="D42" s="23" t="s">
        <v>14019</v>
      </c>
      <c r="E42" s="23" t="s">
        <v>14018</v>
      </c>
      <c r="F42" s="23" t="s">
        <v>14020</v>
      </c>
    </row>
    <row r="43" spans="2:6" x14ac:dyDescent="0.15">
      <c r="B43" s="23" t="s">
        <v>13932</v>
      </c>
      <c r="C43" s="23" t="s">
        <v>62</v>
      </c>
      <c r="D43" s="23" t="s">
        <v>14022</v>
      </c>
      <c r="E43" s="23" t="s">
        <v>14021</v>
      </c>
      <c r="F43" s="23" t="s">
        <v>14023</v>
      </c>
    </row>
    <row r="44" spans="2:6" x14ac:dyDescent="0.15">
      <c r="B44" s="23" t="s">
        <v>13932</v>
      </c>
      <c r="C44" s="23" t="s">
        <v>62</v>
      </c>
      <c r="D44" s="23" t="s">
        <v>14026</v>
      </c>
      <c r="E44" s="23" t="s">
        <v>14024</v>
      </c>
      <c r="F44" s="23" t="s">
        <v>14027</v>
      </c>
    </row>
    <row r="45" spans="2:6" x14ac:dyDescent="0.15">
      <c r="B45" s="23" t="s">
        <v>13932</v>
      </c>
      <c r="C45" s="23" t="s">
        <v>62</v>
      </c>
      <c r="D45" s="23" t="s">
        <v>2287</v>
      </c>
      <c r="E45" s="23" t="s">
        <v>14028</v>
      </c>
      <c r="F45" s="23" t="s">
        <v>14029</v>
      </c>
    </row>
    <row r="46" spans="2:6" x14ac:dyDescent="0.15">
      <c r="B46" s="23" t="s">
        <v>13932</v>
      </c>
      <c r="C46" s="23" t="s">
        <v>62</v>
      </c>
      <c r="D46" s="23" t="s">
        <v>1108</v>
      </c>
      <c r="E46" s="23" t="s">
        <v>14030</v>
      </c>
      <c r="F46" s="23" t="s">
        <v>14031</v>
      </c>
    </row>
    <row r="47" spans="2:6" x14ac:dyDescent="0.15">
      <c r="B47" s="23" t="s">
        <v>13932</v>
      </c>
      <c r="C47" s="23" t="s">
        <v>62</v>
      </c>
      <c r="D47" s="23" t="s">
        <v>14033</v>
      </c>
      <c r="E47" s="23" t="s">
        <v>14032</v>
      </c>
      <c r="F47" s="23" t="s">
        <v>14034</v>
      </c>
    </row>
    <row r="48" spans="2:6" x14ac:dyDescent="0.15">
      <c r="B48" s="23" t="s">
        <v>13932</v>
      </c>
      <c r="C48" s="23" t="s">
        <v>62</v>
      </c>
      <c r="D48" s="23" t="s">
        <v>14036</v>
      </c>
      <c r="E48" s="23" t="s">
        <v>14035</v>
      </c>
      <c r="F48" s="23" t="s">
        <v>14037</v>
      </c>
    </row>
    <row r="49" spans="2:6" x14ac:dyDescent="0.15">
      <c r="B49" s="23" t="s">
        <v>13932</v>
      </c>
      <c r="C49" s="23" t="s">
        <v>62</v>
      </c>
      <c r="D49" s="23" t="s">
        <v>2674</v>
      </c>
      <c r="E49" s="23" t="s">
        <v>14038</v>
      </c>
      <c r="F49" s="23" t="s">
        <v>14039</v>
      </c>
    </row>
    <row r="50" spans="2:6" x14ac:dyDescent="0.15">
      <c r="B50" s="23" t="s">
        <v>13932</v>
      </c>
      <c r="C50" s="23" t="s">
        <v>62</v>
      </c>
      <c r="D50" s="23" t="s">
        <v>3397</v>
      </c>
      <c r="E50" s="23" t="s">
        <v>14040</v>
      </c>
      <c r="F50" s="23" t="s">
        <v>14041</v>
      </c>
    </row>
    <row r="51" spans="2:6" x14ac:dyDescent="0.15">
      <c r="B51" s="23" t="s">
        <v>13932</v>
      </c>
      <c r="C51" s="23" t="s">
        <v>62</v>
      </c>
      <c r="D51" s="23" t="s">
        <v>14043</v>
      </c>
      <c r="E51" s="23" t="s">
        <v>14042</v>
      </c>
      <c r="F51" s="23" t="s">
        <v>14044</v>
      </c>
    </row>
    <row r="52" spans="2:6" x14ac:dyDescent="0.15">
      <c r="B52" s="23" t="s">
        <v>13932</v>
      </c>
      <c r="C52" s="23" t="s">
        <v>62</v>
      </c>
      <c r="D52" s="23" t="s">
        <v>3863</v>
      </c>
      <c r="E52" s="23" t="s">
        <v>14045</v>
      </c>
      <c r="F52" s="23" t="s">
        <v>14046</v>
      </c>
    </row>
    <row r="53" spans="2:6" x14ac:dyDescent="0.15">
      <c r="B53" s="23" t="s">
        <v>13932</v>
      </c>
      <c r="C53" s="23" t="s">
        <v>62</v>
      </c>
      <c r="D53" s="23" t="s">
        <v>14048</v>
      </c>
      <c r="E53" s="23" t="s">
        <v>14047</v>
      </c>
      <c r="F53" s="23" t="s">
        <v>14049</v>
      </c>
    </row>
    <row r="54" spans="2:6" x14ac:dyDescent="0.15">
      <c r="B54" s="23" t="s">
        <v>13932</v>
      </c>
      <c r="C54" s="23" t="s">
        <v>62</v>
      </c>
      <c r="D54" s="23" t="s">
        <v>14051</v>
      </c>
      <c r="E54" s="23" t="s">
        <v>14050</v>
      </c>
      <c r="F54" s="23" t="s">
        <v>14052</v>
      </c>
    </row>
    <row r="55" spans="2:6" x14ac:dyDescent="0.15">
      <c r="B55" s="23" t="s">
        <v>13932</v>
      </c>
      <c r="C55" s="23" t="s">
        <v>62</v>
      </c>
      <c r="D55" s="23" t="s">
        <v>14054</v>
      </c>
      <c r="E55" s="23" t="s">
        <v>14053</v>
      </c>
      <c r="F55" s="23" t="s">
        <v>14055</v>
      </c>
    </row>
    <row r="56" spans="2:6" x14ac:dyDescent="0.15">
      <c r="B56" s="23" t="s">
        <v>13932</v>
      </c>
      <c r="C56" s="23" t="s">
        <v>62</v>
      </c>
      <c r="D56" s="23" t="s">
        <v>14057</v>
      </c>
      <c r="E56" s="23" t="s">
        <v>14056</v>
      </c>
      <c r="F56" s="23" t="s">
        <v>14058</v>
      </c>
    </row>
    <row r="57" spans="2:6" x14ac:dyDescent="0.15">
      <c r="B57" s="23" t="s">
        <v>13932</v>
      </c>
      <c r="C57" s="23" t="s">
        <v>62</v>
      </c>
      <c r="D57" s="23" t="s">
        <v>14060</v>
      </c>
      <c r="E57" s="23" t="s">
        <v>14059</v>
      </c>
      <c r="F57" s="23" t="s">
        <v>14061</v>
      </c>
    </row>
    <row r="58" spans="2:6" x14ac:dyDescent="0.15">
      <c r="B58" s="23" t="s">
        <v>13932</v>
      </c>
      <c r="C58" s="23" t="s">
        <v>62</v>
      </c>
      <c r="D58" s="23" t="s">
        <v>14063</v>
      </c>
      <c r="E58" s="23" t="s">
        <v>14062</v>
      </c>
      <c r="F58" s="23" t="s">
        <v>14064</v>
      </c>
    </row>
    <row r="59" spans="2:6" x14ac:dyDescent="0.15">
      <c r="B59" s="23" t="s">
        <v>13932</v>
      </c>
      <c r="C59" s="23" t="s">
        <v>62</v>
      </c>
      <c r="D59" s="23" t="s">
        <v>2994</v>
      </c>
      <c r="E59" s="23" t="s">
        <v>14065</v>
      </c>
      <c r="F59" s="23" t="s">
        <v>14066</v>
      </c>
    </row>
    <row r="60" spans="2:6" x14ac:dyDescent="0.15">
      <c r="B60" s="23" t="s">
        <v>13932</v>
      </c>
      <c r="C60" s="23" t="s">
        <v>62</v>
      </c>
      <c r="D60" s="23" t="s">
        <v>14068</v>
      </c>
      <c r="E60" s="23" t="s">
        <v>14067</v>
      </c>
      <c r="F60" s="23" t="s">
        <v>14069</v>
      </c>
    </row>
    <row r="61" spans="2:6" x14ac:dyDescent="0.15">
      <c r="B61" s="23" t="s">
        <v>13932</v>
      </c>
      <c r="C61" s="23" t="s">
        <v>62</v>
      </c>
      <c r="D61" s="23" t="s">
        <v>14071</v>
      </c>
      <c r="E61" s="23" t="s">
        <v>14070</v>
      </c>
      <c r="F61" s="23" t="s">
        <v>14072</v>
      </c>
    </row>
    <row r="62" spans="2:6" x14ac:dyDescent="0.15">
      <c r="B62" s="23" t="s">
        <v>13932</v>
      </c>
      <c r="C62" s="23" t="s">
        <v>62</v>
      </c>
      <c r="D62" s="23" t="s">
        <v>2999</v>
      </c>
      <c r="E62" s="23" t="s">
        <v>14073</v>
      </c>
      <c r="F62" s="23" t="s">
        <v>14074</v>
      </c>
    </row>
    <row r="63" spans="2:6" x14ac:dyDescent="0.15">
      <c r="B63" s="23" t="s">
        <v>13932</v>
      </c>
      <c r="C63" s="23" t="s">
        <v>62</v>
      </c>
      <c r="D63" s="23" t="s">
        <v>14076</v>
      </c>
      <c r="E63" s="23" t="s">
        <v>14075</v>
      </c>
      <c r="F63" s="23" t="s">
        <v>14077</v>
      </c>
    </row>
    <row r="64" spans="2:6" x14ac:dyDescent="0.15">
      <c r="B64" s="23" t="s">
        <v>13932</v>
      </c>
      <c r="C64" s="23" t="s">
        <v>62</v>
      </c>
      <c r="D64" s="23" t="s">
        <v>14079</v>
      </c>
      <c r="E64" s="23" t="s">
        <v>14078</v>
      </c>
      <c r="F64" s="23" t="s">
        <v>14080</v>
      </c>
    </row>
    <row r="65" spans="2:6" x14ac:dyDescent="0.15">
      <c r="B65" s="23" t="s">
        <v>13932</v>
      </c>
      <c r="C65" s="23" t="s">
        <v>62</v>
      </c>
      <c r="D65" s="23" t="s">
        <v>24</v>
      </c>
      <c r="E65" s="23" t="s">
        <v>14081</v>
      </c>
      <c r="F65" s="23" t="s">
        <v>14082</v>
      </c>
    </row>
    <row r="66" spans="2:6" x14ac:dyDescent="0.15">
      <c r="B66" s="23" t="s">
        <v>13932</v>
      </c>
      <c r="C66" s="23" t="s">
        <v>62</v>
      </c>
      <c r="D66" s="23" t="s">
        <v>14084</v>
      </c>
      <c r="E66" s="23" t="s">
        <v>14083</v>
      </c>
      <c r="F66" s="23" t="s">
        <v>14085</v>
      </c>
    </row>
    <row r="67" spans="2:6" x14ac:dyDescent="0.15">
      <c r="B67" s="23" t="s">
        <v>13932</v>
      </c>
      <c r="C67" s="23" t="s">
        <v>62</v>
      </c>
      <c r="D67" s="23" t="s">
        <v>6460</v>
      </c>
      <c r="E67" s="23" t="s">
        <v>14086</v>
      </c>
      <c r="F67" s="23" t="s">
        <v>14087</v>
      </c>
    </row>
    <row r="68" spans="2:6" x14ac:dyDescent="0.15">
      <c r="B68" s="23" t="s">
        <v>13932</v>
      </c>
      <c r="C68" s="23" t="s">
        <v>62</v>
      </c>
      <c r="D68" s="23" t="s">
        <v>14089</v>
      </c>
      <c r="E68" s="23" t="s">
        <v>14088</v>
      </c>
      <c r="F68" s="23" t="s">
        <v>14090</v>
      </c>
    </row>
    <row r="69" spans="2:6" x14ac:dyDescent="0.15">
      <c r="B69" s="23" t="s">
        <v>13932</v>
      </c>
      <c r="C69" s="23" t="s">
        <v>62</v>
      </c>
      <c r="D69" s="23" t="s">
        <v>14092</v>
      </c>
      <c r="E69" s="23" t="s">
        <v>14091</v>
      </c>
      <c r="F69" s="23" t="s">
        <v>14093</v>
      </c>
    </row>
    <row r="70" spans="2:6" x14ac:dyDescent="0.15">
      <c r="B70" s="23" t="s">
        <v>13932</v>
      </c>
      <c r="C70" s="23" t="s">
        <v>62</v>
      </c>
      <c r="D70" s="23" t="s">
        <v>14095</v>
      </c>
      <c r="E70" s="23" t="s">
        <v>14094</v>
      </c>
      <c r="F70" s="23" t="s">
        <v>14096</v>
      </c>
    </row>
    <row r="71" spans="2:6" x14ac:dyDescent="0.15">
      <c r="B71" s="23" t="s">
        <v>13932</v>
      </c>
      <c r="C71" s="23" t="s">
        <v>62</v>
      </c>
      <c r="D71" s="23" t="s">
        <v>2109</v>
      </c>
      <c r="E71" s="23" t="s">
        <v>14097</v>
      </c>
      <c r="F71" s="23" t="s">
        <v>14098</v>
      </c>
    </row>
    <row r="72" spans="2:6" x14ac:dyDescent="0.15">
      <c r="B72" s="23" t="s">
        <v>13932</v>
      </c>
      <c r="C72" s="23" t="s">
        <v>62</v>
      </c>
      <c r="D72" s="23" t="s">
        <v>328</v>
      </c>
      <c r="E72" s="23" t="s">
        <v>14099</v>
      </c>
      <c r="F72" s="23" t="s">
        <v>14100</v>
      </c>
    </row>
    <row r="73" spans="2:6" x14ac:dyDescent="0.15">
      <c r="B73" s="23" t="s">
        <v>13932</v>
      </c>
      <c r="C73" s="23" t="s">
        <v>62</v>
      </c>
      <c r="D73" s="23" t="s">
        <v>14102</v>
      </c>
      <c r="E73" s="23" t="s">
        <v>14101</v>
      </c>
      <c r="F73" s="23" t="s">
        <v>14103</v>
      </c>
    </row>
    <row r="74" spans="2:6" x14ac:dyDescent="0.15">
      <c r="B74" s="23" t="s">
        <v>13932</v>
      </c>
      <c r="C74" s="23" t="s">
        <v>62</v>
      </c>
      <c r="D74" s="23" t="s">
        <v>2960</v>
      </c>
      <c r="E74" s="23" t="s">
        <v>14104</v>
      </c>
      <c r="F74" s="23" t="s">
        <v>14105</v>
      </c>
    </row>
    <row r="75" spans="2:6" x14ac:dyDescent="0.15">
      <c r="B75" s="23" t="s">
        <v>13932</v>
      </c>
      <c r="C75" s="23" t="s">
        <v>62</v>
      </c>
      <c r="D75" s="23" t="s">
        <v>14107</v>
      </c>
      <c r="E75" s="23" t="s">
        <v>14106</v>
      </c>
      <c r="F75" s="23" t="s">
        <v>14108</v>
      </c>
    </row>
    <row r="76" spans="2:6" x14ac:dyDescent="0.15">
      <c r="B76" s="23" t="s">
        <v>13932</v>
      </c>
      <c r="C76" s="23" t="s">
        <v>62</v>
      </c>
      <c r="D76" s="23" t="s">
        <v>14110</v>
      </c>
      <c r="E76" s="23" t="s">
        <v>14109</v>
      </c>
      <c r="F76" s="23" t="s">
        <v>14111</v>
      </c>
    </row>
    <row r="77" spans="2:6" x14ac:dyDescent="0.15">
      <c r="B77" s="23" t="s">
        <v>13932</v>
      </c>
      <c r="C77" s="23" t="s">
        <v>62</v>
      </c>
      <c r="D77" s="23" t="s">
        <v>3456</v>
      </c>
      <c r="E77" s="23" t="s">
        <v>14112</v>
      </c>
      <c r="F77" s="23" t="s">
        <v>14113</v>
      </c>
    </row>
    <row r="78" spans="2:6" x14ac:dyDescent="0.15">
      <c r="B78" s="23" t="s">
        <v>13932</v>
      </c>
      <c r="C78" s="23" t="s">
        <v>62</v>
      </c>
      <c r="D78" s="23" t="s">
        <v>14115</v>
      </c>
      <c r="E78" s="23" t="s">
        <v>14114</v>
      </c>
      <c r="F78" s="23" t="s">
        <v>14116</v>
      </c>
    </row>
    <row r="79" spans="2:6" x14ac:dyDescent="0.15">
      <c r="B79" s="23" t="s">
        <v>13932</v>
      </c>
      <c r="C79" s="23" t="s">
        <v>62</v>
      </c>
      <c r="D79" s="23" t="s">
        <v>14118</v>
      </c>
      <c r="E79" s="23" t="s">
        <v>14117</v>
      </c>
      <c r="F79" s="23" t="s">
        <v>14119</v>
      </c>
    </row>
    <row r="80" spans="2:6" x14ac:dyDescent="0.15">
      <c r="B80" s="23" t="s">
        <v>13932</v>
      </c>
      <c r="C80" s="23" t="s">
        <v>62</v>
      </c>
      <c r="D80" s="23" t="s">
        <v>3552</v>
      </c>
      <c r="E80" s="23" t="s">
        <v>14120</v>
      </c>
      <c r="F80" s="23" t="s">
        <v>14121</v>
      </c>
    </row>
    <row r="81" spans="2:6" x14ac:dyDescent="0.15">
      <c r="B81" s="23" t="s">
        <v>13932</v>
      </c>
      <c r="C81" s="23" t="s">
        <v>62</v>
      </c>
      <c r="D81" s="23" t="s">
        <v>14123</v>
      </c>
      <c r="E81" s="23" t="s">
        <v>14122</v>
      </c>
      <c r="F81" s="23" t="s">
        <v>14124</v>
      </c>
    </row>
    <row r="82" spans="2:6" x14ac:dyDescent="0.15">
      <c r="B82" s="23" t="s">
        <v>13932</v>
      </c>
      <c r="C82" s="23" t="s">
        <v>62</v>
      </c>
      <c r="D82" s="23" t="s">
        <v>14126</v>
      </c>
      <c r="E82" s="23" t="s">
        <v>14125</v>
      </c>
      <c r="F82" s="23" t="s">
        <v>14127</v>
      </c>
    </row>
    <row r="83" spans="2:6" x14ac:dyDescent="0.15">
      <c r="B83" s="23" t="s">
        <v>13932</v>
      </c>
      <c r="C83" s="23" t="s">
        <v>62</v>
      </c>
      <c r="D83" s="23" t="s">
        <v>14129</v>
      </c>
      <c r="E83" s="23" t="s">
        <v>14128</v>
      </c>
      <c r="F83" s="23" t="s">
        <v>14130</v>
      </c>
    </row>
    <row r="84" spans="2:6" x14ac:dyDescent="0.15">
      <c r="B84" s="23" t="s">
        <v>13932</v>
      </c>
      <c r="C84" s="23" t="s">
        <v>62</v>
      </c>
      <c r="D84" s="23" t="s">
        <v>14132</v>
      </c>
      <c r="E84" s="23" t="s">
        <v>14131</v>
      </c>
      <c r="F84" s="23" t="s">
        <v>14133</v>
      </c>
    </row>
    <row r="85" spans="2:6" x14ac:dyDescent="0.15">
      <c r="B85" s="23" t="s">
        <v>13932</v>
      </c>
      <c r="C85" s="23" t="s">
        <v>62</v>
      </c>
      <c r="D85" s="23" t="s">
        <v>14135</v>
      </c>
      <c r="E85" s="23" t="s">
        <v>14134</v>
      </c>
      <c r="F85" s="23" t="s">
        <v>14136</v>
      </c>
    </row>
    <row r="86" spans="2:6" x14ac:dyDescent="0.15">
      <c r="B86" s="23" t="s">
        <v>13932</v>
      </c>
      <c r="C86" s="23" t="s">
        <v>62</v>
      </c>
      <c r="D86" s="23" t="s">
        <v>14138</v>
      </c>
      <c r="E86" s="23" t="s">
        <v>14137</v>
      </c>
      <c r="F86" s="23" t="s">
        <v>14139</v>
      </c>
    </row>
    <row r="87" spans="2:6" x14ac:dyDescent="0.15">
      <c r="B87" s="23" t="s">
        <v>13932</v>
      </c>
      <c r="C87" s="23" t="s">
        <v>62</v>
      </c>
      <c r="D87" s="23" t="s">
        <v>5931</v>
      </c>
      <c r="E87" s="23" t="s">
        <v>14140</v>
      </c>
      <c r="F87" s="23" t="s">
        <v>14141</v>
      </c>
    </row>
    <row r="88" spans="2:6" x14ac:dyDescent="0.15">
      <c r="B88" s="23" t="s">
        <v>13932</v>
      </c>
      <c r="C88" s="23" t="s">
        <v>62</v>
      </c>
      <c r="D88" s="23" t="s">
        <v>14143</v>
      </c>
      <c r="E88" s="23" t="s">
        <v>14142</v>
      </c>
      <c r="F88" s="23" t="s">
        <v>14144</v>
      </c>
    </row>
    <row r="89" spans="2:6" x14ac:dyDescent="0.15">
      <c r="B89" s="23" t="s">
        <v>13932</v>
      </c>
      <c r="C89" s="23" t="s">
        <v>62</v>
      </c>
      <c r="D89" s="23" t="s">
        <v>14146</v>
      </c>
      <c r="E89" s="23" t="s">
        <v>14145</v>
      </c>
      <c r="F89" s="23" t="s">
        <v>14147</v>
      </c>
    </row>
    <row r="90" spans="2:6" x14ac:dyDescent="0.15">
      <c r="B90" s="23" t="s">
        <v>13932</v>
      </c>
      <c r="C90" s="23" t="s">
        <v>62</v>
      </c>
      <c r="D90" s="23" t="s">
        <v>3546</v>
      </c>
      <c r="E90" s="23" t="s">
        <v>14148</v>
      </c>
      <c r="F90" s="23" t="s">
        <v>14149</v>
      </c>
    </row>
    <row r="91" spans="2:6" x14ac:dyDescent="0.15">
      <c r="B91" s="23" t="s">
        <v>13932</v>
      </c>
      <c r="C91" s="23" t="s">
        <v>62</v>
      </c>
      <c r="D91" s="23" t="s">
        <v>14151</v>
      </c>
      <c r="E91" s="23" t="s">
        <v>14150</v>
      </c>
      <c r="F91" s="23" t="s">
        <v>14152</v>
      </c>
    </row>
    <row r="92" spans="2:6" x14ac:dyDescent="0.15">
      <c r="B92" s="23" t="s">
        <v>13932</v>
      </c>
      <c r="C92" s="23" t="s">
        <v>62</v>
      </c>
      <c r="D92" s="23" t="s">
        <v>14154</v>
      </c>
      <c r="E92" s="23" t="s">
        <v>14153</v>
      </c>
      <c r="F92" s="23" t="s">
        <v>14155</v>
      </c>
    </row>
    <row r="93" spans="2:6" x14ac:dyDescent="0.15">
      <c r="B93" s="23" t="s">
        <v>13932</v>
      </c>
      <c r="C93" s="23" t="s">
        <v>62</v>
      </c>
      <c r="D93" s="23" t="s">
        <v>5937</v>
      </c>
      <c r="E93" s="23" t="s">
        <v>14156</v>
      </c>
      <c r="F93" s="23" t="s">
        <v>14157</v>
      </c>
    </row>
    <row r="94" spans="2:6" x14ac:dyDescent="0.15">
      <c r="B94" s="23" t="s">
        <v>13932</v>
      </c>
      <c r="C94" s="23" t="s">
        <v>62</v>
      </c>
      <c r="D94" s="23" t="s">
        <v>14159</v>
      </c>
      <c r="E94" s="23" t="s">
        <v>14158</v>
      </c>
      <c r="F94" s="23" t="s">
        <v>14160</v>
      </c>
    </row>
    <row r="95" spans="2:6" x14ac:dyDescent="0.15">
      <c r="B95" s="23" t="s">
        <v>13932</v>
      </c>
      <c r="C95" s="23" t="s">
        <v>62</v>
      </c>
      <c r="D95" s="23" t="s">
        <v>3711</v>
      </c>
      <c r="E95" s="23" t="s">
        <v>14161</v>
      </c>
      <c r="F95" s="23" t="s">
        <v>14162</v>
      </c>
    </row>
    <row r="96" spans="2:6" x14ac:dyDescent="0.15">
      <c r="B96" s="23" t="s">
        <v>13932</v>
      </c>
      <c r="C96" s="23" t="s">
        <v>62</v>
      </c>
      <c r="D96" s="23" t="s">
        <v>14164</v>
      </c>
      <c r="E96" s="23" t="s">
        <v>14163</v>
      </c>
      <c r="F96" s="23" t="s">
        <v>14165</v>
      </c>
    </row>
    <row r="97" spans="2:6" x14ac:dyDescent="0.15">
      <c r="B97" s="23" t="s">
        <v>13932</v>
      </c>
      <c r="C97" s="23" t="s">
        <v>62</v>
      </c>
      <c r="D97" s="23" t="s">
        <v>14167</v>
      </c>
      <c r="E97" s="23" t="s">
        <v>14166</v>
      </c>
      <c r="F97" s="23" t="s">
        <v>14168</v>
      </c>
    </row>
    <row r="98" spans="2:6" x14ac:dyDescent="0.15">
      <c r="B98" s="23" t="s">
        <v>13932</v>
      </c>
      <c r="C98" s="23" t="s">
        <v>62</v>
      </c>
      <c r="D98" s="23" t="s">
        <v>3720</v>
      </c>
      <c r="E98" s="23" t="s">
        <v>14169</v>
      </c>
      <c r="F98" s="23" t="s">
        <v>14170</v>
      </c>
    </row>
    <row r="99" spans="2:6" x14ac:dyDescent="0.15">
      <c r="B99" s="23" t="s">
        <v>13932</v>
      </c>
      <c r="C99" s="23" t="s">
        <v>62</v>
      </c>
      <c r="D99" s="23" t="s">
        <v>14172</v>
      </c>
      <c r="E99" s="23" t="s">
        <v>14171</v>
      </c>
      <c r="F99" s="23" t="s">
        <v>14173</v>
      </c>
    </row>
    <row r="100" spans="2:6" x14ac:dyDescent="0.15">
      <c r="B100" s="23" t="s">
        <v>13932</v>
      </c>
      <c r="C100" s="23" t="s">
        <v>62</v>
      </c>
      <c r="D100" s="23" t="s">
        <v>14175</v>
      </c>
      <c r="E100" s="23" t="s">
        <v>14174</v>
      </c>
      <c r="F100" s="23" t="s">
        <v>14176</v>
      </c>
    </row>
    <row r="101" spans="2:6" x14ac:dyDescent="0.15">
      <c r="B101" s="23" t="s">
        <v>13932</v>
      </c>
      <c r="C101" s="23" t="s">
        <v>62</v>
      </c>
      <c r="D101" s="23" t="s">
        <v>14178</v>
      </c>
      <c r="E101" s="23" t="s">
        <v>14177</v>
      </c>
      <c r="F101" s="23" t="s">
        <v>14179</v>
      </c>
    </row>
    <row r="102" spans="2:6" x14ac:dyDescent="0.15">
      <c r="B102" s="23" t="s">
        <v>13932</v>
      </c>
      <c r="C102" s="23" t="s">
        <v>62</v>
      </c>
      <c r="D102" s="23" t="s">
        <v>3886</v>
      </c>
      <c r="E102" s="23" t="s">
        <v>14180</v>
      </c>
      <c r="F102" s="23" t="s">
        <v>14181</v>
      </c>
    </row>
    <row r="103" spans="2:6" x14ac:dyDescent="0.15">
      <c r="B103" s="23" t="s">
        <v>13932</v>
      </c>
      <c r="C103" s="23" t="s">
        <v>62</v>
      </c>
      <c r="D103" s="23" t="s">
        <v>14183</v>
      </c>
      <c r="E103" s="23" t="s">
        <v>14182</v>
      </c>
      <c r="F103" s="23" t="s">
        <v>14184</v>
      </c>
    </row>
    <row r="104" spans="2:6" x14ac:dyDescent="0.15">
      <c r="B104" s="23" t="s">
        <v>13932</v>
      </c>
      <c r="C104" s="23" t="s">
        <v>62</v>
      </c>
      <c r="D104" s="23" t="s">
        <v>14186</v>
      </c>
      <c r="E104" s="23" t="s">
        <v>14185</v>
      </c>
      <c r="F104" s="23" t="s">
        <v>14187</v>
      </c>
    </row>
    <row r="105" spans="2:6" x14ac:dyDescent="0.15">
      <c r="B105" s="23" t="s">
        <v>13932</v>
      </c>
      <c r="C105" s="23" t="s">
        <v>62</v>
      </c>
      <c r="D105" s="23" t="s">
        <v>1967</v>
      </c>
      <c r="E105" s="23" t="s">
        <v>14188</v>
      </c>
      <c r="F105" s="23" t="s">
        <v>14189</v>
      </c>
    </row>
    <row r="106" spans="2:6" x14ac:dyDescent="0.15">
      <c r="B106" s="23" t="s">
        <v>13932</v>
      </c>
      <c r="C106" s="23" t="s">
        <v>62</v>
      </c>
      <c r="D106" s="23" t="s">
        <v>1960</v>
      </c>
      <c r="E106" s="23" t="s">
        <v>14190</v>
      </c>
      <c r="F106" s="23" t="s">
        <v>14191</v>
      </c>
    </row>
    <row r="107" spans="2:6" x14ac:dyDescent="0.15">
      <c r="B107" s="23" t="s">
        <v>13932</v>
      </c>
      <c r="C107" s="23" t="s">
        <v>62</v>
      </c>
      <c r="D107" s="23" t="s">
        <v>14193</v>
      </c>
      <c r="E107" s="23" t="s">
        <v>14192</v>
      </c>
      <c r="F107" s="23" t="s">
        <v>14194</v>
      </c>
    </row>
    <row r="108" spans="2:6" x14ac:dyDescent="0.15">
      <c r="B108" s="23" t="s">
        <v>13932</v>
      </c>
      <c r="C108" s="23" t="s">
        <v>62</v>
      </c>
      <c r="D108" s="23" t="s">
        <v>1943</v>
      </c>
      <c r="E108" s="23" t="s">
        <v>14195</v>
      </c>
      <c r="F108" s="23" t="s">
        <v>14196</v>
      </c>
    </row>
    <row r="109" spans="2:6" x14ac:dyDescent="0.15">
      <c r="B109" s="23" t="s">
        <v>13932</v>
      </c>
      <c r="C109" s="23" t="s">
        <v>62</v>
      </c>
      <c r="D109" s="23" t="s">
        <v>1395</v>
      </c>
      <c r="E109" s="23" t="s">
        <v>14197</v>
      </c>
      <c r="F109" s="23" t="s">
        <v>14198</v>
      </c>
    </row>
    <row r="110" spans="2:6" x14ac:dyDescent="0.15">
      <c r="B110" s="23" t="s">
        <v>13932</v>
      </c>
      <c r="C110" s="23" t="s">
        <v>62</v>
      </c>
      <c r="D110" s="23" t="s">
        <v>14200</v>
      </c>
      <c r="E110" s="23" t="s">
        <v>14199</v>
      </c>
      <c r="F110" s="23" t="s">
        <v>14201</v>
      </c>
    </row>
    <row r="111" spans="2:6" x14ac:dyDescent="0.15">
      <c r="B111" s="23" t="s">
        <v>13932</v>
      </c>
      <c r="C111" s="23" t="s">
        <v>62</v>
      </c>
      <c r="D111" s="23" t="s">
        <v>14203</v>
      </c>
      <c r="E111" s="23" t="s">
        <v>14202</v>
      </c>
      <c r="F111" s="23" t="s">
        <v>14204</v>
      </c>
    </row>
    <row r="112" spans="2:6" x14ac:dyDescent="0.15">
      <c r="B112" s="23" t="s">
        <v>13932</v>
      </c>
      <c r="C112" s="23" t="s">
        <v>62</v>
      </c>
      <c r="D112" s="23" t="s">
        <v>14206</v>
      </c>
      <c r="E112" s="23" t="s">
        <v>14205</v>
      </c>
      <c r="F112" s="23" t="s">
        <v>14207</v>
      </c>
    </row>
    <row r="113" spans="2:6" x14ac:dyDescent="0.15">
      <c r="B113" s="23" t="s">
        <v>13932</v>
      </c>
      <c r="C113" s="23" t="s">
        <v>62</v>
      </c>
      <c r="D113" s="23" t="s">
        <v>14209</v>
      </c>
      <c r="E113" s="23" t="s">
        <v>14208</v>
      </c>
      <c r="F113" s="23" t="s">
        <v>14210</v>
      </c>
    </row>
    <row r="114" spans="2:6" x14ac:dyDescent="0.15">
      <c r="B114" s="23" t="s">
        <v>14211</v>
      </c>
      <c r="C114" s="23" t="s">
        <v>363</v>
      </c>
      <c r="D114" s="23" t="s">
        <v>14213</v>
      </c>
      <c r="E114" s="23" t="s">
        <v>14212</v>
      </c>
      <c r="F114" s="23" t="s">
        <v>14214</v>
      </c>
    </row>
    <row r="115" spans="2:6" x14ac:dyDescent="0.15">
      <c r="B115" s="23" t="s">
        <v>14211</v>
      </c>
      <c r="C115" s="23" t="s">
        <v>363</v>
      </c>
      <c r="D115" s="23" t="s">
        <v>14216</v>
      </c>
      <c r="E115" s="23" t="s">
        <v>14215</v>
      </c>
      <c r="F115" s="23" t="s">
        <v>14217</v>
      </c>
    </row>
    <row r="116" spans="2:6" x14ac:dyDescent="0.15">
      <c r="B116" s="23" t="s">
        <v>14211</v>
      </c>
      <c r="C116" s="23" t="s">
        <v>363</v>
      </c>
      <c r="D116" s="23" t="s">
        <v>14219</v>
      </c>
      <c r="E116" s="23" t="s">
        <v>14218</v>
      </c>
      <c r="F116" s="23" t="s">
        <v>14220</v>
      </c>
    </row>
    <row r="117" spans="2:6" x14ac:dyDescent="0.15">
      <c r="B117" s="23" t="s">
        <v>14211</v>
      </c>
      <c r="C117" s="23" t="s">
        <v>363</v>
      </c>
      <c r="D117" s="23" t="s">
        <v>14222</v>
      </c>
      <c r="E117" s="23" t="s">
        <v>14221</v>
      </c>
      <c r="F117" s="23" t="s">
        <v>14223</v>
      </c>
    </row>
    <row r="118" spans="2:6" x14ac:dyDescent="0.15">
      <c r="B118" s="23" t="s">
        <v>14211</v>
      </c>
      <c r="C118" s="23" t="s">
        <v>363</v>
      </c>
      <c r="D118" s="23" t="s">
        <v>14225</v>
      </c>
      <c r="E118" s="23" t="s">
        <v>14224</v>
      </c>
      <c r="F118" s="23" t="s">
        <v>14226</v>
      </c>
    </row>
    <row r="119" spans="2:6" x14ac:dyDescent="0.15">
      <c r="B119" s="23" t="s">
        <v>14211</v>
      </c>
      <c r="C119" s="23" t="s">
        <v>363</v>
      </c>
      <c r="D119" s="23" t="s">
        <v>14228</v>
      </c>
      <c r="E119" s="23" t="s">
        <v>14227</v>
      </c>
      <c r="F119" s="23" t="s">
        <v>14229</v>
      </c>
    </row>
    <row r="120" spans="2:6" x14ac:dyDescent="0.15">
      <c r="B120" s="23" t="s">
        <v>14211</v>
      </c>
      <c r="C120" s="23" t="s">
        <v>363</v>
      </c>
      <c r="D120" s="23" t="s">
        <v>14231</v>
      </c>
      <c r="E120" s="23" t="s">
        <v>14230</v>
      </c>
      <c r="F120" s="23" t="s">
        <v>14232</v>
      </c>
    </row>
    <row r="121" spans="2:6" x14ac:dyDescent="0.15">
      <c r="B121" s="23" t="s">
        <v>14211</v>
      </c>
      <c r="C121" s="23" t="s">
        <v>363</v>
      </c>
      <c r="D121" s="23" t="s">
        <v>14234</v>
      </c>
      <c r="E121" s="23" t="s">
        <v>14233</v>
      </c>
      <c r="F121" s="23" t="s">
        <v>14235</v>
      </c>
    </row>
    <row r="122" spans="2:6" x14ac:dyDescent="0.15">
      <c r="B122" s="23" t="s">
        <v>14211</v>
      </c>
      <c r="C122" s="23" t="s">
        <v>363</v>
      </c>
      <c r="D122" s="23" t="s">
        <v>14237</v>
      </c>
      <c r="E122" s="23" t="s">
        <v>14236</v>
      </c>
      <c r="F122" s="23" t="s">
        <v>14238</v>
      </c>
    </row>
    <row r="123" spans="2:6" x14ac:dyDescent="0.15">
      <c r="B123" s="23" t="s">
        <v>14211</v>
      </c>
      <c r="C123" s="23" t="s">
        <v>363</v>
      </c>
      <c r="D123" s="23" t="s">
        <v>14240</v>
      </c>
      <c r="E123" s="23" t="s">
        <v>14239</v>
      </c>
      <c r="F123" s="23" t="s">
        <v>14241</v>
      </c>
    </row>
    <row r="124" spans="2:6" x14ac:dyDescent="0.15">
      <c r="B124" s="23" t="s">
        <v>14211</v>
      </c>
      <c r="C124" s="23" t="s">
        <v>363</v>
      </c>
      <c r="D124" s="23" t="s">
        <v>14243</v>
      </c>
      <c r="E124" s="23" t="s">
        <v>14242</v>
      </c>
      <c r="F124" s="23" t="s">
        <v>14244</v>
      </c>
    </row>
    <row r="125" spans="2:6" x14ac:dyDescent="0.15">
      <c r="B125" s="23" t="s">
        <v>14211</v>
      </c>
      <c r="C125" s="23" t="s">
        <v>363</v>
      </c>
      <c r="D125" s="23" t="s">
        <v>14246</v>
      </c>
      <c r="E125" s="23" t="s">
        <v>14245</v>
      </c>
      <c r="F125" s="23" t="s">
        <v>14247</v>
      </c>
    </row>
    <row r="126" spans="2:6" x14ac:dyDescent="0.15">
      <c r="B126" s="23" t="s">
        <v>14211</v>
      </c>
      <c r="C126" s="23" t="s">
        <v>363</v>
      </c>
      <c r="D126" s="23" t="s">
        <v>14249</v>
      </c>
      <c r="E126" s="23" t="s">
        <v>14248</v>
      </c>
      <c r="F126" s="23" t="s">
        <v>14250</v>
      </c>
    </row>
    <row r="127" spans="2:6" x14ac:dyDescent="0.15">
      <c r="B127" s="23" t="s">
        <v>14211</v>
      </c>
      <c r="C127" s="23" t="s">
        <v>363</v>
      </c>
      <c r="D127" s="23" t="s">
        <v>14252</v>
      </c>
      <c r="E127" s="23" t="s">
        <v>14251</v>
      </c>
      <c r="F127" s="23" t="s">
        <v>14253</v>
      </c>
    </row>
    <row r="128" spans="2:6" x14ac:dyDescent="0.15">
      <c r="B128" s="23" t="s">
        <v>14211</v>
      </c>
      <c r="C128" s="23" t="s">
        <v>363</v>
      </c>
      <c r="D128" s="23" t="s">
        <v>14255</v>
      </c>
      <c r="E128" s="23" t="s">
        <v>14254</v>
      </c>
      <c r="F128" s="23" t="s">
        <v>14256</v>
      </c>
    </row>
    <row r="129" spans="2:6" x14ac:dyDescent="0.15">
      <c r="B129" s="23" t="s">
        <v>14211</v>
      </c>
      <c r="C129" s="23" t="s">
        <v>363</v>
      </c>
      <c r="D129" s="23" t="s">
        <v>14258</v>
      </c>
      <c r="E129" s="23" t="s">
        <v>14257</v>
      </c>
      <c r="F129" s="23" t="s">
        <v>14259</v>
      </c>
    </row>
    <row r="130" spans="2:6" x14ac:dyDescent="0.15">
      <c r="B130" s="23" t="s">
        <v>14211</v>
      </c>
      <c r="C130" s="23" t="s">
        <v>363</v>
      </c>
      <c r="D130" s="23" t="s">
        <v>14261</v>
      </c>
      <c r="E130" s="23" t="s">
        <v>14260</v>
      </c>
      <c r="F130" s="23" t="s">
        <v>14262</v>
      </c>
    </row>
    <row r="131" spans="2:6" x14ac:dyDescent="0.15">
      <c r="B131" s="23" t="s">
        <v>14211</v>
      </c>
      <c r="C131" s="23" t="s">
        <v>363</v>
      </c>
      <c r="D131" s="23" t="s">
        <v>14264</v>
      </c>
      <c r="E131" s="23" t="s">
        <v>14263</v>
      </c>
      <c r="F131" s="23" t="s">
        <v>14265</v>
      </c>
    </row>
    <row r="132" spans="2:6" x14ac:dyDescent="0.15">
      <c r="B132" s="23" t="s">
        <v>14211</v>
      </c>
      <c r="C132" s="23" t="s">
        <v>363</v>
      </c>
      <c r="D132" s="23" t="s">
        <v>14267</v>
      </c>
      <c r="E132" s="23" t="s">
        <v>14266</v>
      </c>
      <c r="F132" s="23" t="s">
        <v>14268</v>
      </c>
    </row>
    <row r="133" spans="2:6" x14ac:dyDescent="0.15">
      <c r="B133" s="23" t="s">
        <v>14211</v>
      </c>
      <c r="C133" s="23" t="s">
        <v>363</v>
      </c>
      <c r="D133" s="23" t="s">
        <v>14270</v>
      </c>
      <c r="E133" s="23" t="s">
        <v>14269</v>
      </c>
      <c r="F133" s="23" t="s">
        <v>14271</v>
      </c>
    </row>
    <row r="134" spans="2:6" x14ac:dyDescent="0.15">
      <c r="B134" s="23" t="s">
        <v>14211</v>
      </c>
      <c r="C134" s="23" t="s">
        <v>363</v>
      </c>
      <c r="D134" s="23" t="s">
        <v>14273</v>
      </c>
      <c r="E134" s="23" t="s">
        <v>14272</v>
      </c>
      <c r="F134" s="23" t="s">
        <v>14274</v>
      </c>
    </row>
    <row r="135" spans="2:6" x14ac:dyDescent="0.15">
      <c r="B135" s="23" t="s">
        <v>14211</v>
      </c>
      <c r="C135" s="23" t="s">
        <v>363</v>
      </c>
      <c r="D135" s="23" t="s">
        <v>14276</v>
      </c>
      <c r="E135" s="23" t="s">
        <v>14275</v>
      </c>
      <c r="F135" s="23" t="s">
        <v>14277</v>
      </c>
    </row>
    <row r="136" spans="2:6" x14ac:dyDescent="0.15">
      <c r="B136" s="23" t="s">
        <v>14211</v>
      </c>
      <c r="C136" s="23" t="s">
        <v>363</v>
      </c>
      <c r="D136" s="23" t="s">
        <v>14279</v>
      </c>
      <c r="E136" s="23" t="s">
        <v>14278</v>
      </c>
      <c r="F136" s="23" t="s">
        <v>14280</v>
      </c>
    </row>
    <row r="137" spans="2:6" x14ac:dyDescent="0.15">
      <c r="B137" s="23" t="s">
        <v>14211</v>
      </c>
      <c r="C137" s="23" t="s">
        <v>363</v>
      </c>
      <c r="D137" s="23" t="s">
        <v>14282</v>
      </c>
      <c r="E137" s="23" t="s">
        <v>14281</v>
      </c>
      <c r="F137" s="23" t="s">
        <v>14283</v>
      </c>
    </row>
    <row r="138" spans="2:6" x14ac:dyDescent="0.15">
      <c r="B138" s="23" t="s">
        <v>14211</v>
      </c>
      <c r="C138" s="23" t="s">
        <v>363</v>
      </c>
      <c r="D138" s="23" t="s">
        <v>14285</v>
      </c>
      <c r="E138" s="23" t="s">
        <v>14284</v>
      </c>
      <c r="F138" s="23" t="s">
        <v>14286</v>
      </c>
    </row>
    <row r="139" spans="2:6" x14ac:dyDescent="0.15">
      <c r="B139" s="23" t="s">
        <v>14211</v>
      </c>
      <c r="C139" s="23" t="s">
        <v>363</v>
      </c>
      <c r="D139" s="23" t="s">
        <v>14288</v>
      </c>
      <c r="E139" s="23" t="s">
        <v>14287</v>
      </c>
      <c r="F139" s="23" t="s">
        <v>14289</v>
      </c>
    </row>
    <row r="140" spans="2:6" x14ac:dyDescent="0.15">
      <c r="B140" s="23" t="s">
        <v>14211</v>
      </c>
      <c r="C140" s="23" t="s">
        <v>363</v>
      </c>
      <c r="D140" s="23" t="s">
        <v>14291</v>
      </c>
      <c r="E140" s="23" t="s">
        <v>14290</v>
      </c>
      <c r="F140" s="23" t="s">
        <v>14292</v>
      </c>
    </row>
    <row r="141" spans="2:6" x14ac:dyDescent="0.15">
      <c r="B141" s="23" t="s">
        <v>14211</v>
      </c>
      <c r="C141" s="23" t="s">
        <v>363</v>
      </c>
      <c r="D141" s="23" t="s">
        <v>14294</v>
      </c>
      <c r="E141" s="23" t="s">
        <v>14293</v>
      </c>
      <c r="F141" s="23" t="s">
        <v>14295</v>
      </c>
    </row>
    <row r="142" spans="2:6" x14ac:dyDescent="0.15">
      <c r="B142" s="23" t="s">
        <v>14211</v>
      </c>
      <c r="C142" s="23" t="s">
        <v>363</v>
      </c>
      <c r="D142" s="23" t="s">
        <v>14297</v>
      </c>
      <c r="E142" s="23" t="s">
        <v>14296</v>
      </c>
      <c r="F142" s="23" t="s">
        <v>14298</v>
      </c>
    </row>
    <row r="143" spans="2:6" x14ac:dyDescent="0.15">
      <c r="B143" s="23" t="s">
        <v>14211</v>
      </c>
      <c r="C143" s="23" t="s">
        <v>363</v>
      </c>
      <c r="D143" s="23" t="s">
        <v>14300</v>
      </c>
      <c r="E143" s="23" t="s">
        <v>14299</v>
      </c>
      <c r="F143" s="23" t="s">
        <v>14301</v>
      </c>
    </row>
    <row r="144" spans="2:6" x14ac:dyDescent="0.15">
      <c r="B144" s="23" t="s">
        <v>14211</v>
      </c>
      <c r="C144" s="23" t="s">
        <v>363</v>
      </c>
      <c r="D144" s="23" t="s">
        <v>14303</v>
      </c>
      <c r="E144" s="23" t="s">
        <v>14302</v>
      </c>
      <c r="F144" s="23" t="s">
        <v>14304</v>
      </c>
    </row>
    <row r="145" spans="2:6" x14ac:dyDescent="0.15">
      <c r="B145" s="23" t="s">
        <v>14211</v>
      </c>
      <c r="C145" s="23" t="s">
        <v>363</v>
      </c>
      <c r="D145" s="23" t="s">
        <v>14306</v>
      </c>
      <c r="E145" s="23" t="s">
        <v>14305</v>
      </c>
      <c r="F145" s="23" t="s">
        <v>14307</v>
      </c>
    </row>
    <row r="146" spans="2:6" x14ac:dyDescent="0.15">
      <c r="B146" s="23" t="s">
        <v>14211</v>
      </c>
      <c r="C146" s="23" t="s">
        <v>363</v>
      </c>
      <c r="D146" s="23" t="s">
        <v>14309</v>
      </c>
      <c r="E146" s="23" t="s">
        <v>14308</v>
      </c>
      <c r="F146" s="23" t="s">
        <v>14310</v>
      </c>
    </row>
    <row r="147" spans="2:6" x14ac:dyDescent="0.15">
      <c r="B147" s="23" t="s">
        <v>14211</v>
      </c>
      <c r="C147" s="23" t="s">
        <v>363</v>
      </c>
      <c r="D147" s="23" t="s">
        <v>14312</v>
      </c>
      <c r="E147" s="23" t="s">
        <v>14311</v>
      </c>
      <c r="F147" s="23" t="s">
        <v>14313</v>
      </c>
    </row>
    <row r="148" spans="2:6" x14ac:dyDescent="0.15">
      <c r="B148" s="23" t="s">
        <v>14211</v>
      </c>
      <c r="C148" s="23" t="s">
        <v>363</v>
      </c>
      <c r="D148" s="23" t="s">
        <v>14315</v>
      </c>
      <c r="E148" s="23" t="s">
        <v>14314</v>
      </c>
      <c r="F148" s="23" t="s">
        <v>14316</v>
      </c>
    </row>
    <row r="149" spans="2:6" x14ac:dyDescent="0.15">
      <c r="B149" s="23" t="s">
        <v>14211</v>
      </c>
      <c r="C149" s="23" t="s">
        <v>363</v>
      </c>
      <c r="D149" s="23" t="s">
        <v>14318</v>
      </c>
      <c r="E149" s="23" t="s">
        <v>14317</v>
      </c>
      <c r="F149" s="23" t="s">
        <v>14319</v>
      </c>
    </row>
    <row r="150" spans="2:6" x14ac:dyDescent="0.15">
      <c r="B150" s="23" t="s">
        <v>14211</v>
      </c>
      <c r="C150" s="23" t="s">
        <v>363</v>
      </c>
      <c r="D150" s="23" t="s">
        <v>14321</v>
      </c>
      <c r="E150" s="23" t="s">
        <v>14320</v>
      </c>
      <c r="F150" s="23" t="s">
        <v>14322</v>
      </c>
    </row>
    <row r="151" spans="2:6" x14ac:dyDescent="0.15">
      <c r="B151" s="23" t="s">
        <v>14211</v>
      </c>
      <c r="C151" s="23" t="s">
        <v>363</v>
      </c>
      <c r="D151" s="23" t="s">
        <v>14324</v>
      </c>
      <c r="E151" s="23" t="s">
        <v>14323</v>
      </c>
      <c r="F151" s="23" t="s">
        <v>14325</v>
      </c>
    </row>
    <row r="152" spans="2:6" x14ac:dyDescent="0.15">
      <c r="B152" s="23" t="s">
        <v>14211</v>
      </c>
      <c r="C152" s="23" t="s">
        <v>363</v>
      </c>
      <c r="D152" s="23" t="s">
        <v>14327</v>
      </c>
      <c r="E152" s="23" t="s">
        <v>14326</v>
      </c>
      <c r="F152" s="23" t="s">
        <v>14328</v>
      </c>
    </row>
    <row r="153" spans="2:6" x14ac:dyDescent="0.15">
      <c r="B153" s="23" t="s">
        <v>14211</v>
      </c>
      <c r="C153" s="23" t="s">
        <v>363</v>
      </c>
      <c r="D153" s="23" t="s">
        <v>14330</v>
      </c>
      <c r="E153" s="23" t="s">
        <v>14329</v>
      </c>
      <c r="F153" s="23" t="s">
        <v>14331</v>
      </c>
    </row>
    <row r="154" spans="2:6" x14ac:dyDescent="0.15">
      <c r="B154" s="23" t="s">
        <v>14211</v>
      </c>
      <c r="C154" s="23" t="s">
        <v>363</v>
      </c>
      <c r="D154" s="23" t="s">
        <v>14333</v>
      </c>
      <c r="E154" s="23" t="s">
        <v>14332</v>
      </c>
      <c r="F154" s="23" t="s">
        <v>14334</v>
      </c>
    </row>
    <row r="155" spans="2:6" x14ac:dyDescent="0.15">
      <c r="B155" s="23" t="s">
        <v>14211</v>
      </c>
      <c r="C155" s="23" t="s">
        <v>363</v>
      </c>
      <c r="D155" s="23" t="s">
        <v>14336</v>
      </c>
      <c r="E155" s="23" t="s">
        <v>14335</v>
      </c>
      <c r="F155" s="23" t="s">
        <v>14337</v>
      </c>
    </row>
    <row r="156" spans="2:6" x14ac:dyDescent="0.15">
      <c r="B156" s="23" t="s">
        <v>14338</v>
      </c>
      <c r="C156" s="23" t="s">
        <v>303</v>
      </c>
      <c r="D156" s="23" t="s">
        <v>14340</v>
      </c>
      <c r="E156" s="23" t="s">
        <v>14339</v>
      </c>
      <c r="F156" s="23" t="s">
        <v>14341</v>
      </c>
    </row>
    <row r="157" spans="2:6" x14ac:dyDescent="0.15">
      <c r="B157" s="23" t="s">
        <v>14338</v>
      </c>
      <c r="C157" s="23" t="s">
        <v>303</v>
      </c>
      <c r="D157" s="23" t="s">
        <v>14343</v>
      </c>
      <c r="E157" s="23" t="s">
        <v>14342</v>
      </c>
      <c r="F157" s="23" t="s">
        <v>14344</v>
      </c>
    </row>
    <row r="158" spans="2:6" x14ac:dyDescent="0.15">
      <c r="B158" s="23" t="s">
        <v>14338</v>
      </c>
      <c r="C158" s="23" t="s">
        <v>303</v>
      </c>
      <c r="D158" s="23" t="s">
        <v>14346</v>
      </c>
      <c r="E158" s="23" t="s">
        <v>14345</v>
      </c>
      <c r="F158" s="23" t="s">
        <v>14347</v>
      </c>
    </row>
    <row r="159" spans="2:6" x14ac:dyDescent="0.15">
      <c r="B159" s="23" t="s">
        <v>14338</v>
      </c>
      <c r="C159" s="23" t="s">
        <v>303</v>
      </c>
      <c r="D159" s="23" t="s">
        <v>14349</v>
      </c>
      <c r="E159" s="23" t="s">
        <v>14348</v>
      </c>
      <c r="F159" s="23" t="s">
        <v>14350</v>
      </c>
    </row>
    <row r="160" spans="2:6" x14ac:dyDescent="0.15">
      <c r="B160" s="23" t="s">
        <v>14338</v>
      </c>
      <c r="C160" s="23" t="s">
        <v>303</v>
      </c>
      <c r="D160" s="23" t="s">
        <v>14352</v>
      </c>
      <c r="E160" s="23" t="s">
        <v>14351</v>
      </c>
      <c r="F160" s="23" t="s">
        <v>14353</v>
      </c>
    </row>
    <row r="161" spans="2:6" x14ac:dyDescent="0.15">
      <c r="B161" s="23" t="s">
        <v>14338</v>
      </c>
      <c r="C161" s="23" t="s">
        <v>303</v>
      </c>
      <c r="D161" s="23" t="s">
        <v>14355</v>
      </c>
      <c r="E161" s="23" t="s">
        <v>14354</v>
      </c>
      <c r="F161" s="23" t="s">
        <v>14356</v>
      </c>
    </row>
    <row r="162" spans="2:6" x14ac:dyDescent="0.15">
      <c r="B162" s="23" t="s">
        <v>14338</v>
      </c>
      <c r="C162" s="23" t="s">
        <v>303</v>
      </c>
      <c r="D162" s="23" t="s">
        <v>14358</v>
      </c>
      <c r="E162" s="23" t="s">
        <v>14357</v>
      </c>
      <c r="F162" s="23" t="s">
        <v>14359</v>
      </c>
    </row>
    <row r="163" spans="2:6" x14ac:dyDescent="0.15">
      <c r="B163" s="23" t="s">
        <v>14338</v>
      </c>
      <c r="C163" s="23" t="s">
        <v>303</v>
      </c>
      <c r="D163" s="23" t="s">
        <v>14361</v>
      </c>
      <c r="E163" s="23" t="s">
        <v>14360</v>
      </c>
      <c r="F163" s="23" t="s">
        <v>14362</v>
      </c>
    </row>
    <row r="164" spans="2:6" x14ac:dyDescent="0.15">
      <c r="B164" s="23" t="s">
        <v>14338</v>
      </c>
      <c r="C164" s="23" t="s">
        <v>303</v>
      </c>
      <c r="D164" s="23" t="s">
        <v>14364</v>
      </c>
      <c r="E164" s="23" t="s">
        <v>14363</v>
      </c>
      <c r="F164" s="23" t="s">
        <v>14365</v>
      </c>
    </row>
    <row r="165" spans="2:6" x14ac:dyDescent="0.15">
      <c r="B165" s="23" t="s">
        <v>14338</v>
      </c>
      <c r="C165" s="23" t="s">
        <v>303</v>
      </c>
      <c r="D165" s="23" t="s">
        <v>14367</v>
      </c>
      <c r="E165" s="23" t="s">
        <v>14366</v>
      </c>
      <c r="F165" s="23" t="s">
        <v>14368</v>
      </c>
    </row>
    <row r="166" spans="2:6" x14ac:dyDescent="0.15">
      <c r="B166" s="23" t="s">
        <v>14338</v>
      </c>
      <c r="C166" s="23" t="s">
        <v>303</v>
      </c>
      <c r="D166" s="23" t="s">
        <v>14370</v>
      </c>
      <c r="E166" s="23" t="s">
        <v>14369</v>
      </c>
      <c r="F166" s="23" t="s">
        <v>14371</v>
      </c>
    </row>
    <row r="167" spans="2:6" x14ac:dyDescent="0.15">
      <c r="B167" s="23" t="s">
        <v>14338</v>
      </c>
      <c r="C167" s="23" t="s">
        <v>303</v>
      </c>
      <c r="D167" s="23" t="s">
        <v>14373</v>
      </c>
      <c r="E167" s="23" t="s">
        <v>14372</v>
      </c>
      <c r="F167" s="23" t="s">
        <v>14374</v>
      </c>
    </row>
    <row r="168" spans="2:6" x14ac:dyDescent="0.15">
      <c r="B168" s="23" t="s">
        <v>14338</v>
      </c>
      <c r="C168" s="23" t="s">
        <v>303</v>
      </c>
      <c r="D168" s="23" t="s">
        <v>14376</v>
      </c>
      <c r="E168" s="23" t="s">
        <v>14375</v>
      </c>
      <c r="F168" s="23" t="s">
        <v>14377</v>
      </c>
    </row>
    <row r="169" spans="2:6" x14ac:dyDescent="0.15">
      <c r="B169" s="23" t="s">
        <v>14338</v>
      </c>
      <c r="C169" s="23" t="s">
        <v>303</v>
      </c>
      <c r="D169" s="23" t="s">
        <v>14379</v>
      </c>
      <c r="E169" s="23" t="s">
        <v>14378</v>
      </c>
      <c r="F169" s="23" t="s">
        <v>14380</v>
      </c>
    </row>
    <row r="170" spans="2:6" x14ac:dyDescent="0.15">
      <c r="B170" s="23" t="s">
        <v>14338</v>
      </c>
      <c r="C170" s="23" t="s">
        <v>303</v>
      </c>
      <c r="D170" s="23" t="s">
        <v>14382</v>
      </c>
      <c r="E170" s="23" t="s">
        <v>14381</v>
      </c>
      <c r="F170" s="23" t="s">
        <v>14383</v>
      </c>
    </row>
    <row r="171" spans="2:6" x14ac:dyDescent="0.15">
      <c r="B171" s="23" t="s">
        <v>14338</v>
      </c>
      <c r="C171" s="23" t="s">
        <v>303</v>
      </c>
      <c r="D171" s="23" t="s">
        <v>14385</v>
      </c>
      <c r="E171" s="23" t="s">
        <v>14384</v>
      </c>
      <c r="F171" s="23" t="s">
        <v>14386</v>
      </c>
    </row>
    <row r="172" spans="2:6" x14ac:dyDescent="0.15">
      <c r="B172" s="23" t="s">
        <v>14338</v>
      </c>
      <c r="C172" s="23" t="s">
        <v>303</v>
      </c>
      <c r="D172" s="23" t="s">
        <v>14388</v>
      </c>
      <c r="E172" s="23" t="s">
        <v>14387</v>
      </c>
      <c r="F172" s="23" t="s">
        <v>14389</v>
      </c>
    </row>
    <row r="173" spans="2:6" x14ac:dyDescent="0.15">
      <c r="B173" s="23" t="s">
        <v>14338</v>
      </c>
      <c r="C173" s="23" t="s">
        <v>303</v>
      </c>
      <c r="D173" s="23" t="s">
        <v>14391</v>
      </c>
      <c r="E173" s="23" t="s">
        <v>14390</v>
      </c>
      <c r="F173" s="23" t="s">
        <v>14392</v>
      </c>
    </row>
    <row r="174" spans="2:6" x14ac:dyDescent="0.15">
      <c r="B174" s="23" t="s">
        <v>14338</v>
      </c>
      <c r="C174" s="23" t="s">
        <v>303</v>
      </c>
      <c r="D174" s="23" t="s">
        <v>14394</v>
      </c>
      <c r="E174" s="23" t="s">
        <v>14393</v>
      </c>
      <c r="F174" s="23" t="s">
        <v>14395</v>
      </c>
    </row>
    <row r="175" spans="2:6" x14ac:dyDescent="0.15">
      <c r="B175" s="23" t="s">
        <v>14338</v>
      </c>
      <c r="C175" s="23" t="s">
        <v>303</v>
      </c>
      <c r="D175" s="23" t="s">
        <v>14397</v>
      </c>
      <c r="E175" s="23" t="s">
        <v>14396</v>
      </c>
      <c r="F175" s="23" t="s">
        <v>14398</v>
      </c>
    </row>
    <row r="176" spans="2:6" x14ac:dyDescent="0.15">
      <c r="B176" s="23" t="s">
        <v>14338</v>
      </c>
      <c r="C176" s="23" t="s">
        <v>303</v>
      </c>
      <c r="D176" s="23" t="s">
        <v>14400</v>
      </c>
      <c r="E176" s="23" t="s">
        <v>14399</v>
      </c>
      <c r="F176" s="23" t="s">
        <v>14401</v>
      </c>
    </row>
    <row r="177" spans="2:6" x14ac:dyDescent="0.15">
      <c r="B177" s="23" t="s">
        <v>14338</v>
      </c>
      <c r="C177" s="23" t="s">
        <v>303</v>
      </c>
      <c r="D177" s="23" t="s">
        <v>14403</v>
      </c>
      <c r="E177" s="23" t="s">
        <v>14402</v>
      </c>
      <c r="F177" s="23" t="s">
        <v>14404</v>
      </c>
    </row>
    <row r="178" spans="2:6" x14ac:dyDescent="0.15">
      <c r="B178" s="23" t="s">
        <v>14338</v>
      </c>
      <c r="C178" s="23" t="s">
        <v>303</v>
      </c>
      <c r="D178" s="23" t="s">
        <v>14406</v>
      </c>
      <c r="E178" s="23" t="s">
        <v>14405</v>
      </c>
      <c r="F178" s="23" t="s">
        <v>14407</v>
      </c>
    </row>
    <row r="179" spans="2:6" x14ac:dyDescent="0.15">
      <c r="B179" s="23" t="s">
        <v>14338</v>
      </c>
      <c r="C179" s="23" t="s">
        <v>303</v>
      </c>
      <c r="D179" s="23" t="s">
        <v>14409</v>
      </c>
      <c r="E179" s="23" t="s">
        <v>14408</v>
      </c>
      <c r="F179" s="23" t="s">
        <v>14410</v>
      </c>
    </row>
    <row r="180" spans="2:6" x14ac:dyDescent="0.15">
      <c r="B180" s="23" t="s">
        <v>14338</v>
      </c>
      <c r="C180" s="23" t="s">
        <v>303</v>
      </c>
      <c r="D180" s="23" t="s">
        <v>14412</v>
      </c>
      <c r="E180" s="23" t="s">
        <v>14411</v>
      </c>
      <c r="F180" s="23" t="s">
        <v>14413</v>
      </c>
    </row>
    <row r="181" spans="2:6" x14ac:dyDescent="0.15">
      <c r="B181" s="23" t="s">
        <v>14338</v>
      </c>
      <c r="C181" s="23" t="s">
        <v>303</v>
      </c>
      <c r="D181" s="23" t="s">
        <v>14415</v>
      </c>
      <c r="E181" s="23" t="s">
        <v>14414</v>
      </c>
      <c r="F181" s="23" t="s">
        <v>14416</v>
      </c>
    </row>
    <row r="182" spans="2:6" x14ac:dyDescent="0.15">
      <c r="B182" s="23" t="s">
        <v>14338</v>
      </c>
      <c r="C182" s="23" t="s">
        <v>303</v>
      </c>
      <c r="D182" s="23" t="s">
        <v>14418</v>
      </c>
      <c r="E182" s="23" t="s">
        <v>14417</v>
      </c>
      <c r="F182" s="23" t="s">
        <v>14419</v>
      </c>
    </row>
    <row r="183" spans="2:6" x14ac:dyDescent="0.15">
      <c r="B183" s="23" t="s">
        <v>14338</v>
      </c>
      <c r="C183" s="23" t="s">
        <v>303</v>
      </c>
      <c r="D183" s="23" t="s">
        <v>14421</v>
      </c>
      <c r="E183" s="23" t="s">
        <v>14420</v>
      </c>
      <c r="F183" s="23" t="s">
        <v>14422</v>
      </c>
    </row>
    <row r="184" spans="2:6" x14ac:dyDescent="0.15">
      <c r="B184" s="23" t="s">
        <v>14338</v>
      </c>
      <c r="C184" s="23" t="s">
        <v>303</v>
      </c>
      <c r="D184" s="23" t="s">
        <v>14424</v>
      </c>
      <c r="E184" s="23" t="s">
        <v>14423</v>
      </c>
      <c r="F184" s="23" t="s">
        <v>14425</v>
      </c>
    </row>
    <row r="185" spans="2:6" x14ac:dyDescent="0.15">
      <c r="B185" s="23" t="s">
        <v>14338</v>
      </c>
      <c r="C185" s="23" t="s">
        <v>303</v>
      </c>
      <c r="D185" s="23" t="s">
        <v>14427</v>
      </c>
      <c r="E185" s="23" t="s">
        <v>14426</v>
      </c>
      <c r="F185" s="23" t="s">
        <v>14428</v>
      </c>
    </row>
    <row r="186" spans="2:6" x14ac:dyDescent="0.15">
      <c r="B186" s="23" t="s">
        <v>14338</v>
      </c>
      <c r="C186" s="23" t="s">
        <v>303</v>
      </c>
      <c r="D186" s="23" t="s">
        <v>14430</v>
      </c>
      <c r="E186" s="23" t="s">
        <v>14429</v>
      </c>
      <c r="F186" s="23" t="s">
        <v>14431</v>
      </c>
    </row>
    <row r="187" spans="2:6" x14ac:dyDescent="0.15">
      <c r="B187" s="23" t="s">
        <v>14338</v>
      </c>
      <c r="C187" s="23" t="s">
        <v>303</v>
      </c>
      <c r="D187" s="23" t="s">
        <v>14433</v>
      </c>
      <c r="E187" s="23" t="s">
        <v>14432</v>
      </c>
      <c r="F187" s="23" t="s">
        <v>14434</v>
      </c>
    </row>
    <row r="188" spans="2:6" x14ac:dyDescent="0.15">
      <c r="B188" s="23" t="s">
        <v>14338</v>
      </c>
      <c r="C188" s="23" t="s">
        <v>303</v>
      </c>
      <c r="D188" s="23" t="s">
        <v>14436</v>
      </c>
      <c r="E188" s="23" t="s">
        <v>14435</v>
      </c>
      <c r="F188" s="23" t="s">
        <v>14437</v>
      </c>
    </row>
    <row r="189" spans="2:6" x14ac:dyDescent="0.15">
      <c r="B189" s="23" t="s">
        <v>14438</v>
      </c>
      <c r="C189" s="23" t="s">
        <v>78</v>
      </c>
      <c r="D189" s="23" t="s">
        <v>3604</v>
      </c>
      <c r="E189" s="23" t="s">
        <v>14439</v>
      </c>
      <c r="F189" s="23" t="s">
        <v>14440</v>
      </c>
    </row>
    <row r="190" spans="2:6" x14ac:dyDescent="0.15">
      <c r="B190" s="23" t="s">
        <v>14438</v>
      </c>
      <c r="C190" s="23" t="s">
        <v>78</v>
      </c>
      <c r="D190" s="23" t="s">
        <v>3599</v>
      </c>
      <c r="E190" s="23" t="s">
        <v>14441</v>
      </c>
      <c r="F190" s="23" t="s">
        <v>14442</v>
      </c>
    </row>
    <row r="191" spans="2:6" x14ac:dyDescent="0.15">
      <c r="B191" s="23" t="s">
        <v>14438</v>
      </c>
      <c r="C191" s="23" t="s">
        <v>78</v>
      </c>
      <c r="D191" s="23" t="s">
        <v>434</v>
      </c>
      <c r="E191" s="23" t="s">
        <v>14443</v>
      </c>
      <c r="F191" s="23" t="s">
        <v>14444</v>
      </c>
    </row>
    <row r="192" spans="2:6" x14ac:dyDescent="0.15">
      <c r="B192" s="23" t="s">
        <v>14438</v>
      </c>
      <c r="C192" s="23" t="s">
        <v>78</v>
      </c>
      <c r="D192" s="23" t="s">
        <v>14446</v>
      </c>
      <c r="E192" s="23" t="s">
        <v>14445</v>
      </c>
      <c r="F192" s="23" t="s">
        <v>14447</v>
      </c>
    </row>
    <row r="193" spans="2:6" x14ac:dyDescent="0.15">
      <c r="B193" s="23" t="s">
        <v>14438</v>
      </c>
      <c r="C193" s="23" t="s">
        <v>78</v>
      </c>
      <c r="D193" s="23" t="s">
        <v>1510</v>
      </c>
      <c r="E193" s="23" t="s">
        <v>14448</v>
      </c>
      <c r="F193" s="23" t="s">
        <v>14449</v>
      </c>
    </row>
    <row r="194" spans="2:6" x14ac:dyDescent="0.15">
      <c r="B194" s="23" t="s">
        <v>14438</v>
      </c>
      <c r="C194" s="23" t="s">
        <v>78</v>
      </c>
      <c r="D194" s="23" t="s">
        <v>1477</v>
      </c>
      <c r="E194" s="23" t="s">
        <v>14450</v>
      </c>
      <c r="F194" s="23" t="s">
        <v>14451</v>
      </c>
    </row>
    <row r="195" spans="2:6" x14ac:dyDescent="0.15">
      <c r="B195" s="23" t="s">
        <v>14438</v>
      </c>
      <c r="C195" s="23" t="s">
        <v>78</v>
      </c>
      <c r="D195" s="23" t="s">
        <v>1483</v>
      </c>
      <c r="E195" s="23" t="s">
        <v>14452</v>
      </c>
      <c r="F195" s="23" t="s">
        <v>14453</v>
      </c>
    </row>
    <row r="196" spans="2:6" x14ac:dyDescent="0.15">
      <c r="B196" s="23" t="s">
        <v>14438</v>
      </c>
      <c r="C196" s="23" t="s">
        <v>78</v>
      </c>
      <c r="D196" s="23" t="s">
        <v>1534</v>
      </c>
      <c r="E196" s="23" t="s">
        <v>14454</v>
      </c>
      <c r="F196" s="23" t="s">
        <v>14455</v>
      </c>
    </row>
    <row r="197" spans="2:6" x14ac:dyDescent="0.15">
      <c r="B197" s="23" t="s">
        <v>14438</v>
      </c>
      <c r="C197" s="23" t="s">
        <v>78</v>
      </c>
      <c r="D197" s="23" t="s">
        <v>1504</v>
      </c>
      <c r="E197" s="23" t="s">
        <v>14456</v>
      </c>
      <c r="F197" s="23" t="s">
        <v>14457</v>
      </c>
    </row>
    <row r="198" spans="2:6" x14ac:dyDescent="0.15">
      <c r="B198" s="23" t="s">
        <v>14438</v>
      </c>
      <c r="C198" s="23" t="s">
        <v>78</v>
      </c>
      <c r="D198" s="23" t="s">
        <v>1521</v>
      </c>
      <c r="E198" s="23" t="s">
        <v>14458</v>
      </c>
      <c r="F198" s="23" t="s">
        <v>14459</v>
      </c>
    </row>
    <row r="199" spans="2:6" x14ac:dyDescent="0.15">
      <c r="B199" s="23" t="s">
        <v>14438</v>
      </c>
      <c r="C199" s="23" t="s">
        <v>78</v>
      </c>
      <c r="D199" s="23" t="s">
        <v>187</v>
      </c>
      <c r="E199" s="23" t="s">
        <v>14460</v>
      </c>
      <c r="F199" s="23" t="s">
        <v>14461</v>
      </c>
    </row>
    <row r="200" spans="2:6" x14ac:dyDescent="0.15">
      <c r="B200" s="23" t="s">
        <v>14438</v>
      </c>
      <c r="C200" s="23" t="s">
        <v>78</v>
      </c>
      <c r="D200" s="23" t="s">
        <v>3617</v>
      </c>
      <c r="E200" s="23" t="s">
        <v>14462</v>
      </c>
      <c r="F200" s="23" t="s">
        <v>14463</v>
      </c>
    </row>
    <row r="201" spans="2:6" x14ac:dyDescent="0.15">
      <c r="B201" s="23" t="s">
        <v>14438</v>
      </c>
      <c r="C201" s="23" t="s">
        <v>78</v>
      </c>
      <c r="D201" s="23" t="s">
        <v>3639</v>
      </c>
      <c r="E201" s="23" t="s">
        <v>14464</v>
      </c>
      <c r="F201" s="23" t="s">
        <v>14465</v>
      </c>
    </row>
    <row r="202" spans="2:6" x14ac:dyDescent="0.15">
      <c r="B202" s="23" t="s">
        <v>14438</v>
      </c>
      <c r="C202" s="23" t="s">
        <v>78</v>
      </c>
      <c r="D202" s="23" t="s">
        <v>1517</v>
      </c>
      <c r="E202" s="23" t="s">
        <v>14466</v>
      </c>
      <c r="F202" s="23" t="s">
        <v>14467</v>
      </c>
    </row>
    <row r="203" spans="2:6" x14ac:dyDescent="0.15">
      <c r="B203" s="23" t="s">
        <v>14438</v>
      </c>
      <c r="C203" s="23" t="s">
        <v>78</v>
      </c>
      <c r="D203" s="23" t="s">
        <v>1497</v>
      </c>
      <c r="E203" s="23" t="s">
        <v>14468</v>
      </c>
      <c r="F203" s="23" t="s">
        <v>14469</v>
      </c>
    </row>
    <row r="204" spans="2:6" x14ac:dyDescent="0.15">
      <c r="B204" s="23" t="s">
        <v>14438</v>
      </c>
      <c r="C204" s="23" t="s">
        <v>78</v>
      </c>
      <c r="D204" s="23" t="s">
        <v>14471</v>
      </c>
      <c r="E204" s="23" t="s">
        <v>14470</v>
      </c>
      <c r="F204" s="23" t="s">
        <v>14472</v>
      </c>
    </row>
    <row r="205" spans="2:6" x14ac:dyDescent="0.15">
      <c r="B205" s="23" t="s">
        <v>14438</v>
      </c>
      <c r="C205" s="23" t="s">
        <v>78</v>
      </c>
      <c r="D205" s="23" t="s">
        <v>1490</v>
      </c>
      <c r="E205" s="23" t="s">
        <v>14473</v>
      </c>
      <c r="F205" s="23" t="s">
        <v>14474</v>
      </c>
    </row>
    <row r="206" spans="2:6" x14ac:dyDescent="0.15">
      <c r="B206" s="23" t="s">
        <v>14438</v>
      </c>
      <c r="C206" s="23" t="s">
        <v>78</v>
      </c>
      <c r="D206" s="23" t="s">
        <v>2868</v>
      </c>
      <c r="E206" s="23" t="s">
        <v>14475</v>
      </c>
      <c r="F206" s="23" t="s">
        <v>14476</v>
      </c>
    </row>
    <row r="207" spans="2:6" x14ac:dyDescent="0.15">
      <c r="B207" s="23" t="s">
        <v>14438</v>
      </c>
      <c r="C207" s="23" t="s">
        <v>78</v>
      </c>
      <c r="D207" s="23" t="s">
        <v>3593</v>
      </c>
      <c r="E207" s="23" t="s">
        <v>14477</v>
      </c>
      <c r="F207" s="23" t="s">
        <v>14478</v>
      </c>
    </row>
    <row r="208" spans="2:6" x14ac:dyDescent="0.15">
      <c r="B208" s="23" t="s">
        <v>14438</v>
      </c>
      <c r="C208" s="23" t="s">
        <v>78</v>
      </c>
      <c r="D208" s="23" t="s">
        <v>1546</v>
      </c>
      <c r="E208" s="23" t="s">
        <v>14479</v>
      </c>
      <c r="F208" s="23" t="s">
        <v>14480</v>
      </c>
    </row>
    <row r="209" spans="2:6" x14ac:dyDescent="0.15">
      <c r="B209" s="23" t="s">
        <v>14438</v>
      </c>
      <c r="C209" s="23" t="s">
        <v>78</v>
      </c>
      <c r="D209" s="23" t="s">
        <v>1553</v>
      </c>
      <c r="E209" s="23" t="s">
        <v>14481</v>
      </c>
      <c r="F209" s="23" t="s">
        <v>14482</v>
      </c>
    </row>
    <row r="210" spans="2:6" x14ac:dyDescent="0.15">
      <c r="B210" s="23" t="s">
        <v>14438</v>
      </c>
      <c r="C210" s="23" t="s">
        <v>78</v>
      </c>
      <c r="D210" s="23" t="s">
        <v>1540</v>
      </c>
      <c r="E210" s="23" t="s">
        <v>14483</v>
      </c>
      <c r="F210" s="23" t="s">
        <v>14484</v>
      </c>
    </row>
    <row r="211" spans="2:6" x14ac:dyDescent="0.15">
      <c r="B211" s="23" t="s">
        <v>14438</v>
      </c>
      <c r="C211" s="23" t="s">
        <v>78</v>
      </c>
      <c r="D211" s="23" t="s">
        <v>1528</v>
      </c>
      <c r="E211" s="23" t="s">
        <v>14485</v>
      </c>
      <c r="F211" s="23" t="s">
        <v>14486</v>
      </c>
    </row>
    <row r="212" spans="2:6" x14ac:dyDescent="0.15">
      <c r="B212" s="23" t="s">
        <v>14487</v>
      </c>
      <c r="C212" s="23" t="s">
        <v>68</v>
      </c>
      <c r="D212" s="23" t="s">
        <v>1378</v>
      </c>
      <c r="E212" s="23" t="s">
        <v>14488</v>
      </c>
      <c r="F212" s="23" t="s">
        <v>14489</v>
      </c>
    </row>
    <row r="213" spans="2:6" x14ac:dyDescent="0.15">
      <c r="B213" s="23" t="s">
        <v>14487</v>
      </c>
      <c r="C213" s="23" t="s">
        <v>68</v>
      </c>
      <c r="D213" s="23" t="s">
        <v>1406</v>
      </c>
      <c r="E213" s="23" t="s">
        <v>14490</v>
      </c>
      <c r="F213" s="23" t="s">
        <v>14491</v>
      </c>
    </row>
    <row r="214" spans="2:6" x14ac:dyDescent="0.15">
      <c r="B214" s="23" t="s">
        <v>14487</v>
      </c>
      <c r="C214" s="23" t="s">
        <v>68</v>
      </c>
      <c r="D214" s="23" t="s">
        <v>14493</v>
      </c>
      <c r="E214" s="23" t="s">
        <v>14492</v>
      </c>
      <c r="F214" s="23" t="s">
        <v>14494</v>
      </c>
    </row>
    <row r="215" spans="2:6" x14ac:dyDescent="0.15">
      <c r="B215" s="23" t="s">
        <v>14487</v>
      </c>
      <c r="C215" s="23" t="s">
        <v>68</v>
      </c>
      <c r="D215" s="23" t="s">
        <v>14496</v>
      </c>
      <c r="E215" s="23" t="s">
        <v>14495</v>
      </c>
      <c r="F215" s="23" t="s">
        <v>14497</v>
      </c>
    </row>
    <row r="216" spans="2:6" x14ac:dyDescent="0.15">
      <c r="B216" s="23" t="s">
        <v>14487</v>
      </c>
      <c r="C216" s="23" t="s">
        <v>68</v>
      </c>
      <c r="D216" s="23" t="s">
        <v>14499</v>
      </c>
      <c r="E216" s="23" t="s">
        <v>14498</v>
      </c>
      <c r="F216" s="23" t="s">
        <v>14500</v>
      </c>
    </row>
    <row r="217" spans="2:6" x14ac:dyDescent="0.15">
      <c r="B217" s="23" t="s">
        <v>14487</v>
      </c>
      <c r="C217" s="23" t="s">
        <v>68</v>
      </c>
      <c r="D217" s="23" t="s">
        <v>1372</v>
      </c>
      <c r="E217" s="23" t="s">
        <v>14501</v>
      </c>
      <c r="F217" s="23" t="s">
        <v>14502</v>
      </c>
    </row>
    <row r="218" spans="2:6" x14ac:dyDescent="0.15">
      <c r="B218" s="23" t="s">
        <v>14487</v>
      </c>
      <c r="C218" s="23" t="s">
        <v>68</v>
      </c>
      <c r="D218" s="23" t="s">
        <v>14905</v>
      </c>
      <c r="E218" s="23" t="s">
        <v>14503</v>
      </c>
      <c r="F218" s="23" t="s">
        <v>14504</v>
      </c>
    </row>
    <row r="219" spans="2:6" x14ac:dyDescent="0.15">
      <c r="B219" s="23" t="s">
        <v>14487</v>
      </c>
      <c r="C219" s="23" t="s">
        <v>68</v>
      </c>
      <c r="D219" s="23" t="s">
        <v>1367</v>
      </c>
      <c r="E219" s="23" t="s">
        <v>14505</v>
      </c>
      <c r="F219" s="23" t="s">
        <v>14506</v>
      </c>
    </row>
    <row r="220" spans="2:6" x14ac:dyDescent="0.15">
      <c r="B220" s="23" t="s">
        <v>14487</v>
      </c>
      <c r="C220" s="23" t="s">
        <v>68</v>
      </c>
      <c r="D220" s="23" t="s">
        <v>14508</v>
      </c>
      <c r="E220" s="23" t="s">
        <v>14507</v>
      </c>
      <c r="F220" s="23" t="s">
        <v>14509</v>
      </c>
    </row>
    <row r="221" spans="2:6" x14ac:dyDescent="0.15">
      <c r="B221" s="23" t="s">
        <v>14487</v>
      </c>
      <c r="C221" s="23" t="s">
        <v>68</v>
      </c>
      <c r="D221" s="23" t="s">
        <v>3474</v>
      </c>
      <c r="E221" s="23" t="s">
        <v>14510</v>
      </c>
      <c r="F221" s="23" t="s">
        <v>14511</v>
      </c>
    </row>
    <row r="222" spans="2:6" x14ac:dyDescent="0.15">
      <c r="B222" s="23" t="s">
        <v>14487</v>
      </c>
      <c r="C222" s="23" t="s">
        <v>68</v>
      </c>
      <c r="D222" s="23" t="s">
        <v>1421</v>
      </c>
      <c r="E222" s="23" t="s">
        <v>14512</v>
      </c>
      <c r="F222" s="23" t="s">
        <v>14513</v>
      </c>
    </row>
    <row r="223" spans="2:6" x14ac:dyDescent="0.15">
      <c r="B223" s="23" t="s">
        <v>14487</v>
      </c>
      <c r="C223" s="23" t="s">
        <v>68</v>
      </c>
      <c r="D223" s="23" t="s">
        <v>1361</v>
      </c>
      <c r="E223" s="23" t="s">
        <v>14514</v>
      </c>
      <c r="F223" s="23" t="s">
        <v>14515</v>
      </c>
    </row>
    <row r="224" spans="2:6" x14ac:dyDescent="0.15">
      <c r="B224" s="23" t="s">
        <v>14487</v>
      </c>
      <c r="C224" s="23" t="s">
        <v>68</v>
      </c>
      <c r="D224" s="23" t="s">
        <v>3507</v>
      </c>
      <c r="E224" s="23" t="s">
        <v>14516</v>
      </c>
      <c r="F224" s="23" t="s">
        <v>14517</v>
      </c>
    </row>
    <row r="225" spans="2:6" x14ac:dyDescent="0.15">
      <c r="B225" s="23" t="s">
        <v>14487</v>
      </c>
      <c r="C225" s="23" t="s">
        <v>68</v>
      </c>
      <c r="D225" s="23" t="s">
        <v>1416</v>
      </c>
      <c r="E225" s="23" t="s">
        <v>14518</v>
      </c>
      <c r="F225" s="23" t="s">
        <v>14519</v>
      </c>
    </row>
    <row r="226" spans="2:6" x14ac:dyDescent="0.15">
      <c r="B226" s="23" t="s">
        <v>14487</v>
      </c>
      <c r="C226" s="23" t="s">
        <v>68</v>
      </c>
      <c r="D226" s="23" t="s">
        <v>14521</v>
      </c>
      <c r="E226" s="23" t="s">
        <v>14520</v>
      </c>
      <c r="F226" s="23" t="s">
        <v>14522</v>
      </c>
    </row>
    <row r="227" spans="2:6" x14ac:dyDescent="0.15">
      <c r="B227" s="23" t="s">
        <v>14487</v>
      </c>
      <c r="C227" s="23" t="s">
        <v>68</v>
      </c>
      <c r="D227" s="23" t="s">
        <v>14524</v>
      </c>
      <c r="E227" s="23" t="s">
        <v>14523</v>
      </c>
      <c r="F227" s="23" t="s">
        <v>14525</v>
      </c>
    </row>
    <row r="228" spans="2:6" x14ac:dyDescent="0.15">
      <c r="B228" s="23" t="s">
        <v>14487</v>
      </c>
      <c r="C228" s="23" t="s">
        <v>68</v>
      </c>
      <c r="D228" s="23" t="s">
        <v>3943</v>
      </c>
      <c r="E228" s="23" t="s">
        <v>14526</v>
      </c>
      <c r="F228" s="23" t="s">
        <v>14527</v>
      </c>
    </row>
    <row r="229" spans="2:6" x14ac:dyDescent="0.15">
      <c r="B229" s="23" t="s">
        <v>14487</v>
      </c>
      <c r="C229" s="23" t="s">
        <v>68</v>
      </c>
      <c r="D229" s="23" t="s">
        <v>3448</v>
      </c>
      <c r="E229" s="23" t="s">
        <v>14528</v>
      </c>
      <c r="F229" s="23" t="s">
        <v>14529</v>
      </c>
    </row>
    <row r="230" spans="2:6" x14ac:dyDescent="0.15">
      <c r="B230" s="23" t="s">
        <v>14487</v>
      </c>
      <c r="C230" s="23" t="s">
        <v>68</v>
      </c>
      <c r="D230" s="23" t="s">
        <v>14531</v>
      </c>
      <c r="E230" s="23" t="s">
        <v>14530</v>
      </c>
      <c r="F230" s="23" t="s">
        <v>14532</v>
      </c>
    </row>
    <row r="231" spans="2:6" x14ac:dyDescent="0.15">
      <c r="B231" s="23" t="s">
        <v>14487</v>
      </c>
      <c r="C231" s="23" t="s">
        <v>68</v>
      </c>
      <c r="D231" s="23" t="s">
        <v>3526</v>
      </c>
      <c r="E231" s="23" t="s">
        <v>14533</v>
      </c>
      <c r="F231" s="23" t="s">
        <v>14534</v>
      </c>
    </row>
    <row r="232" spans="2:6" x14ac:dyDescent="0.15">
      <c r="B232" s="23" t="s">
        <v>14487</v>
      </c>
      <c r="C232" s="23" t="s">
        <v>68</v>
      </c>
      <c r="D232" s="23" t="s">
        <v>1390</v>
      </c>
      <c r="E232" s="23" t="s">
        <v>14535</v>
      </c>
      <c r="F232" s="23" t="s">
        <v>14536</v>
      </c>
    </row>
    <row r="233" spans="2:6" x14ac:dyDescent="0.15">
      <c r="B233" s="23" t="s">
        <v>14487</v>
      </c>
      <c r="C233" s="23" t="s">
        <v>68</v>
      </c>
      <c r="D233" s="23" t="s">
        <v>3533</v>
      </c>
      <c r="E233" s="23" t="s">
        <v>14537</v>
      </c>
      <c r="F233" s="23" t="s">
        <v>14538</v>
      </c>
    </row>
    <row r="234" spans="2:6" x14ac:dyDescent="0.15">
      <c r="B234" s="23" t="s">
        <v>14487</v>
      </c>
      <c r="C234" s="23" t="s">
        <v>68</v>
      </c>
      <c r="D234" s="23" t="s">
        <v>3485</v>
      </c>
      <c r="E234" s="23" t="s">
        <v>14539</v>
      </c>
      <c r="F234" s="23" t="s">
        <v>14540</v>
      </c>
    </row>
    <row r="235" spans="2:6" x14ac:dyDescent="0.15">
      <c r="B235" s="23" t="s">
        <v>14487</v>
      </c>
      <c r="C235" s="23" t="s">
        <v>68</v>
      </c>
      <c r="D235" s="23" t="s">
        <v>4215</v>
      </c>
      <c r="E235" s="23" t="s">
        <v>14541</v>
      </c>
      <c r="F235" s="23" t="s">
        <v>14542</v>
      </c>
    </row>
    <row r="236" spans="2:6" x14ac:dyDescent="0.15">
      <c r="B236" s="23" t="s">
        <v>14487</v>
      </c>
      <c r="C236" s="23" t="s">
        <v>68</v>
      </c>
      <c r="D236" s="23" t="s">
        <v>14544</v>
      </c>
      <c r="E236" s="23" t="s">
        <v>14543</v>
      </c>
      <c r="F236" s="23" t="s">
        <v>14545</v>
      </c>
    </row>
    <row r="237" spans="2:6" x14ac:dyDescent="0.15">
      <c r="B237" s="23" t="s">
        <v>14487</v>
      </c>
      <c r="C237" s="23" t="s">
        <v>68</v>
      </c>
      <c r="D237" s="23" t="s">
        <v>2855</v>
      </c>
      <c r="E237" s="23" t="s">
        <v>14546</v>
      </c>
      <c r="F237" s="23" t="s">
        <v>14547</v>
      </c>
    </row>
    <row r="238" spans="2:6" x14ac:dyDescent="0.15">
      <c r="B238" s="23" t="s">
        <v>14487</v>
      </c>
      <c r="C238" s="23" t="s">
        <v>68</v>
      </c>
      <c r="D238" s="23" t="s">
        <v>1384</v>
      </c>
      <c r="E238" s="23" t="s">
        <v>14548</v>
      </c>
      <c r="F238" s="23" t="s">
        <v>14549</v>
      </c>
    </row>
    <row r="239" spans="2:6" x14ac:dyDescent="0.15">
      <c r="B239" s="23" t="s">
        <v>14487</v>
      </c>
      <c r="C239" s="23" t="s">
        <v>68</v>
      </c>
      <c r="D239" s="23" t="s">
        <v>3437</v>
      </c>
      <c r="E239" s="23" t="s">
        <v>14550</v>
      </c>
      <c r="F239" s="23" t="s">
        <v>14551</v>
      </c>
    </row>
    <row r="240" spans="2:6" x14ac:dyDescent="0.15">
      <c r="B240" s="23" t="s">
        <v>14552</v>
      </c>
      <c r="C240" s="23" t="s">
        <v>284</v>
      </c>
      <c r="D240" s="23" t="s">
        <v>14554</v>
      </c>
      <c r="E240" s="23" t="s">
        <v>14553</v>
      </c>
      <c r="F240" s="23" t="s">
        <v>14555</v>
      </c>
    </row>
    <row r="241" spans="2:6" x14ac:dyDescent="0.15">
      <c r="B241" s="23" t="s">
        <v>14552</v>
      </c>
      <c r="C241" s="23" t="s">
        <v>284</v>
      </c>
      <c r="D241" s="23" t="s">
        <v>2966</v>
      </c>
      <c r="E241" s="23" t="s">
        <v>14556</v>
      </c>
      <c r="F241" s="23" t="s">
        <v>14557</v>
      </c>
    </row>
    <row r="242" spans="2:6" x14ac:dyDescent="0.15">
      <c r="B242" s="23" t="s">
        <v>14552</v>
      </c>
      <c r="C242" s="23" t="s">
        <v>284</v>
      </c>
      <c r="D242" s="23" t="s">
        <v>7475</v>
      </c>
      <c r="E242" s="23" t="s">
        <v>14558</v>
      </c>
      <c r="F242" s="23" t="s">
        <v>14559</v>
      </c>
    </row>
    <row r="243" spans="2:6" x14ac:dyDescent="0.15">
      <c r="B243" s="23" t="s">
        <v>14552</v>
      </c>
      <c r="C243" s="23" t="s">
        <v>284</v>
      </c>
      <c r="D243" s="23" t="s">
        <v>14561</v>
      </c>
      <c r="E243" s="23" t="s">
        <v>14560</v>
      </c>
      <c r="F243" s="23" t="s">
        <v>14562</v>
      </c>
    </row>
    <row r="244" spans="2:6" x14ac:dyDescent="0.15">
      <c r="B244" s="23" t="s">
        <v>14552</v>
      </c>
      <c r="C244" s="23" t="s">
        <v>284</v>
      </c>
      <c r="D244" s="23" t="s">
        <v>2943</v>
      </c>
      <c r="E244" s="23" t="s">
        <v>14563</v>
      </c>
      <c r="F244" s="23" t="s">
        <v>14564</v>
      </c>
    </row>
    <row r="245" spans="2:6" x14ac:dyDescent="0.15">
      <c r="B245" s="23" t="s">
        <v>14552</v>
      </c>
      <c r="C245" s="23" t="s">
        <v>284</v>
      </c>
      <c r="D245" s="23" t="s">
        <v>612</v>
      </c>
      <c r="E245" s="23" t="s">
        <v>14565</v>
      </c>
      <c r="F245" s="23" t="s">
        <v>14566</v>
      </c>
    </row>
    <row r="246" spans="2:6" x14ac:dyDescent="0.15">
      <c r="B246" s="23" t="s">
        <v>14552</v>
      </c>
      <c r="C246" s="23" t="s">
        <v>284</v>
      </c>
      <c r="D246" s="23" t="s">
        <v>623</v>
      </c>
      <c r="E246" s="23" t="s">
        <v>14567</v>
      </c>
      <c r="F246" s="23" t="s">
        <v>14568</v>
      </c>
    </row>
    <row r="247" spans="2:6" x14ac:dyDescent="0.15">
      <c r="B247" s="23" t="s">
        <v>14552</v>
      </c>
      <c r="C247" s="23" t="s">
        <v>284</v>
      </c>
      <c r="D247" s="23" t="s">
        <v>2069</v>
      </c>
      <c r="E247" s="23" t="s">
        <v>14569</v>
      </c>
      <c r="F247" s="23" t="s">
        <v>14570</v>
      </c>
    </row>
    <row r="248" spans="2:6" x14ac:dyDescent="0.15">
      <c r="B248" s="23" t="s">
        <v>14552</v>
      </c>
      <c r="C248" s="23" t="s">
        <v>284</v>
      </c>
      <c r="D248" s="23" t="s">
        <v>2804</v>
      </c>
      <c r="E248" s="23" t="s">
        <v>14571</v>
      </c>
      <c r="F248" s="23" t="s">
        <v>14572</v>
      </c>
    </row>
    <row r="249" spans="2:6" x14ac:dyDescent="0.15">
      <c r="B249" s="23" t="s">
        <v>14552</v>
      </c>
      <c r="C249" s="23" t="s">
        <v>284</v>
      </c>
      <c r="D249" s="23" t="s">
        <v>643</v>
      </c>
      <c r="E249" s="23" t="s">
        <v>14573</v>
      </c>
      <c r="F249" s="23" t="s">
        <v>14574</v>
      </c>
    </row>
    <row r="250" spans="2:6" x14ac:dyDescent="0.15">
      <c r="B250" s="23" t="s">
        <v>14552</v>
      </c>
      <c r="C250" s="23" t="s">
        <v>284</v>
      </c>
      <c r="D250" s="23" t="s">
        <v>14576</v>
      </c>
      <c r="E250" s="23" t="s">
        <v>14575</v>
      </c>
      <c r="F250" s="23" t="s">
        <v>14577</v>
      </c>
    </row>
    <row r="251" spans="2:6" x14ac:dyDescent="0.15">
      <c r="B251" s="23" t="s">
        <v>14552</v>
      </c>
      <c r="C251" s="23" t="s">
        <v>284</v>
      </c>
      <c r="D251" s="23" t="s">
        <v>297</v>
      </c>
      <c r="E251" s="23" t="s">
        <v>14578</v>
      </c>
      <c r="F251" s="23" t="s">
        <v>14579</v>
      </c>
    </row>
    <row r="252" spans="2:6" x14ac:dyDescent="0.15">
      <c r="B252" s="23" t="s">
        <v>14552</v>
      </c>
      <c r="C252" s="23" t="s">
        <v>284</v>
      </c>
      <c r="D252" s="23" t="s">
        <v>7524</v>
      </c>
      <c r="E252" s="23" t="s">
        <v>14580</v>
      </c>
      <c r="F252" s="23" t="s">
        <v>14581</v>
      </c>
    </row>
    <row r="253" spans="2:6" x14ac:dyDescent="0.15">
      <c r="B253" s="23" t="s">
        <v>14552</v>
      </c>
      <c r="C253" s="23" t="s">
        <v>284</v>
      </c>
      <c r="D253" s="23" t="s">
        <v>2058</v>
      </c>
      <c r="E253" s="23" t="s">
        <v>14582</v>
      </c>
      <c r="F253" s="23" t="s">
        <v>14583</v>
      </c>
    </row>
    <row r="254" spans="2:6" x14ac:dyDescent="0.15">
      <c r="B254" s="23" t="s">
        <v>14552</v>
      </c>
      <c r="C254" s="23" t="s">
        <v>284</v>
      </c>
      <c r="D254" s="23" t="s">
        <v>14585</v>
      </c>
      <c r="E254" s="23" t="s">
        <v>14584</v>
      </c>
      <c r="F254" s="23" t="s">
        <v>14586</v>
      </c>
    </row>
    <row r="255" spans="2:6" x14ac:dyDescent="0.15">
      <c r="B255" s="23" t="s">
        <v>14552</v>
      </c>
      <c r="C255" s="23" t="s">
        <v>284</v>
      </c>
      <c r="D255" s="23" t="s">
        <v>630</v>
      </c>
      <c r="E255" s="23" t="s">
        <v>14587</v>
      </c>
      <c r="F255" s="23" t="s">
        <v>14588</v>
      </c>
    </row>
    <row r="256" spans="2:6" x14ac:dyDescent="0.15">
      <c r="B256" s="23" t="s">
        <v>14552</v>
      </c>
      <c r="C256" s="23" t="s">
        <v>284</v>
      </c>
      <c r="D256" s="23" t="s">
        <v>14590</v>
      </c>
      <c r="E256" s="23" t="s">
        <v>14589</v>
      </c>
      <c r="F256" s="23" t="s">
        <v>14591</v>
      </c>
    </row>
    <row r="257" spans="2:6" x14ac:dyDescent="0.15">
      <c r="B257" s="23" t="s">
        <v>14552</v>
      </c>
      <c r="C257" s="23" t="s">
        <v>284</v>
      </c>
      <c r="D257" s="23" t="s">
        <v>14593</v>
      </c>
      <c r="E257" s="23" t="s">
        <v>14592</v>
      </c>
      <c r="F257" s="23" t="s">
        <v>14594</v>
      </c>
    </row>
    <row r="258" spans="2:6" x14ac:dyDescent="0.15">
      <c r="B258" s="23" t="s">
        <v>14595</v>
      </c>
      <c r="C258" s="23" t="s">
        <v>347</v>
      </c>
      <c r="D258" s="23" t="s">
        <v>14597</v>
      </c>
      <c r="E258" s="23" t="s">
        <v>14596</v>
      </c>
      <c r="F258" s="23" t="s">
        <v>14598</v>
      </c>
    </row>
    <row r="259" spans="2:6" x14ac:dyDescent="0.15">
      <c r="B259" s="23" t="s">
        <v>14595</v>
      </c>
      <c r="C259" s="23" t="s">
        <v>347</v>
      </c>
      <c r="D259" s="23" t="s">
        <v>943</v>
      </c>
      <c r="E259" s="23" t="s">
        <v>14599</v>
      </c>
      <c r="F259" s="23" t="s">
        <v>14600</v>
      </c>
    </row>
    <row r="260" spans="2:6" x14ac:dyDescent="0.15">
      <c r="B260" s="23" t="s">
        <v>14595</v>
      </c>
      <c r="C260" s="23" t="s">
        <v>347</v>
      </c>
      <c r="D260" s="23" t="s">
        <v>14602</v>
      </c>
      <c r="E260" s="23" t="s">
        <v>14601</v>
      </c>
      <c r="F260" s="23" t="s">
        <v>14603</v>
      </c>
    </row>
    <row r="261" spans="2:6" x14ac:dyDescent="0.15">
      <c r="B261" s="23" t="s">
        <v>14595</v>
      </c>
      <c r="C261" s="23" t="s">
        <v>347</v>
      </c>
      <c r="D261" s="23" t="s">
        <v>14605</v>
      </c>
      <c r="E261" s="23" t="s">
        <v>14604</v>
      </c>
      <c r="F261" s="23" t="s">
        <v>14606</v>
      </c>
    </row>
    <row r="262" spans="2:6" x14ac:dyDescent="0.15">
      <c r="B262" s="23" t="s">
        <v>14595</v>
      </c>
      <c r="C262" s="23" t="s">
        <v>347</v>
      </c>
      <c r="D262" s="23" t="s">
        <v>14608</v>
      </c>
      <c r="E262" s="23" t="s">
        <v>14607</v>
      </c>
      <c r="F262" s="23" t="s">
        <v>14465</v>
      </c>
    </row>
    <row r="263" spans="2:6" x14ac:dyDescent="0.15">
      <c r="B263" s="23" t="s">
        <v>14595</v>
      </c>
      <c r="C263" s="23" t="s">
        <v>347</v>
      </c>
      <c r="D263" s="23" t="s">
        <v>14610</v>
      </c>
      <c r="E263" s="23" t="s">
        <v>14609</v>
      </c>
      <c r="F263" s="23" t="s">
        <v>14611</v>
      </c>
    </row>
    <row r="264" spans="2:6" x14ac:dyDescent="0.15">
      <c r="B264" s="23" t="s">
        <v>14595</v>
      </c>
      <c r="C264" s="23" t="s">
        <v>347</v>
      </c>
      <c r="D264" s="23" t="s">
        <v>1009</v>
      </c>
      <c r="E264" s="23" t="s">
        <v>14612</v>
      </c>
      <c r="F264" s="23" t="s">
        <v>14613</v>
      </c>
    </row>
    <row r="265" spans="2:6" x14ac:dyDescent="0.15">
      <c r="B265" s="23" t="s">
        <v>14595</v>
      </c>
      <c r="C265" s="23" t="s">
        <v>347</v>
      </c>
      <c r="D265" s="23" t="s">
        <v>14615</v>
      </c>
      <c r="E265" s="23" t="s">
        <v>14614</v>
      </c>
      <c r="F265" s="23" t="s">
        <v>14616</v>
      </c>
    </row>
    <row r="266" spans="2:6" x14ac:dyDescent="0.15">
      <c r="B266" s="23" t="s">
        <v>14595</v>
      </c>
      <c r="C266" s="23" t="s">
        <v>347</v>
      </c>
      <c r="D266" s="23" t="s">
        <v>14618</v>
      </c>
      <c r="E266" s="23" t="s">
        <v>14617</v>
      </c>
      <c r="F266" s="23" t="s">
        <v>14619</v>
      </c>
    </row>
    <row r="267" spans="2:6" x14ac:dyDescent="0.15">
      <c r="B267" s="23" t="s">
        <v>14595</v>
      </c>
      <c r="C267" s="23" t="s">
        <v>347</v>
      </c>
      <c r="D267" s="23" t="s">
        <v>14621</v>
      </c>
      <c r="E267" s="23" t="s">
        <v>14620</v>
      </c>
      <c r="F267" s="23" t="s">
        <v>14622</v>
      </c>
    </row>
    <row r="268" spans="2:6" x14ac:dyDescent="0.15">
      <c r="B268" s="23" t="s">
        <v>14595</v>
      </c>
      <c r="C268" s="23" t="s">
        <v>347</v>
      </c>
      <c r="D268" s="23" t="s">
        <v>14624</v>
      </c>
      <c r="E268" s="23" t="s">
        <v>14623</v>
      </c>
      <c r="F268" s="23" t="s">
        <v>14625</v>
      </c>
    </row>
    <row r="269" spans="2:6" x14ac:dyDescent="0.15">
      <c r="B269" s="23" t="s">
        <v>14595</v>
      </c>
      <c r="C269" s="23" t="s">
        <v>347</v>
      </c>
      <c r="D269" s="23" t="s">
        <v>14627</v>
      </c>
      <c r="E269" s="23" t="s">
        <v>14626</v>
      </c>
      <c r="F269" s="23" t="s">
        <v>14628</v>
      </c>
    </row>
    <row r="270" spans="2:6" x14ac:dyDescent="0.15">
      <c r="B270" s="23" t="s">
        <v>14595</v>
      </c>
      <c r="C270" s="23" t="s">
        <v>347</v>
      </c>
      <c r="D270" s="23" t="s">
        <v>14630</v>
      </c>
      <c r="E270" s="23" t="s">
        <v>14629</v>
      </c>
      <c r="F270" s="23" t="s">
        <v>14631</v>
      </c>
    </row>
    <row r="271" spans="2:6" x14ac:dyDescent="0.15">
      <c r="B271" s="23" t="s">
        <v>14595</v>
      </c>
      <c r="C271" s="23" t="s">
        <v>347</v>
      </c>
      <c r="D271" s="23" t="s">
        <v>14633</v>
      </c>
      <c r="E271" s="23" t="s">
        <v>14632</v>
      </c>
      <c r="F271" s="23" t="s">
        <v>14634</v>
      </c>
    </row>
    <row r="272" spans="2:6" x14ac:dyDescent="0.15">
      <c r="B272" s="23" t="s">
        <v>14595</v>
      </c>
      <c r="C272" s="23" t="s">
        <v>347</v>
      </c>
      <c r="D272" s="23" t="s">
        <v>14636</v>
      </c>
      <c r="E272" s="23" t="s">
        <v>14635</v>
      </c>
      <c r="F272" s="23" t="s">
        <v>14637</v>
      </c>
    </row>
    <row r="273" spans="2:6" x14ac:dyDescent="0.15">
      <c r="B273" s="23" t="s">
        <v>14595</v>
      </c>
      <c r="C273" s="23" t="s">
        <v>347</v>
      </c>
      <c r="D273" s="23" t="s">
        <v>3196</v>
      </c>
      <c r="E273" s="23" t="s">
        <v>14638</v>
      </c>
      <c r="F273" s="23" t="s">
        <v>14639</v>
      </c>
    </row>
    <row r="274" spans="2:6" x14ac:dyDescent="0.15">
      <c r="B274" s="23" t="s">
        <v>14595</v>
      </c>
      <c r="C274" s="23" t="s">
        <v>347</v>
      </c>
      <c r="D274" s="23" t="s">
        <v>14641</v>
      </c>
      <c r="E274" s="23" t="s">
        <v>14640</v>
      </c>
      <c r="F274" s="23" t="s">
        <v>14642</v>
      </c>
    </row>
    <row r="275" spans="2:6" x14ac:dyDescent="0.15">
      <c r="B275" s="23" t="s">
        <v>14595</v>
      </c>
      <c r="C275" s="23" t="s">
        <v>347</v>
      </c>
      <c r="D275" s="23" t="s">
        <v>14644</v>
      </c>
      <c r="E275" s="23" t="s">
        <v>14643</v>
      </c>
      <c r="F275" s="23" t="s">
        <v>14645</v>
      </c>
    </row>
    <row r="276" spans="2:6" x14ac:dyDescent="0.15">
      <c r="B276" s="23" t="s">
        <v>14595</v>
      </c>
      <c r="C276" s="23" t="s">
        <v>347</v>
      </c>
      <c r="D276" s="23" t="s">
        <v>14647</v>
      </c>
      <c r="E276" s="23" t="s">
        <v>14646</v>
      </c>
      <c r="F276" s="23" t="s">
        <v>14648</v>
      </c>
    </row>
    <row r="277" spans="2:6" x14ac:dyDescent="0.15">
      <c r="B277" s="23" t="s">
        <v>14595</v>
      </c>
      <c r="C277" s="23" t="s">
        <v>347</v>
      </c>
      <c r="D277" s="23" t="s">
        <v>14650</v>
      </c>
      <c r="E277" s="23" t="s">
        <v>14649</v>
      </c>
      <c r="F277" s="23" t="s">
        <v>14651</v>
      </c>
    </row>
    <row r="278" spans="2:6" x14ac:dyDescent="0.15">
      <c r="B278" s="23" t="s">
        <v>14595</v>
      </c>
      <c r="C278" s="23" t="s">
        <v>347</v>
      </c>
      <c r="D278" s="23" t="s">
        <v>14653</v>
      </c>
      <c r="E278" s="23" t="s">
        <v>14652</v>
      </c>
      <c r="F278" s="23" t="s">
        <v>14654</v>
      </c>
    </row>
    <row r="279" spans="2:6" x14ac:dyDescent="0.15">
      <c r="B279" s="23" t="s">
        <v>14595</v>
      </c>
      <c r="C279" s="23" t="s">
        <v>347</v>
      </c>
      <c r="D279" s="23" t="s">
        <v>14656</v>
      </c>
      <c r="E279" s="23" t="s">
        <v>14655</v>
      </c>
      <c r="F279" s="23" t="s">
        <v>14657</v>
      </c>
    </row>
    <row r="280" spans="2:6" x14ac:dyDescent="0.15">
      <c r="B280" s="23" t="s">
        <v>14595</v>
      </c>
      <c r="C280" s="23" t="s">
        <v>347</v>
      </c>
      <c r="D280" s="23" t="s">
        <v>14659</v>
      </c>
      <c r="E280" s="23" t="s">
        <v>14658</v>
      </c>
      <c r="F280" s="23" t="s">
        <v>14660</v>
      </c>
    </row>
    <row r="281" spans="2:6" x14ac:dyDescent="0.15">
      <c r="B281" s="23" t="s">
        <v>14595</v>
      </c>
      <c r="C281" s="23" t="s">
        <v>347</v>
      </c>
      <c r="D281" s="23" t="s">
        <v>14662</v>
      </c>
      <c r="E281" s="23" t="s">
        <v>14661</v>
      </c>
      <c r="F281" s="23" t="s">
        <v>14663</v>
      </c>
    </row>
    <row r="282" spans="2:6" x14ac:dyDescent="0.15">
      <c r="B282" s="23" t="s">
        <v>14595</v>
      </c>
      <c r="C282" s="23" t="s">
        <v>347</v>
      </c>
      <c r="D282" s="23" t="s">
        <v>986</v>
      </c>
      <c r="E282" s="23" t="s">
        <v>14664</v>
      </c>
      <c r="F282" s="23" t="s">
        <v>14665</v>
      </c>
    </row>
    <row r="283" spans="2:6" x14ac:dyDescent="0.15">
      <c r="B283" s="23" t="s">
        <v>14595</v>
      </c>
      <c r="C283" s="23" t="s">
        <v>347</v>
      </c>
      <c r="D283" s="23" t="s">
        <v>14667</v>
      </c>
      <c r="E283" s="23" t="s">
        <v>14666</v>
      </c>
      <c r="F283" s="23" t="s">
        <v>14668</v>
      </c>
    </row>
    <row r="284" spans="2:6" x14ac:dyDescent="0.15">
      <c r="B284" s="23" t="s">
        <v>14595</v>
      </c>
      <c r="C284" s="23" t="s">
        <v>347</v>
      </c>
      <c r="D284" s="23" t="s">
        <v>14670</v>
      </c>
      <c r="E284" s="23" t="s">
        <v>14669</v>
      </c>
      <c r="F284" s="23" t="s">
        <v>14671</v>
      </c>
    </row>
    <row r="285" spans="2:6" x14ac:dyDescent="0.15">
      <c r="B285" s="23" t="s">
        <v>14595</v>
      </c>
      <c r="C285" s="23" t="s">
        <v>347</v>
      </c>
      <c r="D285" s="23" t="s">
        <v>1037</v>
      </c>
      <c r="E285" s="23" t="s">
        <v>14672</v>
      </c>
      <c r="F285" s="23" t="s">
        <v>14673</v>
      </c>
    </row>
    <row r="286" spans="2:6" x14ac:dyDescent="0.15">
      <c r="B286" s="23" t="s">
        <v>14595</v>
      </c>
      <c r="C286" s="23" t="s">
        <v>347</v>
      </c>
      <c r="D286" s="23" t="s">
        <v>14675</v>
      </c>
      <c r="E286" s="23" t="s">
        <v>14674</v>
      </c>
      <c r="F286" s="23" t="s">
        <v>14676</v>
      </c>
    </row>
    <row r="287" spans="2:6" x14ac:dyDescent="0.15">
      <c r="B287" s="23" t="s">
        <v>14677</v>
      </c>
      <c r="C287" s="23" t="s">
        <v>498</v>
      </c>
      <c r="D287" s="23" t="s">
        <v>14679</v>
      </c>
      <c r="E287" s="23" t="s">
        <v>14678</v>
      </c>
      <c r="F287" s="23" t="s">
        <v>14680</v>
      </c>
    </row>
    <row r="288" spans="2:6" x14ac:dyDescent="0.15">
      <c r="B288" s="23" t="s">
        <v>14677</v>
      </c>
      <c r="C288" s="23" t="s">
        <v>498</v>
      </c>
      <c r="D288" s="23" t="s">
        <v>14682</v>
      </c>
      <c r="E288" s="23" t="s">
        <v>14681</v>
      </c>
      <c r="F288" s="23" t="s">
        <v>14683</v>
      </c>
    </row>
    <row r="289" spans="2:6" x14ac:dyDescent="0.15">
      <c r="B289" s="23" t="s">
        <v>14677</v>
      </c>
      <c r="C289" s="23" t="s">
        <v>498</v>
      </c>
      <c r="D289" s="23" t="s">
        <v>14685</v>
      </c>
      <c r="E289" s="23" t="s">
        <v>14684</v>
      </c>
      <c r="F289" s="23" t="s">
        <v>14686</v>
      </c>
    </row>
    <row r="290" spans="2:6" x14ac:dyDescent="0.15">
      <c r="B290" s="23" t="s">
        <v>14677</v>
      </c>
      <c r="C290" s="23" t="s">
        <v>498</v>
      </c>
      <c r="D290" s="23" t="s">
        <v>14688</v>
      </c>
      <c r="E290" s="23" t="s">
        <v>14687</v>
      </c>
      <c r="F290" s="23" t="s">
        <v>14689</v>
      </c>
    </row>
    <row r="291" spans="2:6" x14ac:dyDescent="0.15">
      <c r="B291" s="23" t="s">
        <v>14677</v>
      </c>
      <c r="C291" s="23" t="s">
        <v>498</v>
      </c>
      <c r="D291" s="23" t="s">
        <v>14691</v>
      </c>
      <c r="E291" s="23" t="s">
        <v>14690</v>
      </c>
      <c r="F291" s="23" t="s">
        <v>14692</v>
      </c>
    </row>
    <row r="292" spans="2:6" x14ac:dyDescent="0.15">
      <c r="B292" s="23" t="s">
        <v>14677</v>
      </c>
      <c r="C292" s="23" t="s">
        <v>498</v>
      </c>
      <c r="D292" s="23" t="s">
        <v>14694</v>
      </c>
      <c r="E292" s="23" t="s">
        <v>14693</v>
      </c>
      <c r="F292" s="23" t="s">
        <v>14695</v>
      </c>
    </row>
    <row r="293" spans="2:6" x14ac:dyDescent="0.15">
      <c r="B293" s="23" t="s">
        <v>14677</v>
      </c>
      <c r="C293" s="23" t="s">
        <v>498</v>
      </c>
      <c r="D293" s="23" t="s">
        <v>14697</v>
      </c>
      <c r="E293" s="23" t="s">
        <v>14696</v>
      </c>
      <c r="F293" s="23" t="s">
        <v>14698</v>
      </c>
    </row>
    <row r="294" spans="2:6" x14ac:dyDescent="0.15">
      <c r="B294" s="23" t="s">
        <v>14677</v>
      </c>
      <c r="C294" s="23" t="s">
        <v>498</v>
      </c>
      <c r="D294" s="23" t="s">
        <v>14700</v>
      </c>
      <c r="E294" s="23" t="s">
        <v>14699</v>
      </c>
      <c r="F294" s="23" t="s">
        <v>14701</v>
      </c>
    </row>
    <row r="295" spans="2:6" x14ac:dyDescent="0.15">
      <c r="B295" s="23" t="s">
        <v>14702</v>
      </c>
      <c r="C295" s="23" t="s">
        <v>2915</v>
      </c>
      <c r="D295" s="23" t="s">
        <v>14704</v>
      </c>
      <c r="E295" s="23" t="s">
        <v>14703</v>
      </c>
      <c r="F295" s="23" t="s">
        <v>14705</v>
      </c>
    </row>
    <row r="296" spans="2:6" x14ac:dyDescent="0.15">
      <c r="B296" s="23" t="s">
        <v>14702</v>
      </c>
      <c r="C296" s="23" t="s">
        <v>2915</v>
      </c>
      <c r="D296" s="23" t="s">
        <v>14707</v>
      </c>
      <c r="E296" s="23" t="s">
        <v>14706</v>
      </c>
      <c r="F296" s="23" t="s">
        <v>14708</v>
      </c>
    </row>
    <row r="297" spans="2:6" x14ac:dyDescent="0.15">
      <c r="B297" s="23" t="s">
        <v>14709</v>
      </c>
      <c r="C297" s="23" t="s">
        <v>357</v>
      </c>
      <c r="D297" s="23" t="s">
        <v>14711</v>
      </c>
      <c r="E297" s="23" t="s">
        <v>14710</v>
      </c>
      <c r="F297" s="23" t="s">
        <v>14712</v>
      </c>
    </row>
    <row r="298" spans="2:6" x14ac:dyDescent="0.15">
      <c r="B298" s="23" t="s">
        <v>14709</v>
      </c>
      <c r="C298" s="23" t="s">
        <v>357</v>
      </c>
      <c r="D298" s="23" t="s">
        <v>14714</v>
      </c>
      <c r="E298" s="23" t="s">
        <v>14713</v>
      </c>
      <c r="F298" s="23" t="s">
        <v>14715</v>
      </c>
    </row>
    <row r="299" spans="2:6" x14ac:dyDescent="0.15">
      <c r="B299" s="23" t="s">
        <v>14709</v>
      </c>
      <c r="C299" s="23" t="s">
        <v>357</v>
      </c>
      <c r="D299" s="23" t="s">
        <v>3262</v>
      </c>
      <c r="E299" s="23" t="s">
        <v>14716</v>
      </c>
      <c r="F299" s="23" t="s">
        <v>14717</v>
      </c>
    </row>
    <row r="300" spans="2:6" x14ac:dyDescent="0.15">
      <c r="B300" s="23" t="s">
        <v>14709</v>
      </c>
      <c r="C300" s="23" t="s">
        <v>357</v>
      </c>
      <c r="D300" s="23" t="s">
        <v>1102</v>
      </c>
      <c r="E300" s="23" t="s">
        <v>14718</v>
      </c>
      <c r="F300" s="23" t="s">
        <v>14719</v>
      </c>
    </row>
    <row r="301" spans="2:6" x14ac:dyDescent="0.15">
      <c r="B301" s="23" t="s">
        <v>14709</v>
      </c>
      <c r="C301" s="23" t="s">
        <v>357</v>
      </c>
      <c r="D301" s="23" t="s">
        <v>3268</v>
      </c>
      <c r="E301" s="23" t="s">
        <v>14720</v>
      </c>
      <c r="F301" s="23" t="s">
        <v>14721</v>
      </c>
    </row>
    <row r="302" spans="2:6" x14ac:dyDescent="0.15">
      <c r="B302" s="23" t="s">
        <v>14709</v>
      </c>
      <c r="C302" s="23" t="s">
        <v>357</v>
      </c>
      <c r="D302" s="23" t="s">
        <v>1115</v>
      </c>
      <c r="E302" s="23" t="s">
        <v>14722</v>
      </c>
      <c r="F302" s="23" t="s">
        <v>14723</v>
      </c>
    </row>
    <row r="303" spans="2:6" x14ac:dyDescent="0.15">
      <c r="B303" s="23" t="s">
        <v>14709</v>
      </c>
      <c r="C303" s="23" t="s">
        <v>357</v>
      </c>
      <c r="D303" s="23" t="s">
        <v>14725</v>
      </c>
      <c r="E303" s="23" t="s">
        <v>14724</v>
      </c>
      <c r="F303" s="23" t="s">
        <v>14726</v>
      </c>
    </row>
    <row r="304" spans="2:6" x14ac:dyDescent="0.15">
      <c r="B304" s="23" t="s">
        <v>14709</v>
      </c>
      <c r="C304" s="23" t="s">
        <v>357</v>
      </c>
      <c r="D304" s="23" t="s">
        <v>2371</v>
      </c>
      <c r="E304" s="23" t="s">
        <v>14727</v>
      </c>
      <c r="F304" s="23" t="s">
        <v>14728</v>
      </c>
    </row>
    <row r="305" spans="2:6" x14ac:dyDescent="0.15">
      <c r="B305" s="23" t="s">
        <v>14709</v>
      </c>
      <c r="C305" s="23" t="s">
        <v>357</v>
      </c>
      <c r="D305" s="23" t="s">
        <v>14968</v>
      </c>
      <c r="E305" s="30" t="s">
        <v>15006</v>
      </c>
      <c r="F305" s="23" t="s">
        <v>15007</v>
      </c>
    </row>
    <row r="306" spans="2:6" x14ac:dyDescent="0.15">
      <c r="B306" s="23" t="s">
        <v>14729</v>
      </c>
      <c r="C306" s="23" t="s">
        <v>1579</v>
      </c>
      <c r="D306" s="23" t="s">
        <v>14731</v>
      </c>
      <c r="E306" s="23" t="s">
        <v>14730</v>
      </c>
      <c r="F306" s="23" t="s">
        <v>14732</v>
      </c>
    </row>
    <row r="307" spans="2:6" x14ac:dyDescent="0.15">
      <c r="B307" s="23" t="s">
        <v>14729</v>
      </c>
      <c r="C307" s="23" t="s">
        <v>1579</v>
      </c>
      <c r="D307" s="23" t="s">
        <v>14734</v>
      </c>
      <c r="E307" s="23" t="s">
        <v>14733</v>
      </c>
      <c r="F307" s="23" t="s">
        <v>14735</v>
      </c>
    </row>
    <row r="308" spans="2:6" x14ac:dyDescent="0.15">
      <c r="B308" s="23" t="s">
        <v>14729</v>
      </c>
      <c r="C308" s="23" t="s">
        <v>1579</v>
      </c>
      <c r="D308" s="23" t="s">
        <v>14737</v>
      </c>
      <c r="E308" s="23" t="s">
        <v>14736</v>
      </c>
      <c r="F308" s="23" t="s">
        <v>14738</v>
      </c>
    </row>
    <row r="309" spans="2:6" x14ac:dyDescent="0.15">
      <c r="B309" s="23" t="s">
        <v>14739</v>
      </c>
      <c r="C309" s="23" t="s">
        <v>515</v>
      </c>
      <c r="D309" s="23" t="s">
        <v>14741</v>
      </c>
      <c r="E309" s="23" t="s">
        <v>14740</v>
      </c>
      <c r="F309" s="23" t="s">
        <v>14742</v>
      </c>
    </row>
    <row r="310" spans="2:6" x14ac:dyDescent="0.15">
      <c r="B310" s="23" t="s">
        <v>14739</v>
      </c>
      <c r="C310" s="23" t="s">
        <v>515</v>
      </c>
      <c r="D310" s="23" t="s">
        <v>3911</v>
      </c>
      <c r="E310" s="23" t="s">
        <v>14743</v>
      </c>
      <c r="F310" s="23" t="s">
        <v>14744</v>
      </c>
    </row>
    <row r="311" spans="2:6" x14ac:dyDescent="0.15">
      <c r="B311" s="23" t="s">
        <v>14739</v>
      </c>
      <c r="C311" s="23" t="s">
        <v>515</v>
      </c>
      <c r="D311" s="23" t="s">
        <v>4220</v>
      </c>
      <c r="E311" s="23" t="s">
        <v>14745</v>
      </c>
      <c r="F311" s="23" t="s">
        <v>14746</v>
      </c>
    </row>
    <row r="312" spans="2:6" x14ac:dyDescent="0.15">
      <c r="B312" s="23" t="s">
        <v>14739</v>
      </c>
      <c r="C312" s="23" t="s">
        <v>515</v>
      </c>
      <c r="D312" s="23" t="s">
        <v>1981</v>
      </c>
      <c r="E312" s="23" t="s">
        <v>14747</v>
      </c>
      <c r="F312" s="23" t="s">
        <v>14748</v>
      </c>
    </row>
    <row r="313" spans="2:6" x14ac:dyDescent="0.15">
      <c r="B313" s="23" t="s">
        <v>14739</v>
      </c>
      <c r="C313" s="23" t="s">
        <v>515</v>
      </c>
      <c r="D313" s="23" t="s">
        <v>14750</v>
      </c>
      <c r="E313" s="23" t="s">
        <v>14749</v>
      </c>
      <c r="F313" s="23" t="s">
        <v>14751</v>
      </c>
    </row>
    <row r="314" spans="2:6" x14ac:dyDescent="0.15">
      <c r="B314" s="23" t="s">
        <v>14752</v>
      </c>
      <c r="C314" s="23" t="s">
        <v>2154</v>
      </c>
      <c r="D314" s="23" t="s">
        <v>2981</v>
      </c>
      <c r="E314" s="23" t="s">
        <v>14753</v>
      </c>
      <c r="F314" s="23" t="s">
        <v>14754</v>
      </c>
    </row>
    <row r="315" spans="2:6" x14ac:dyDescent="0.15">
      <c r="B315" s="23" t="s">
        <v>14752</v>
      </c>
      <c r="C315" s="23" t="s">
        <v>2154</v>
      </c>
      <c r="D315" s="23" t="s">
        <v>14756</v>
      </c>
      <c r="E315" s="23" t="s">
        <v>14755</v>
      </c>
      <c r="F315" s="23" t="s">
        <v>14757</v>
      </c>
    </row>
    <row r="316" spans="2:6" x14ac:dyDescent="0.15">
      <c r="B316" s="23" t="s">
        <v>14752</v>
      </c>
      <c r="C316" s="23" t="s">
        <v>2154</v>
      </c>
      <c r="D316" s="23" t="s">
        <v>14759</v>
      </c>
      <c r="E316" s="23" t="s">
        <v>14758</v>
      </c>
      <c r="F316" s="23" t="s">
        <v>14760</v>
      </c>
    </row>
    <row r="317" spans="2:6" x14ac:dyDescent="0.15">
      <c r="B317" s="23" t="s">
        <v>14752</v>
      </c>
      <c r="C317" s="23" t="s">
        <v>2154</v>
      </c>
      <c r="D317" s="23" t="s">
        <v>2811</v>
      </c>
      <c r="E317" s="23" t="s">
        <v>14761</v>
      </c>
      <c r="F317" s="23" t="s">
        <v>14762</v>
      </c>
    </row>
    <row r="318" spans="2:6" x14ac:dyDescent="0.15">
      <c r="B318" s="23" t="s">
        <v>14752</v>
      </c>
      <c r="C318" s="23" t="s">
        <v>2154</v>
      </c>
      <c r="D318" s="23" t="s">
        <v>14764</v>
      </c>
      <c r="E318" s="23" t="s">
        <v>14763</v>
      </c>
      <c r="F318" s="23" t="s">
        <v>14765</v>
      </c>
    </row>
    <row r="319" spans="2:6" x14ac:dyDescent="0.15">
      <c r="B319" s="23" t="s">
        <v>14752</v>
      </c>
      <c r="C319" s="23" t="s">
        <v>2154</v>
      </c>
      <c r="D319" s="23" t="s">
        <v>659</v>
      </c>
      <c r="E319" s="23" t="s">
        <v>14766</v>
      </c>
      <c r="F319" s="23" t="s">
        <v>14767</v>
      </c>
    </row>
    <row r="320" spans="2:6" x14ac:dyDescent="0.15">
      <c r="B320" s="23" t="s">
        <v>14752</v>
      </c>
      <c r="C320" s="23" t="s">
        <v>2154</v>
      </c>
      <c r="D320" s="23" t="s">
        <v>14769</v>
      </c>
      <c r="E320" s="23" t="s">
        <v>14768</v>
      </c>
      <c r="F320" s="23" t="s">
        <v>14770</v>
      </c>
    </row>
    <row r="321" spans="2:6" x14ac:dyDescent="0.15">
      <c r="B321" s="23" t="s">
        <v>14752</v>
      </c>
      <c r="C321" s="23" t="s">
        <v>2154</v>
      </c>
      <c r="D321" s="23" t="s">
        <v>14772</v>
      </c>
      <c r="E321" s="23" t="s">
        <v>14771</v>
      </c>
      <c r="F321" s="23" t="s">
        <v>14773</v>
      </c>
    </row>
    <row r="322" spans="2:6" x14ac:dyDescent="0.15">
      <c r="B322" s="23" t="s">
        <v>14774</v>
      </c>
      <c r="C322" s="23" t="s">
        <v>1624</v>
      </c>
      <c r="D322" s="23" t="s">
        <v>14776</v>
      </c>
      <c r="E322" s="23" t="s">
        <v>14775</v>
      </c>
      <c r="F322" s="23" t="s">
        <v>14777</v>
      </c>
    </row>
    <row r="323" spans="2:6" x14ac:dyDescent="0.15">
      <c r="B323" s="23" t="s">
        <v>14774</v>
      </c>
      <c r="C323" s="23" t="s">
        <v>1624</v>
      </c>
      <c r="D323" s="23" t="s">
        <v>5575</v>
      </c>
      <c r="E323" s="23" t="s">
        <v>14778</v>
      </c>
      <c r="F323" s="23" t="s">
        <v>14779</v>
      </c>
    </row>
    <row r="324" spans="2:6" x14ac:dyDescent="0.15">
      <c r="B324" s="23" t="s">
        <v>14774</v>
      </c>
      <c r="C324" s="23" t="s">
        <v>1624</v>
      </c>
      <c r="D324" s="23" t="s">
        <v>3671</v>
      </c>
      <c r="E324" s="23" t="s">
        <v>14780</v>
      </c>
      <c r="F324" s="23" t="s">
        <v>14781</v>
      </c>
    </row>
    <row r="325" spans="2:6" x14ac:dyDescent="0.15">
      <c r="B325" s="23" t="s">
        <v>14782</v>
      </c>
      <c r="C325" s="23" t="s">
        <v>482</v>
      </c>
      <c r="D325" s="23" t="s">
        <v>14784</v>
      </c>
      <c r="E325" s="23" t="s">
        <v>14783</v>
      </c>
      <c r="F325" s="23" t="s">
        <v>14785</v>
      </c>
    </row>
    <row r="326" spans="2:6" x14ac:dyDescent="0.15">
      <c r="B326" s="23" t="s">
        <v>14782</v>
      </c>
      <c r="C326" s="23" t="s">
        <v>482</v>
      </c>
      <c r="D326" s="23" t="s">
        <v>14787</v>
      </c>
      <c r="E326" s="23" t="s">
        <v>14786</v>
      </c>
      <c r="F326" s="23" t="s">
        <v>14788</v>
      </c>
    </row>
    <row r="327" spans="2:6" x14ac:dyDescent="0.15">
      <c r="B327" s="23" t="s">
        <v>14782</v>
      </c>
      <c r="C327" s="23" t="s">
        <v>482</v>
      </c>
      <c r="D327" s="23" t="s">
        <v>14790</v>
      </c>
      <c r="E327" s="23" t="s">
        <v>14789</v>
      </c>
      <c r="F327" s="23" t="s">
        <v>14791</v>
      </c>
    </row>
    <row r="328" spans="2:6" x14ac:dyDescent="0.15">
      <c r="B328" s="23" t="s">
        <v>14782</v>
      </c>
      <c r="C328" s="23" t="s">
        <v>482</v>
      </c>
      <c r="D328" s="23" t="s">
        <v>14793</v>
      </c>
      <c r="E328" s="23" t="s">
        <v>14792</v>
      </c>
      <c r="F328" s="23" t="s">
        <v>14794</v>
      </c>
    </row>
    <row r="329" spans="2:6" x14ac:dyDescent="0.15">
      <c r="B329" s="23" t="s">
        <v>14782</v>
      </c>
      <c r="C329" s="23" t="s">
        <v>482</v>
      </c>
      <c r="D329" s="23" t="s">
        <v>14796</v>
      </c>
      <c r="E329" s="23" t="s">
        <v>14795</v>
      </c>
      <c r="F329" s="23" t="s">
        <v>14797</v>
      </c>
    </row>
    <row r="330" spans="2:6" x14ac:dyDescent="0.15">
      <c r="B330" s="23" t="s">
        <v>14782</v>
      </c>
      <c r="C330" s="23" t="s">
        <v>482</v>
      </c>
      <c r="D330" s="23" t="s">
        <v>14799</v>
      </c>
      <c r="E330" s="23" t="s">
        <v>14798</v>
      </c>
      <c r="F330" s="23" t="s">
        <v>14800</v>
      </c>
    </row>
    <row r="331" spans="2:6" x14ac:dyDescent="0.15">
      <c r="B331" s="23" t="s">
        <v>14782</v>
      </c>
      <c r="C331" s="23" t="s">
        <v>482</v>
      </c>
      <c r="D331" s="23" t="s">
        <v>14802</v>
      </c>
      <c r="E331" s="23" t="s">
        <v>14801</v>
      </c>
      <c r="F331" s="23" t="s">
        <v>14803</v>
      </c>
    </row>
    <row r="332" spans="2:6" x14ac:dyDescent="0.15">
      <c r="B332" s="23" t="s">
        <v>14782</v>
      </c>
      <c r="C332" s="23" t="s">
        <v>482</v>
      </c>
      <c r="D332" s="23" t="s">
        <v>14805</v>
      </c>
      <c r="E332" s="23" t="s">
        <v>14804</v>
      </c>
      <c r="F332" s="23" t="s">
        <v>14806</v>
      </c>
    </row>
    <row r="333" spans="2:6" x14ac:dyDescent="0.15">
      <c r="B333" s="23" t="s">
        <v>14782</v>
      </c>
      <c r="C333" s="23" t="s">
        <v>482</v>
      </c>
      <c r="D333" s="23" t="s">
        <v>14808</v>
      </c>
      <c r="E333" s="23" t="s">
        <v>14807</v>
      </c>
      <c r="F333" s="23" t="s">
        <v>14809</v>
      </c>
    </row>
  </sheetData>
  <phoneticPr fontId="8"/>
  <pageMargins left="0.7" right="0.7" top="0.75" bottom="0.75" header="0.3" footer="0.3"/>
  <pageSetup paperSize="9" scale="50" orientation="portrait" r:id="rId1"/>
</worksheet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51</vt:i4>
      </vt:variant>
    </vt:vector>
  </HeadingPairs>
  <TitlesOfParts>
    <vt:vector size="54" baseType="lpstr">
      <vt:lpstr>080401 三重県社会福祉施設等名簿　 (表紙・目次)</vt:lpstr>
      <vt:lpstr>080401 三重県社会福祉施設等名簿</vt:lpstr>
      <vt:lpstr>法人一覧</vt:lpstr>
      <vt:lpstr>category0_1</vt:lpstr>
      <vt:lpstr>category0_2</vt:lpstr>
      <vt:lpstr>category1_1</vt:lpstr>
      <vt:lpstr>category1_2</vt:lpstr>
      <vt:lpstr>category2_1</vt:lpstr>
      <vt:lpstr>category2_10</vt:lpstr>
      <vt:lpstr>category2_11</vt:lpstr>
      <vt:lpstr>category2_12</vt:lpstr>
      <vt:lpstr>category2_13</vt:lpstr>
      <vt:lpstr>category2_14</vt:lpstr>
      <vt:lpstr>category2_2</vt:lpstr>
      <vt:lpstr>category2_3</vt:lpstr>
      <vt:lpstr>category2_4</vt:lpstr>
      <vt:lpstr>category2_5</vt:lpstr>
      <vt:lpstr>category2_6</vt:lpstr>
      <vt:lpstr>category2_7</vt:lpstr>
      <vt:lpstr>category2_8</vt:lpstr>
      <vt:lpstr>category2_9</vt:lpstr>
      <vt:lpstr>category3_1</vt:lpstr>
      <vt:lpstr>category4_1</vt:lpstr>
      <vt:lpstr>category4_10</vt:lpstr>
      <vt:lpstr>category4_11</vt:lpstr>
      <vt:lpstr>category4_12</vt:lpstr>
      <vt:lpstr>category4_13</vt:lpstr>
      <vt:lpstr>category4_2</vt:lpstr>
      <vt:lpstr>category4_3</vt:lpstr>
      <vt:lpstr>category4_4</vt:lpstr>
      <vt:lpstr>category4_5</vt:lpstr>
      <vt:lpstr>category4_6</vt:lpstr>
      <vt:lpstr>category4_7</vt:lpstr>
      <vt:lpstr>category4_8</vt:lpstr>
      <vt:lpstr>category4_9</vt:lpstr>
      <vt:lpstr>category5_1</vt:lpstr>
      <vt:lpstr>category5_10</vt:lpstr>
      <vt:lpstr>category5_11</vt:lpstr>
      <vt:lpstr>category5_12</vt:lpstr>
      <vt:lpstr>category5_13</vt:lpstr>
      <vt:lpstr>category5_14</vt:lpstr>
      <vt:lpstr>category5_15</vt:lpstr>
      <vt:lpstr>category5_2</vt:lpstr>
      <vt:lpstr>category5_3</vt:lpstr>
      <vt:lpstr>category5_4</vt:lpstr>
      <vt:lpstr>category5_5</vt:lpstr>
      <vt:lpstr>category5_6</vt:lpstr>
      <vt:lpstr>category5_7</vt:lpstr>
      <vt:lpstr>category5_8</vt:lpstr>
      <vt:lpstr>category5_9</vt:lpstr>
      <vt:lpstr>category6_1</vt:lpstr>
      <vt:lpstr>category6_2</vt:lpstr>
      <vt:lpstr>'080401 三重県社会福祉施設等名簿'!Print_Area</vt:lpstr>
      <vt:lpstr>'080401 三重県社会福祉施設等名簿　 (表紙・目次)'!Print_Area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