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ss220106\農林水産部共有\R06\13_公共関係\08_土日完全週休２日（20250206）\作業用\土日完全週休２日制\とけこみ\"/>
    </mc:Choice>
  </mc:AlternateContent>
  <xr:revisionPtr revIDLastSave="0" documentId="13_ncr:1_{9D9C9A03-A834-4A1B-BA4B-CF06CF824F8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C14" i="1" l="1"/>
  <c r="C23" i="1" l="1"/>
  <c r="R15" i="1"/>
  <c r="R16" i="1" s="1"/>
  <c r="AC15" i="1"/>
  <c r="AC16" i="1" s="1"/>
  <c r="AI15" i="1"/>
  <c r="AI16" i="1" s="1"/>
  <c r="AJ15" i="1"/>
  <c r="AJ16" i="1" s="1"/>
  <c r="G15" i="1"/>
  <c r="G16" i="1" s="1"/>
  <c r="AD15" i="1"/>
  <c r="AD16" i="1" s="1"/>
  <c r="V15" i="1"/>
  <c r="V16" i="1" s="1"/>
  <c r="K15" i="1"/>
  <c r="K16" i="1" s="1"/>
  <c r="Z15" i="1"/>
  <c r="Z16" i="1" s="1"/>
  <c r="H15" i="1"/>
  <c r="H16" i="1" s="1"/>
  <c r="AH15" i="1"/>
  <c r="AH16" i="1" s="1"/>
  <c r="Q15" i="1"/>
  <c r="Q16" i="1" s="1"/>
  <c r="AA15" i="1"/>
  <c r="AA16" i="1" s="1"/>
  <c r="U15" i="1"/>
  <c r="U16" i="1" s="1"/>
  <c r="AG15" i="1"/>
  <c r="AG16" i="1" s="1"/>
  <c r="Y15" i="1"/>
  <c r="Y16" i="1" s="1"/>
  <c r="N15" i="1"/>
  <c r="N16" i="1" s="1"/>
  <c r="I15" i="1"/>
  <c r="I16" i="1" s="1"/>
  <c r="W15" i="1"/>
  <c r="W16" i="1" s="1"/>
  <c r="L15" i="1"/>
  <c r="L16" i="1" s="1"/>
  <c r="E14" i="1"/>
  <c r="AE15" i="1"/>
  <c r="AE16" i="1" s="1"/>
  <c r="AF15" i="1"/>
  <c r="AF16" i="1" s="1"/>
  <c r="AB15" i="1"/>
  <c r="AB16" i="1" s="1"/>
  <c r="X15" i="1"/>
  <c r="X16" i="1" s="1"/>
  <c r="M15" i="1"/>
  <c r="M16" i="1" s="1"/>
  <c r="S15" i="1"/>
  <c r="S16" i="1" s="1"/>
  <c r="T15" i="1"/>
  <c r="T16" i="1" s="1"/>
  <c r="O15" i="1"/>
  <c r="O16" i="1" s="1"/>
  <c r="P15" i="1"/>
  <c r="P16" i="1" s="1"/>
  <c r="J15" i="1"/>
  <c r="J16" i="1" s="1"/>
  <c r="AK15" i="1"/>
  <c r="AK16" i="1" s="1"/>
  <c r="AL19" i="1"/>
  <c r="AL17" i="1"/>
  <c r="AL18" i="1" l="1"/>
  <c r="AL20" i="1"/>
  <c r="B23" i="1"/>
  <c r="C32" i="1" s="1"/>
  <c r="B32" i="1" s="1"/>
  <c r="Z33" i="1" s="1"/>
  <c r="Z34" i="1" s="1"/>
  <c r="G33" i="1" l="1"/>
  <c r="G34" i="1" s="1"/>
  <c r="M33" i="1"/>
  <c r="M34" i="1" s="1"/>
  <c r="AG33" i="1"/>
  <c r="AG34" i="1" s="1"/>
  <c r="AJ33" i="1"/>
  <c r="AJ34" i="1" s="1"/>
  <c r="S33" i="1"/>
  <c r="S34" i="1" s="1"/>
  <c r="K33" i="1"/>
  <c r="K34" i="1" s="1"/>
  <c r="AD33" i="1"/>
  <c r="AD34" i="1" s="1"/>
  <c r="AM19" i="1"/>
  <c r="AM17" i="1"/>
  <c r="AH33" i="1"/>
  <c r="AH34" i="1" s="1"/>
  <c r="X33" i="1"/>
  <c r="X34" i="1" s="1"/>
  <c r="P33" i="1"/>
  <c r="P34" i="1" s="1"/>
  <c r="O33" i="1"/>
  <c r="O34" i="1" s="1"/>
  <c r="Y33" i="1"/>
  <c r="Y34" i="1" s="1"/>
  <c r="AI33" i="1"/>
  <c r="AI34" i="1" s="1"/>
  <c r="AC33" i="1"/>
  <c r="AC34" i="1" s="1"/>
  <c r="W33" i="1"/>
  <c r="W34" i="1" s="1"/>
  <c r="H33" i="1"/>
  <c r="H34" i="1" s="1"/>
  <c r="Q33" i="1"/>
  <c r="Q34" i="1" s="1"/>
  <c r="AK33" i="1"/>
  <c r="AK34" i="1" s="1"/>
  <c r="AE33" i="1"/>
  <c r="AE34" i="1" s="1"/>
  <c r="AA33" i="1"/>
  <c r="AA34" i="1" s="1"/>
  <c r="L33" i="1"/>
  <c r="L34" i="1" s="1"/>
  <c r="E32" i="1"/>
  <c r="J33" i="1"/>
  <c r="J34" i="1" s="1"/>
  <c r="I33" i="1"/>
  <c r="I34" i="1" s="1"/>
  <c r="T33" i="1"/>
  <c r="T34" i="1" s="1"/>
  <c r="N33" i="1"/>
  <c r="N34" i="1" s="1"/>
  <c r="R33" i="1"/>
  <c r="R34" i="1" s="1"/>
  <c r="U33" i="1"/>
  <c r="U34" i="1" s="1"/>
  <c r="AF33" i="1"/>
  <c r="AF34" i="1" s="1"/>
  <c r="AB33" i="1"/>
  <c r="AB34" i="1" s="1"/>
  <c r="V33" i="1"/>
  <c r="V34" i="1" s="1"/>
  <c r="T24" i="1"/>
  <c r="T25" i="1" s="1"/>
  <c r="Z24" i="1"/>
  <c r="Z25" i="1" s="1"/>
  <c r="N24" i="1"/>
  <c r="N25" i="1" s="1"/>
  <c r="V24" i="1"/>
  <c r="V25" i="1" s="1"/>
  <c r="L24" i="1"/>
  <c r="L25" i="1" s="1"/>
  <c r="J24" i="1"/>
  <c r="J25" i="1" s="1"/>
  <c r="AF24" i="1"/>
  <c r="AF25" i="1" s="1"/>
  <c r="U24" i="1"/>
  <c r="U25" i="1" s="1"/>
  <c r="AE24" i="1"/>
  <c r="AE25" i="1" s="1"/>
  <c r="AH24" i="1"/>
  <c r="AH25" i="1" s="1"/>
  <c r="AG24" i="1"/>
  <c r="AG25" i="1" s="1"/>
  <c r="M24" i="1"/>
  <c r="M25" i="1" s="1"/>
  <c r="W24" i="1"/>
  <c r="W25" i="1" s="1"/>
  <c r="R24" i="1"/>
  <c r="R25" i="1" s="1"/>
  <c r="Y24" i="1"/>
  <c r="Y25" i="1" s="1"/>
  <c r="AD24" i="1"/>
  <c r="AD25" i="1" s="1"/>
  <c r="O24" i="1"/>
  <c r="O25" i="1" s="1"/>
  <c r="AI24" i="1"/>
  <c r="AI25" i="1" s="1"/>
  <c r="Q24" i="1"/>
  <c r="Q25" i="1" s="1"/>
  <c r="H24" i="1"/>
  <c r="H25" i="1" s="1"/>
  <c r="G24" i="1"/>
  <c r="AA24" i="1"/>
  <c r="AA25" i="1" s="1"/>
  <c r="I24" i="1"/>
  <c r="I25" i="1" s="1"/>
  <c r="AC24" i="1"/>
  <c r="AC25" i="1" s="1"/>
  <c r="AB24" i="1"/>
  <c r="AB25" i="1" s="1"/>
  <c r="K24" i="1"/>
  <c r="K25" i="1" s="1"/>
  <c r="AK24" i="1"/>
  <c r="AK25" i="1" s="1"/>
  <c r="X24" i="1"/>
  <c r="X25" i="1" s="1"/>
  <c r="AJ24" i="1"/>
  <c r="AJ25" i="1" s="1"/>
  <c r="S24" i="1"/>
  <c r="S25" i="1" s="1"/>
  <c r="P24" i="1"/>
  <c r="P25" i="1" s="1"/>
  <c r="E23" i="1"/>
  <c r="AL35" i="1"/>
  <c r="AL37" i="1" l="1"/>
  <c r="AL36" i="1"/>
  <c r="AM35" i="1" s="1"/>
  <c r="AL38" i="1"/>
  <c r="AL27" i="1"/>
  <c r="G25" i="1"/>
  <c r="AL26" i="1"/>
  <c r="AL29" i="1"/>
  <c r="AL28" i="1"/>
  <c r="AM37" i="1" l="1"/>
  <c r="AM26" i="1"/>
  <c r="AM28" i="1"/>
  <c r="J44" i="1" l="1"/>
  <c r="J45" i="1"/>
  <c r="J46" i="1" l="1"/>
  <c r="R45" i="1" l="1"/>
  <c r="R44" i="1"/>
  <c r="R46" i="1" l="1"/>
</calcChain>
</file>

<file path=xl/sharedStrings.xml><?xml version="1.0" encoding="utf-8"?>
<sst xmlns="http://schemas.openxmlformats.org/spreadsheetml/2006/main" count="89" uniqueCount="43">
  <si>
    <t>週休２日制工事　確認表</t>
    <rPh sb="0" eb="2">
      <t>シュウキュウ</t>
    </rPh>
    <rPh sb="3" eb="4">
      <t>ニチ</t>
    </rPh>
    <rPh sb="4" eb="5">
      <t>セイ</t>
    </rPh>
    <rPh sb="5" eb="7">
      <t>コウジ</t>
    </rPh>
    <rPh sb="8" eb="10">
      <t>カクニン</t>
    </rPh>
    <rPh sb="10" eb="11">
      <t>ヒョウ</t>
    </rPh>
    <phoneticPr fontId="1"/>
  </si>
  <si>
    <t>工事名</t>
    <rPh sb="0" eb="2">
      <t>コウジ</t>
    </rPh>
    <rPh sb="2" eb="3">
      <t>メイ</t>
    </rPh>
    <phoneticPr fontId="1"/>
  </si>
  <si>
    <t>請負業者名</t>
    <rPh sb="0" eb="2">
      <t>ウケオイ</t>
    </rPh>
    <rPh sb="2" eb="4">
      <t>ギョウシャ</t>
    </rPh>
    <rPh sb="4" eb="5">
      <t>メイ</t>
    </rPh>
    <phoneticPr fontId="1"/>
  </si>
  <si>
    <t>工　期</t>
    <rPh sb="0" eb="1">
      <t>コウ</t>
    </rPh>
    <rPh sb="2" eb="3">
      <t>キ</t>
    </rPh>
    <phoneticPr fontId="1"/>
  </si>
  <si>
    <t>～</t>
    <phoneticPr fontId="1"/>
  </si>
  <si>
    <t>現場代理人</t>
    <rPh sb="0" eb="2">
      <t>ゲンバ</t>
    </rPh>
    <rPh sb="2" eb="5">
      <t>ダイリニン</t>
    </rPh>
    <phoneticPr fontId="1"/>
  </si>
  <si>
    <t>工事開始日</t>
    <rPh sb="0" eb="2">
      <t>コウジ</t>
    </rPh>
    <rPh sb="2" eb="4">
      <t>カイシ</t>
    </rPh>
    <rPh sb="4" eb="5">
      <t>ビ</t>
    </rPh>
    <phoneticPr fontId="1"/>
  </si>
  <si>
    <t>完成報告提出日</t>
    <rPh sb="0" eb="2">
      <t>カンセイ</t>
    </rPh>
    <rPh sb="2" eb="4">
      <t>ホウコク</t>
    </rPh>
    <rPh sb="4" eb="6">
      <t>テイシュツ</t>
    </rPh>
    <rPh sb="6" eb="7">
      <t>ビ</t>
    </rPh>
    <phoneticPr fontId="1"/>
  </si>
  <si>
    <t>日数</t>
    <rPh sb="0" eb="2">
      <t>ニッスウ</t>
    </rPh>
    <phoneticPr fontId="1"/>
  </si>
  <si>
    <t>閉所率</t>
    <rPh sb="0" eb="2">
      <t>ヘイショ</t>
    </rPh>
    <rPh sb="2" eb="3">
      <t>リツ</t>
    </rPh>
    <phoneticPr fontId="1"/>
  </si>
  <si>
    <t>備考</t>
    <rPh sb="0" eb="2">
      <t>ビコウ</t>
    </rPh>
    <phoneticPr fontId="1"/>
  </si>
  <si>
    <t>計画</t>
    <rPh sb="0" eb="2">
      <t>ケイカク</t>
    </rPh>
    <phoneticPr fontId="1"/>
  </si>
  <si>
    <t>対象日</t>
    <rPh sb="0" eb="2">
      <t>タイショウ</t>
    </rPh>
    <rPh sb="2" eb="3">
      <t>ヒ</t>
    </rPh>
    <phoneticPr fontId="1"/>
  </si>
  <si>
    <t>閉所日</t>
    <rPh sb="0" eb="2">
      <t>ヘイショ</t>
    </rPh>
    <rPh sb="2" eb="3">
      <t>ヒ</t>
    </rPh>
    <phoneticPr fontId="1"/>
  </si>
  <si>
    <t>実績</t>
    <rPh sb="0" eb="2">
      <t>ジッセキ</t>
    </rPh>
    <phoneticPr fontId="1"/>
  </si>
  <si>
    <t>事⇐工事事故等による不稼働期間、災⇐天災に対する突発的な対応期間、
他⇐その他、受注者の責によらない作業、●⇐閉所日</t>
    <rPh sb="0" eb="1">
      <t>コト</t>
    </rPh>
    <rPh sb="2" eb="4">
      <t>コウジ</t>
    </rPh>
    <rPh sb="4" eb="6">
      <t>ジコ</t>
    </rPh>
    <rPh sb="6" eb="7">
      <t>トウ</t>
    </rPh>
    <rPh sb="10" eb="11">
      <t>フ</t>
    </rPh>
    <rPh sb="11" eb="13">
      <t>カドウ</t>
    </rPh>
    <rPh sb="13" eb="15">
      <t>キカン</t>
    </rPh>
    <rPh sb="16" eb="17">
      <t>サイ</t>
    </rPh>
    <rPh sb="18" eb="20">
      <t>テンサイ</t>
    </rPh>
    <rPh sb="21" eb="22">
      <t>タイ</t>
    </rPh>
    <rPh sb="24" eb="27">
      <t>トッパツテキ</t>
    </rPh>
    <rPh sb="28" eb="30">
      <t>タイオウ</t>
    </rPh>
    <rPh sb="30" eb="32">
      <t>キカン</t>
    </rPh>
    <rPh sb="34" eb="35">
      <t>ホカ</t>
    </rPh>
    <rPh sb="38" eb="39">
      <t>タ</t>
    </rPh>
    <rPh sb="40" eb="43">
      <t>ジュチュウシャ</t>
    </rPh>
    <rPh sb="44" eb="45">
      <t>セキ</t>
    </rPh>
    <rPh sb="50" eb="52">
      <t>サギョウ</t>
    </rPh>
    <phoneticPr fontId="1"/>
  </si>
  <si>
    <t>指定⇐現場閉所指定日、振替⇐指定日の振替日
開始⇐工事開始日、完成⇐完成報告書提出日</t>
    <rPh sb="0" eb="2">
      <t>シテイ</t>
    </rPh>
    <rPh sb="3" eb="5">
      <t>ゲンバ</t>
    </rPh>
    <rPh sb="5" eb="7">
      <t>ヘイショ</t>
    </rPh>
    <rPh sb="7" eb="10">
      <t>シテイビ</t>
    </rPh>
    <rPh sb="11" eb="13">
      <t>フリカエ</t>
    </rPh>
    <rPh sb="14" eb="17">
      <t>シテイビ</t>
    </rPh>
    <rPh sb="18" eb="21">
      <t>フリカエビ</t>
    </rPh>
    <rPh sb="31" eb="33">
      <t>カンセイ</t>
    </rPh>
    <rPh sb="34" eb="36">
      <t>カンセイ</t>
    </rPh>
    <rPh sb="36" eb="39">
      <t>ホウコクショ</t>
    </rPh>
    <rPh sb="39" eb="41">
      <t>テイシュツ</t>
    </rPh>
    <rPh sb="41" eb="42">
      <t>ビ</t>
    </rPh>
    <phoneticPr fontId="1"/>
  </si>
  <si>
    <t>計画時の確認</t>
    <rPh sb="0" eb="2">
      <t>ケイカク</t>
    </rPh>
    <rPh sb="2" eb="3">
      <t>ジ</t>
    </rPh>
    <rPh sb="4" eb="6">
      <t>カクニン</t>
    </rPh>
    <phoneticPr fontId="1"/>
  </si>
  <si>
    <t>対象予定日数</t>
    <rPh sb="0" eb="2">
      <t>タイショウ</t>
    </rPh>
    <rPh sb="2" eb="4">
      <t>ヨテイ</t>
    </rPh>
    <rPh sb="4" eb="6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</si>
  <si>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</si>
  <si>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閉所予定日数</t>
    <rPh sb="0" eb="2">
      <t>ヘイショ</t>
    </rPh>
    <rPh sb="2" eb="4">
      <t>ヨテイ</t>
    </rPh>
    <rPh sb="4" eb="6">
      <t>ニッスウ</t>
    </rPh>
    <phoneticPr fontId="1"/>
  </si>
  <si>
    <t>閉所日数</t>
    <rPh sb="0" eb="2">
      <t>ヘイショ</t>
    </rPh>
    <rPh sb="2" eb="4">
      <t>ニッスウ</t>
    </rPh>
    <phoneticPr fontId="1"/>
  </si>
  <si>
    <t>達成予定率</t>
    <rPh sb="0" eb="2">
      <t>タッセイ</t>
    </rPh>
    <rPh sb="2" eb="4">
      <t>ヨテイ</t>
    </rPh>
    <rPh sb="4" eb="5">
      <t>リツ</t>
    </rPh>
    <phoneticPr fontId="1"/>
  </si>
  <si>
    <t>達成率</t>
    <rPh sb="0" eb="3">
      <t>タッセイリツ</t>
    </rPh>
    <phoneticPr fontId="1"/>
  </si>
  <si>
    <t>判定</t>
    <rPh sb="0" eb="2">
      <t>ハンテイ</t>
    </rPh>
    <phoneticPr fontId="1"/>
  </si>
  <si>
    <t>週休２日</t>
    <rPh sb="0" eb="2">
      <t>シュウキュウ</t>
    </rPh>
    <rPh sb="3" eb="4">
      <t>ニチ</t>
    </rPh>
    <phoneticPr fontId="1"/>
  </si>
  <si>
    <t>成績加点</t>
    <rPh sb="0" eb="2">
      <t>セイセキ</t>
    </rPh>
    <rPh sb="2" eb="4">
      <t>カテン</t>
    </rPh>
    <phoneticPr fontId="1"/>
  </si>
  <si>
    <t>年月</t>
    <rPh sb="0" eb="1">
      <t>ネン</t>
    </rPh>
    <rPh sb="1" eb="2">
      <t>ツキ</t>
    </rPh>
    <phoneticPr fontId="1"/>
  </si>
  <si>
    <t>土日</t>
    <rPh sb="0" eb="2">
      <t>ドニチ</t>
    </rPh>
    <phoneticPr fontId="1"/>
  </si>
  <si>
    <t>対象</t>
    <rPh sb="0" eb="2">
      <t>タイショウ</t>
    </rPh>
    <phoneticPr fontId="1"/>
  </si>
  <si>
    <t>準⇐準備期間、片⇐後片付期間、夏⇐夏休み期間、年⇐年末年始休み期間、
製⇐工場製作期間、〇⇐対象期間、●⇐閉所指定土日、○⇐閉所予定日</t>
    <rPh sb="0" eb="1">
      <t>ジュン</t>
    </rPh>
    <rPh sb="7" eb="8">
      <t>カタ</t>
    </rPh>
    <rPh sb="23" eb="24">
      <t>ネン</t>
    </rPh>
    <rPh sb="25" eb="27">
      <t>ネンマツ</t>
    </rPh>
    <rPh sb="27" eb="29">
      <t>ネンシ</t>
    </rPh>
    <rPh sb="29" eb="30">
      <t>ヤス</t>
    </rPh>
    <rPh sb="31" eb="33">
      <t>キカン</t>
    </rPh>
    <rPh sb="35" eb="36">
      <t>セイ</t>
    </rPh>
    <rPh sb="37" eb="39">
      <t>コウジョウ</t>
    </rPh>
    <rPh sb="39" eb="41">
      <t>セイサク</t>
    </rPh>
    <rPh sb="41" eb="43">
      <t>キカン</t>
    </rPh>
    <rPh sb="46" eb="48">
      <t>タイショウ</t>
    </rPh>
    <rPh sb="48" eb="50">
      <t>キカン</t>
    </rPh>
    <rPh sb="53" eb="55">
      <t>ヘイショ</t>
    </rPh>
    <rPh sb="55" eb="57">
      <t>シテイ</t>
    </rPh>
    <rPh sb="57" eb="59">
      <t>ドニチ</t>
    </rPh>
    <rPh sb="62" eb="64">
      <t>ヘイショ</t>
    </rPh>
    <rPh sb="64" eb="66">
      <t>ヨテイ</t>
    </rPh>
    <rPh sb="66" eb="67">
      <t>ビ</t>
    </rPh>
    <phoneticPr fontId="1"/>
  </si>
  <si>
    <t>閉所</t>
    <rPh sb="0" eb="2">
      <t>ヘイショ</t>
    </rPh>
    <phoneticPr fontId="1"/>
  </si>
  <si>
    <t>成績</t>
    <rPh sb="0" eb="2">
      <t>セイセキ</t>
    </rPh>
    <phoneticPr fontId="1"/>
  </si>
  <si>
    <t>指定土日</t>
    <rPh sb="0" eb="2">
      <t>シテイ</t>
    </rPh>
    <rPh sb="2" eb="4">
      <t>ドニチ</t>
    </rPh>
    <phoneticPr fontId="1"/>
  </si>
  <si>
    <t>実績の確認</t>
    <rPh sb="0" eb="2">
      <t>ジッセキ</t>
    </rPh>
    <rPh sb="3" eb="5">
      <t>カクニン</t>
    </rPh>
    <phoneticPr fontId="1"/>
  </si>
  <si>
    <t>監督員・現場代理人においても間違いがないか確認をお願いします。</t>
    <rPh sb="0" eb="3">
      <t>カントクイン</t>
    </rPh>
    <rPh sb="4" eb="6">
      <t>ゲンバ</t>
    </rPh>
    <rPh sb="6" eb="9">
      <t>ダイリニン</t>
    </rPh>
    <rPh sb="14" eb="16">
      <t>マチガ</t>
    </rPh>
    <rPh sb="21" eb="23">
      <t>カクニン</t>
    </rPh>
    <rPh sb="25" eb="26">
      <t>ネガ</t>
    </rPh>
    <phoneticPr fontId="1"/>
  </si>
  <si>
    <t>開始</t>
  </si>
  <si>
    <t>・対象期間全体の週休２日</t>
    <rPh sb="1" eb="3">
      <t>タイショウ</t>
    </rPh>
    <rPh sb="3" eb="5">
      <t>キカン</t>
    </rPh>
    <rPh sb="5" eb="7">
      <t>ゼンタイ</t>
    </rPh>
    <rPh sb="8" eb="10">
      <t>シュウキュウ</t>
    </rPh>
    <rPh sb="11" eb="12">
      <t>ニチ</t>
    </rPh>
    <phoneticPr fontId="1"/>
  </si>
  <si>
    <t>土日がすべて閉所</t>
    <rPh sb="0" eb="2">
      <t>ドニチ</t>
    </rPh>
    <rPh sb="6" eb="8">
      <t>ヘイショ</t>
    </rPh>
    <phoneticPr fontId="1"/>
  </si>
  <si>
    <t>４週８休を達成</t>
    <rPh sb="1" eb="2">
      <t>シュウ</t>
    </rPh>
    <rPh sb="3" eb="4">
      <t>キュウ</t>
    </rPh>
    <rPh sb="5" eb="7">
      <t>タッセイ</t>
    </rPh>
    <phoneticPr fontId="1"/>
  </si>
  <si>
    <t>完成（検査）時の確認</t>
    <rPh sb="0" eb="2">
      <t>カンセイ</t>
    </rPh>
    <rPh sb="3" eb="5">
      <t>ケンサ</t>
    </rPh>
    <rPh sb="6" eb="7">
      <t>ジ</t>
    </rPh>
    <rPh sb="8" eb="10">
      <t>カクニン</t>
    </rPh>
    <phoneticPr fontId="1"/>
  </si>
  <si>
    <t>※土日を振替て閉所している場合を含む</t>
    <phoneticPr fontId="1"/>
  </si>
  <si>
    <t>対象期間全体の週休２日の状況</t>
    <rPh sb="0" eb="2">
      <t>タイショウ</t>
    </rPh>
    <rPh sb="2" eb="4">
      <t>キカン</t>
    </rPh>
    <rPh sb="4" eb="6">
      <t>ゼンタイ</t>
    </rPh>
    <rPh sb="7" eb="8">
      <t>シュウ</t>
    </rPh>
    <rPh sb="8" eb="9">
      <t>キュウ</t>
    </rPh>
    <rPh sb="10" eb="11">
      <t>ニチ</t>
    </rPh>
    <rPh sb="12" eb="14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</si>
</sst>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d"/>
    <numFmt numFmtId="178" formatCode="aaa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>
      <alignment vertical="center"/>
    </xf>
    <xf numFmtId="177" fontId="0" fillId="0" borderId="4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178" fontId="0" fillId="0" borderId="11" xfId="0" applyNumberForma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6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30" xfId="0" applyFont="1" applyBorder="1" applyAlignment="1">
      <alignment horizontal="left" vertical="center" indent="1"/>
    </xf>
    <xf numFmtId="0" fontId="0" fillId="0" borderId="31" xfId="0" applyBorder="1" applyAlignment="1">
      <alignment horizontal="center" vertical="center"/>
    </xf>
    <xf numFmtId="0" fontId="6" fillId="0" borderId="30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33" xfId="0" applyFont="1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177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0" fillId="0" borderId="16" xfId="0" applyBorder="1" applyAlignment="1">
      <alignment vertical="center" textRotation="255"/>
    </xf>
    <xf numFmtId="0" fontId="10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16" xfId="0" applyFill="1" applyBorder="1" applyAlignment="1">
      <alignment horizontal="center" vertical="center" textRotation="255"/>
    </xf>
    <xf numFmtId="0" fontId="0" fillId="0" borderId="16" xfId="0" applyFill="1" applyBorder="1" applyAlignment="1">
      <alignment vertical="center" textRotation="255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45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4" fillId="0" borderId="47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right" vertical="center"/>
    </xf>
    <xf numFmtId="176" fontId="0" fillId="0" borderId="5" xfId="1" applyNumberFormat="1" applyFont="1" applyFill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0" fillId="0" borderId="4" xfId="1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8" fontId="0" fillId="0" borderId="8" xfId="0" applyNumberFormat="1" applyBorder="1" applyAlignment="1">
      <alignment horizontal="center" vertical="center"/>
    </xf>
    <xf numFmtId="58" fontId="0" fillId="0" borderId="9" xfId="0" applyNumberFormat="1" applyBorder="1" applyAlignment="1">
      <alignment horizontal="center" vertical="center"/>
    </xf>
    <xf numFmtId="58" fontId="0" fillId="0" borderId="10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1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mruColors>
      <color rgb="FFFFFFCC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89648</xdr:colOff>
      <xdr:row>0</xdr:row>
      <xdr:rowOff>15620</xdr:rowOff>
    </xdr:from>
    <xdr:to>
      <xdr:col>41</xdr:col>
      <xdr:colOff>4836869</xdr:colOff>
      <xdr:row>2</xdr:row>
      <xdr:rowOff>123942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56849CF-2538-4D86-94C9-15C756A90B16}"/>
            </a:ext>
          </a:extLst>
        </xdr:cNvPr>
        <xdr:cNvSpPr/>
      </xdr:nvSpPr>
      <xdr:spPr>
        <a:xfrm>
          <a:off x="10652873" y="15620"/>
          <a:ext cx="8481021" cy="622672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○「まんなかホリデー」を推進しています。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（中部地方整備局管内の全ての工事を対象に毎月第２、第４土曜日を一斉休工日とする取組。）</a:t>
          </a:r>
        </a:p>
      </xdr:txBody>
    </xdr:sp>
    <xdr:clientData/>
  </xdr:twoCellAnchor>
  <xdr:twoCellAnchor>
    <xdr:from>
      <xdr:col>31</xdr:col>
      <xdr:colOff>156882</xdr:colOff>
      <xdr:row>8</xdr:row>
      <xdr:rowOff>224118</xdr:rowOff>
    </xdr:from>
    <xdr:to>
      <xdr:col>32</xdr:col>
      <xdr:colOff>180228</xdr:colOff>
      <xdr:row>10</xdr:row>
      <xdr:rowOff>14943</xdr:rowOff>
    </xdr:to>
    <xdr:sp macro="" textlink="">
      <xdr:nvSpPr>
        <xdr:cNvPr id="7" name="左矢印 2">
          <a:extLst>
            <a:ext uri="{FF2B5EF4-FFF2-40B4-BE49-F238E27FC236}">
              <a16:creationId xmlns:a16="http://schemas.microsoft.com/office/drawing/2014/main" id="{0804D44A-F0E7-438D-9ECA-86002F68BD1D}"/>
            </a:ext>
          </a:extLst>
        </xdr:cNvPr>
        <xdr:cNvSpPr/>
      </xdr:nvSpPr>
      <xdr:spPr>
        <a:xfrm>
          <a:off x="10167657" y="2148168"/>
          <a:ext cx="299571" cy="3051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156882</xdr:colOff>
      <xdr:row>43</xdr:row>
      <xdr:rowOff>201706</xdr:rowOff>
    </xdr:from>
    <xdr:to>
      <xdr:col>21</xdr:col>
      <xdr:colOff>180228</xdr:colOff>
      <xdr:row>45</xdr:row>
      <xdr:rowOff>37354</xdr:rowOff>
    </xdr:to>
    <xdr:sp macro="" textlink="">
      <xdr:nvSpPr>
        <xdr:cNvPr id="8" name="左矢印 3">
          <a:extLst>
            <a:ext uri="{FF2B5EF4-FFF2-40B4-BE49-F238E27FC236}">
              <a16:creationId xmlns:a16="http://schemas.microsoft.com/office/drawing/2014/main" id="{D0B44DBE-FE50-4371-8BE9-63A46136FC6F}"/>
            </a:ext>
          </a:extLst>
        </xdr:cNvPr>
        <xdr:cNvSpPr/>
      </xdr:nvSpPr>
      <xdr:spPr>
        <a:xfrm>
          <a:off x="7129182" y="97004281"/>
          <a:ext cx="299571" cy="31189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R46"/>
  <sheetViews>
    <sheetView tabSelected="1" topLeftCell="D1" zoomScale="55" zoomScaleNormal="55" zoomScalePageLayoutView="85" workbookViewId="0">
      <selection activeCell="G33" sqref="G33"/>
    </sheetView>
  </sheetViews>
  <sheetFormatPr defaultRowHeight="18"/>
  <cols>
    <col min="1" max="3" width="6.58203125" style="28" hidden="1" customWidth="1"/>
    <col min="4" max="4" width="1.58203125" style="29" customWidth="1"/>
    <col min="5" max="5" width="12.08203125" bestFit="1" customWidth="1"/>
    <col min="6" max="6" width="7.08203125" bestFit="1" customWidth="1"/>
    <col min="7" max="36" width="3.58203125" style="1" customWidth="1"/>
    <col min="37" max="37" width="3.58203125" customWidth="1"/>
    <col min="38" max="38" width="5.25" style="1" bestFit="1" customWidth="1"/>
    <col min="39" max="39" width="7.08203125" bestFit="1" customWidth="1"/>
    <col min="40" max="41" width="7.08203125" customWidth="1"/>
    <col min="42" max="42" width="62.33203125" customWidth="1"/>
    <col min="44" max="44" width="9.58203125" bestFit="1" customWidth="1"/>
  </cols>
  <sheetData>
    <row r="1" spans="1:42" ht="20.25" customHeight="1"/>
    <row r="2" spans="1:42" ht="20.25" customHeight="1">
      <c r="E2" s="35" t="s">
        <v>0</v>
      </c>
    </row>
    <row r="3" spans="1:42" ht="20.25" customHeight="1"/>
    <row r="4" spans="1:42" ht="20.25" customHeight="1">
      <c r="F4" s="101" t="s">
        <v>1</v>
      </c>
      <c r="G4" s="102"/>
      <c r="H4" s="101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N4" s="100"/>
      <c r="AO4" s="100"/>
      <c r="AP4" s="100"/>
    </row>
    <row r="5" spans="1:42" ht="20.25" customHeight="1">
      <c r="F5" s="101" t="s">
        <v>3</v>
      </c>
      <c r="G5" s="102"/>
      <c r="H5" s="103">
        <v>45748</v>
      </c>
      <c r="I5" s="104"/>
      <c r="J5" s="104"/>
      <c r="K5" s="104"/>
      <c r="L5" s="104"/>
      <c r="M5" s="105"/>
      <c r="N5" s="101" t="s">
        <v>4</v>
      </c>
      <c r="O5" s="102"/>
      <c r="P5" s="103">
        <v>45838</v>
      </c>
      <c r="Q5" s="104"/>
      <c r="R5" s="104"/>
      <c r="S5" s="104"/>
      <c r="T5" s="104"/>
      <c r="U5" s="104"/>
      <c r="V5" s="105"/>
      <c r="X5" s="72" t="s">
        <v>5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M5" s="1"/>
      <c r="AN5" s="100"/>
      <c r="AO5" s="100"/>
      <c r="AP5" s="100"/>
    </row>
    <row r="6" spans="1:42" ht="20.25" customHeight="1">
      <c r="F6" s="72" t="s">
        <v>6</v>
      </c>
      <c r="G6" s="72"/>
      <c r="H6" s="92"/>
      <c r="I6" s="72"/>
      <c r="J6" s="72"/>
      <c r="K6" s="72"/>
      <c r="L6" s="72"/>
      <c r="M6" s="72" t="s">
        <v>7</v>
      </c>
      <c r="N6" s="72"/>
      <c r="O6" s="72"/>
      <c r="P6" s="72"/>
      <c r="Q6" s="92"/>
      <c r="R6" s="92"/>
      <c r="S6" s="92"/>
      <c r="T6" s="92"/>
      <c r="U6" s="92"/>
      <c r="V6" s="92"/>
      <c r="AK6" s="1"/>
      <c r="AM6" s="1"/>
      <c r="AN6" s="1"/>
      <c r="AO6" s="1"/>
    </row>
    <row r="7" spans="1:42" ht="20.25" customHeight="1" thickBot="1">
      <c r="AK7" s="1"/>
    </row>
    <row r="8" spans="1:42" ht="10" customHeight="1"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9"/>
      <c r="AH8" s="93" t="s">
        <v>35</v>
      </c>
      <c r="AI8" s="94"/>
      <c r="AJ8" s="94"/>
      <c r="AK8" s="94"/>
      <c r="AL8" s="94"/>
      <c r="AM8" s="94"/>
      <c r="AN8" s="94"/>
      <c r="AO8" s="94"/>
      <c r="AP8" s="94"/>
    </row>
    <row r="9" spans="1:42" ht="20.25" customHeight="1">
      <c r="E9" s="5" t="s">
        <v>24</v>
      </c>
      <c r="F9" s="20" t="s">
        <v>25</v>
      </c>
      <c r="G9" s="16"/>
      <c r="I9" s="15"/>
      <c r="J9" s="16"/>
      <c r="K9" s="16"/>
      <c r="L9" s="16"/>
      <c r="M9" s="16"/>
      <c r="N9" s="16"/>
      <c r="O9" s="16"/>
      <c r="P9" s="16"/>
      <c r="Q9" s="16"/>
      <c r="U9" s="95"/>
      <c r="V9" s="96"/>
      <c r="W9" s="16"/>
      <c r="Y9" s="15" t="s">
        <v>26</v>
      </c>
      <c r="Z9" s="16"/>
      <c r="AC9" s="97"/>
      <c r="AD9" s="97"/>
      <c r="AE9" s="21"/>
      <c r="AH9" s="94"/>
      <c r="AI9" s="94"/>
      <c r="AJ9" s="94"/>
      <c r="AK9" s="94"/>
      <c r="AL9" s="94"/>
      <c r="AM9" s="94"/>
      <c r="AN9" s="94"/>
      <c r="AO9" s="94"/>
      <c r="AP9" s="94"/>
    </row>
    <row r="10" spans="1:42" ht="20.25" customHeight="1">
      <c r="E10" s="5"/>
      <c r="F10" s="22"/>
      <c r="G10" s="16"/>
      <c r="I10" s="15" t="s">
        <v>37</v>
      </c>
      <c r="J10" s="16"/>
      <c r="K10" s="16"/>
      <c r="L10" s="16"/>
      <c r="M10" s="16"/>
      <c r="N10" s="16"/>
      <c r="O10" s="16"/>
      <c r="P10" s="16"/>
      <c r="Q10" s="16"/>
      <c r="U10" s="97"/>
      <c r="V10" s="97"/>
      <c r="W10" s="16"/>
      <c r="X10" s="16"/>
      <c r="Y10" s="16"/>
      <c r="Z10" s="16"/>
      <c r="AA10" s="16"/>
      <c r="AB10" s="16"/>
      <c r="AE10" s="21"/>
      <c r="AH10" s="94"/>
      <c r="AI10" s="94"/>
      <c r="AJ10" s="94"/>
      <c r="AK10" s="94"/>
      <c r="AL10" s="94"/>
      <c r="AM10" s="94"/>
      <c r="AN10" s="94"/>
      <c r="AO10" s="94"/>
      <c r="AP10" s="94"/>
    </row>
    <row r="11" spans="1:42" ht="20.25" customHeight="1">
      <c r="E11" s="5"/>
      <c r="F11" s="22"/>
      <c r="G11" s="16"/>
      <c r="I11" s="15"/>
      <c r="J11" s="16"/>
      <c r="K11" s="16"/>
      <c r="L11" s="16"/>
      <c r="M11" s="16"/>
      <c r="N11" s="16"/>
      <c r="O11" s="16"/>
      <c r="P11" s="16"/>
      <c r="Q11" s="16"/>
      <c r="U11" s="98"/>
      <c r="V11" s="99"/>
      <c r="W11" s="16"/>
      <c r="X11" s="16"/>
      <c r="Y11" s="16"/>
      <c r="Z11" s="16"/>
      <c r="AA11" s="16"/>
      <c r="AB11" s="16"/>
      <c r="AE11" s="21"/>
      <c r="AH11" s="94"/>
      <c r="AI11" s="94"/>
      <c r="AJ11" s="94"/>
      <c r="AK11" s="94"/>
      <c r="AL11" s="94"/>
      <c r="AM11" s="94"/>
      <c r="AN11" s="94"/>
      <c r="AO11" s="94"/>
      <c r="AP11" s="94"/>
    </row>
    <row r="12" spans="1:42" ht="10" customHeight="1" thickBot="1">
      <c r="E12" s="5"/>
      <c r="F12" s="23"/>
      <c r="G12" s="24"/>
      <c r="H12" s="25"/>
      <c r="I12" s="24"/>
      <c r="J12" s="24"/>
      <c r="K12" s="24"/>
      <c r="L12" s="24"/>
      <c r="M12" s="24"/>
      <c r="N12" s="24"/>
      <c r="O12" s="24"/>
      <c r="P12" s="24"/>
      <c r="Q12" s="24"/>
      <c r="R12" s="26"/>
      <c r="S12" s="26"/>
      <c r="T12" s="24"/>
      <c r="U12" s="24"/>
      <c r="V12" s="24"/>
      <c r="W12" s="24"/>
      <c r="X12" s="24"/>
      <c r="Y12" s="24"/>
      <c r="Z12" s="24"/>
      <c r="AA12" s="24"/>
      <c r="AB12" s="24"/>
      <c r="AC12" s="26"/>
      <c r="AD12" s="26"/>
      <c r="AE12" s="27"/>
      <c r="AH12" s="94"/>
      <c r="AI12" s="94"/>
      <c r="AJ12" s="94"/>
      <c r="AK12" s="94"/>
      <c r="AL12" s="94"/>
      <c r="AM12" s="94"/>
      <c r="AN12" s="94"/>
      <c r="AO12" s="94"/>
      <c r="AP12" s="94"/>
    </row>
    <row r="13" spans="1:42" ht="20.25" customHeight="1">
      <c r="B13" s="28" t="s">
        <v>11</v>
      </c>
      <c r="C13" s="28" t="s">
        <v>14</v>
      </c>
      <c r="AK13" s="1"/>
      <c r="AM13" s="1"/>
      <c r="AN13" s="1"/>
      <c r="AO13" s="1"/>
      <c r="AP13" s="1"/>
    </row>
    <row r="14" spans="1:42" ht="20.25" customHeight="1" thickBot="1">
      <c r="A14" s="28" t="s">
        <v>27</v>
      </c>
      <c r="B14" s="28">
        <f>IF(H5="","",YEAR(H5))</f>
        <v>2025</v>
      </c>
      <c r="C14" s="28">
        <f>IF(B14="","",MONTH(H5))</f>
        <v>4</v>
      </c>
      <c r="E14" t="str">
        <f>IF(B14="","","令和"&amp;B14-2018&amp;"年"&amp;C14&amp;"月")</f>
        <v>令和7年4月</v>
      </c>
      <c r="G14" s="2"/>
    </row>
    <row r="15" spans="1:42" ht="20.25" customHeight="1">
      <c r="E15" s="86"/>
      <c r="F15" s="87"/>
      <c r="G15" s="6">
        <f>IF($B14="","",DATE($B14,$C14,1))</f>
        <v>45748</v>
      </c>
      <c r="H15" s="6">
        <f>IF($B14="","",DATE($B14,$C14,2))</f>
        <v>45749</v>
      </c>
      <c r="I15" s="6">
        <f>IF($B14="","",DATE($B14,$C14,3))</f>
        <v>45750</v>
      </c>
      <c r="J15" s="6">
        <f>IF($B14="","",DATE($B14,$C14,4))</f>
        <v>45751</v>
      </c>
      <c r="K15" s="6">
        <f>IF($B14="","",DATE($B14,$C14,5))</f>
        <v>45752</v>
      </c>
      <c r="L15" s="6">
        <f>IF($B14="","",DATE($B14,$C14,6))</f>
        <v>45753</v>
      </c>
      <c r="M15" s="6">
        <f>IF($B14="","",DATE($B14,$C14,7))</f>
        <v>45754</v>
      </c>
      <c r="N15" s="6">
        <f>IF($B14="","",DATE($B14,$C14,8))</f>
        <v>45755</v>
      </c>
      <c r="O15" s="6">
        <f>IF($B14="","",DATE($B14,$C14,9))</f>
        <v>45756</v>
      </c>
      <c r="P15" s="6">
        <f>IF($B14="","",DATE($B14,$C14,10))</f>
        <v>45757</v>
      </c>
      <c r="Q15" s="6">
        <f>IF($B14="","",DATE($B14,$C14,11))</f>
        <v>45758</v>
      </c>
      <c r="R15" s="6">
        <f>IF($B14="","",DATE($B14,$C14,12))</f>
        <v>45759</v>
      </c>
      <c r="S15" s="6">
        <f>IF($B14="","",DATE($B14,$C14,13))</f>
        <v>45760</v>
      </c>
      <c r="T15" s="6">
        <f>IF($B14="","",DATE($B14,$C14,14))</f>
        <v>45761</v>
      </c>
      <c r="U15" s="6">
        <f>IF($B14="","",DATE($B14,$C14,15))</f>
        <v>45762</v>
      </c>
      <c r="V15" s="6">
        <f>IF($B14="","",DATE($B14,$C14,16))</f>
        <v>45763</v>
      </c>
      <c r="W15" s="6">
        <f>IF($B14="","",DATE($B14,$C14,17))</f>
        <v>45764</v>
      </c>
      <c r="X15" s="6">
        <f>IF($B14="","",DATE($B14,$C14,18))</f>
        <v>45765</v>
      </c>
      <c r="Y15" s="6">
        <f>IF($B14="","",DATE($B14,$C14,19))</f>
        <v>45766</v>
      </c>
      <c r="Z15" s="6">
        <f>IF($B14="","",DATE($B14,$C14,20))</f>
        <v>45767</v>
      </c>
      <c r="AA15" s="6">
        <f>IF($B14="","",DATE($B14,$C14,21))</f>
        <v>45768</v>
      </c>
      <c r="AB15" s="6">
        <f>IF($B14="","",DATE($B14,$C14,22))</f>
        <v>45769</v>
      </c>
      <c r="AC15" s="6">
        <f>IF($B14="","",DATE($B14,$C14,23))</f>
        <v>45770</v>
      </c>
      <c r="AD15" s="6">
        <f>IF($B14="","",DATE($B14,$C14,24))</f>
        <v>45771</v>
      </c>
      <c r="AE15" s="6">
        <f>IF($B14="","",DATE($B14,$C14,25))</f>
        <v>45772</v>
      </c>
      <c r="AF15" s="6">
        <f>IF($B14="","",DATE($B14,$C14,26))</f>
        <v>45773</v>
      </c>
      <c r="AG15" s="6">
        <f>IF($B14="","",DATE($B14,$C14,27))</f>
        <v>45774</v>
      </c>
      <c r="AH15" s="6">
        <f>IF($B14="","",DATE($B14,$C14,28))</f>
        <v>45775</v>
      </c>
      <c r="AI15" s="6">
        <f>IF($B14="","",IF(MONTH(DATE($B14,$C14,29))=$C14,DATE($B14,$C14,29),""))</f>
        <v>45776</v>
      </c>
      <c r="AJ15" s="6">
        <f>IF($B14="","",IF(MONTH(DATE($B14,$C14,30))=$C14,DATE($B14,$C14,30),""))</f>
        <v>45777</v>
      </c>
      <c r="AK15" s="6" t="str">
        <f>IF($B14="","",IF(MONTH(DATE($B14,$C14,31))=$C14,DATE($B14,$C14,31),""))</f>
        <v/>
      </c>
      <c r="AL15" s="51" t="s">
        <v>8</v>
      </c>
      <c r="AM15" s="90" t="s">
        <v>9</v>
      </c>
      <c r="AN15" s="50" t="s">
        <v>10</v>
      </c>
      <c r="AO15" s="51"/>
      <c r="AP15" s="52"/>
    </row>
    <row r="16" spans="1:42" ht="20.25" customHeight="1" thickBot="1">
      <c r="A16" s="28" t="s">
        <v>28</v>
      </c>
      <c r="E16" s="88"/>
      <c r="F16" s="89"/>
      <c r="G16" s="8" t="str">
        <f>IFERROR(IF(WEEKDAY(G15,1)=1,"日",IF(WEEKDAY(G15,1)=2,"月",IF(WEEKDAY(G15,1)=3,"火",IF(WEEKDAY(G15,1)=4,"水",IF(WEEKDAY(G15,1)=5,"木",IF(WEEKDAY(G15,1)=6,"金","土")))))),"")</f>
        <v>火</v>
      </c>
      <c r="H16" s="8" t="str">
        <f t="shared" ref="H16:AK16" si="0">IFERROR(IF(WEEKDAY(H15,1)=1,"日",IF(WEEKDAY(H15,1)=2,"月",IF(WEEKDAY(H15,1)=3,"火",IF(WEEKDAY(H15,1)=4,"水",IF(WEEKDAY(H15,1)=5,"木",IF(WEEKDAY(H15,1)=6,"金","土")))))),"")</f>
        <v>水</v>
      </c>
      <c r="I16" s="8" t="str">
        <f t="shared" si="0"/>
        <v>木</v>
      </c>
      <c r="J16" s="8" t="str">
        <f t="shared" si="0"/>
        <v>金</v>
      </c>
      <c r="K16" s="8" t="str">
        <f t="shared" si="0"/>
        <v>土</v>
      </c>
      <c r="L16" s="8" t="str">
        <f t="shared" si="0"/>
        <v>日</v>
      </c>
      <c r="M16" s="8" t="str">
        <f t="shared" si="0"/>
        <v>月</v>
      </c>
      <c r="N16" s="8" t="str">
        <f t="shared" si="0"/>
        <v>火</v>
      </c>
      <c r="O16" s="8" t="str">
        <f>IFERROR(IF(WEEKDAY(O15,1)=1,"日",IF(WEEKDAY(O15,1)=2,"月",IF(WEEKDAY(O15,1)=3,"火",IF(WEEKDAY(O15,1)=4,"水",IF(WEEKDAY(O15,1)=5,"木",IF(WEEKDAY(O15,1)=6,"金","土")))))),"")</f>
        <v>水</v>
      </c>
      <c r="P16" s="8" t="str">
        <f t="shared" si="0"/>
        <v>木</v>
      </c>
      <c r="Q16" s="8" t="str">
        <f t="shared" si="0"/>
        <v>金</v>
      </c>
      <c r="R16" s="8" t="str">
        <f t="shared" si="0"/>
        <v>土</v>
      </c>
      <c r="S16" s="8" t="str">
        <f t="shared" si="0"/>
        <v>日</v>
      </c>
      <c r="T16" s="8" t="str">
        <f t="shared" si="0"/>
        <v>月</v>
      </c>
      <c r="U16" s="8" t="str">
        <f t="shared" si="0"/>
        <v>火</v>
      </c>
      <c r="V16" s="8" t="str">
        <f t="shared" si="0"/>
        <v>水</v>
      </c>
      <c r="W16" s="8" t="str">
        <f t="shared" si="0"/>
        <v>木</v>
      </c>
      <c r="X16" s="8" t="str">
        <f t="shared" si="0"/>
        <v>金</v>
      </c>
      <c r="Y16" s="8" t="str">
        <f t="shared" si="0"/>
        <v>土</v>
      </c>
      <c r="Z16" s="8" t="str">
        <f t="shared" si="0"/>
        <v>日</v>
      </c>
      <c r="AA16" s="8" t="str">
        <f t="shared" si="0"/>
        <v>月</v>
      </c>
      <c r="AB16" s="8" t="str">
        <f t="shared" si="0"/>
        <v>火</v>
      </c>
      <c r="AC16" s="8" t="str">
        <f t="shared" si="0"/>
        <v>水</v>
      </c>
      <c r="AD16" s="8" t="str">
        <f t="shared" si="0"/>
        <v>木</v>
      </c>
      <c r="AE16" s="8" t="str">
        <f t="shared" si="0"/>
        <v>金</v>
      </c>
      <c r="AF16" s="8" t="str">
        <f t="shared" si="0"/>
        <v>土</v>
      </c>
      <c r="AG16" s="8" t="str">
        <f t="shared" si="0"/>
        <v>日</v>
      </c>
      <c r="AH16" s="8" t="str">
        <f t="shared" si="0"/>
        <v>月</v>
      </c>
      <c r="AI16" s="8" t="str">
        <f t="shared" si="0"/>
        <v>火</v>
      </c>
      <c r="AJ16" s="8" t="str">
        <f t="shared" si="0"/>
        <v>水</v>
      </c>
      <c r="AK16" s="8" t="str">
        <f t="shared" si="0"/>
        <v/>
      </c>
      <c r="AL16" s="54"/>
      <c r="AM16" s="91"/>
      <c r="AN16" s="53"/>
      <c r="AO16" s="54"/>
      <c r="AP16" s="55"/>
    </row>
    <row r="17" spans="1:44" ht="20.25" customHeight="1">
      <c r="A17" s="28" t="s">
        <v>29</v>
      </c>
      <c r="B17" s="30"/>
      <c r="C17" s="30"/>
      <c r="E17" s="50" t="s">
        <v>11</v>
      </c>
      <c r="F17" s="36" t="s">
        <v>12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6">
        <f>COUNTIFS(G15:AK15,"&gt;="&amp;H$5,G15:AK15,"&lt;="&amp;P$5,G17:AK17,"〇")</f>
        <v>0</v>
      </c>
      <c r="AM17" s="78">
        <f>IFERROR(AL18/AL17,0)</f>
        <v>0</v>
      </c>
      <c r="AN17" s="56" t="s">
        <v>30</v>
      </c>
      <c r="AO17" s="57"/>
      <c r="AP17" s="58"/>
    </row>
    <row r="18" spans="1:44" ht="20.25" customHeight="1" thickBot="1">
      <c r="A18" s="28" t="s">
        <v>31</v>
      </c>
      <c r="E18" s="85"/>
      <c r="F18" s="3" t="s">
        <v>13</v>
      </c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40"/>
      <c r="AL18" s="3">
        <f>COUNTIFS(G15:AK15,"&gt;="&amp;H$5,G15:AK15,"&lt;="&amp;P$5,G18:AK18,"&lt;&gt;"&amp;"")</f>
        <v>0</v>
      </c>
      <c r="AM18" s="75"/>
      <c r="AN18" s="59"/>
      <c r="AO18" s="60"/>
      <c r="AP18" s="61"/>
    </row>
    <row r="19" spans="1:44" ht="20.25" customHeight="1" thickTop="1">
      <c r="A19" s="28" t="s">
        <v>24</v>
      </c>
      <c r="B19" s="31"/>
      <c r="C19" s="31"/>
      <c r="E19" s="84" t="s">
        <v>14</v>
      </c>
      <c r="F19" s="4" t="s">
        <v>12</v>
      </c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12">
        <f>COUNTIFS(G15:AK15,"&gt;="&amp;H$5,G15:AK15,"&lt;="&amp;P$5,G19:AK19,"〇")</f>
        <v>0</v>
      </c>
      <c r="AM19" s="74">
        <f>IFERROR(AL20/AL19,0)</f>
        <v>0</v>
      </c>
      <c r="AN19" s="62" t="s">
        <v>15</v>
      </c>
      <c r="AO19" s="63"/>
      <c r="AP19" s="64"/>
    </row>
    <row r="20" spans="1:44" ht="20.25" customHeight="1" thickBot="1">
      <c r="A20" s="28" t="s">
        <v>32</v>
      </c>
      <c r="B20" s="31"/>
      <c r="C20" s="31"/>
      <c r="E20" s="85"/>
      <c r="F20" s="3" t="s">
        <v>13</v>
      </c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40"/>
      <c r="AL20" s="3">
        <f>COUNTIFS(G15:AK15,"&gt;="&amp;H$5,G15:AK15,"&lt;="&amp;P$5,G20:AK20,"&lt;&gt;"&amp;"")</f>
        <v>0</v>
      </c>
      <c r="AM20" s="75"/>
      <c r="AN20" s="65"/>
      <c r="AO20" s="66"/>
      <c r="AP20" s="67"/>
    </row>
    <row r="21" spans="1:44" ht="42" customHeight="1" thickTop="1" thickBot="1">
      <c r="A21" s="32" t="s">
        <v>33</v>
      </c>
      <c r="C21" s="33"/>
      <c r="E21" s="11" t="s">
        <v>10</v>
      </c>
      <c r="F21" s="9"/>
      <c r="G21" s="10" t="s">
        <v>36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34"/>
      <c r="AL21" s="13"/>
      <c r="AM21" s="14"/>
      <c r="AN21" s="47" t="s">
        <v>16</v>
      </c>
      <c r="AO21" s="48"/>
      <c r="AP21" s="49"/>
    </row>
    <row r="22" spans="1:44" ht="20.25" customHeight="1"/>
    <row r="23" spans="1:44" ht="20.25" customHeight="1" thickBot="1">
      <c r="A23" s="28" t="s">
        <v>27</v>
      </c>
      <c r="B23" s="28">
        <f>IF(C23="","",IF(C14=12,B14+1,B14))</f>
        <v>2025</v>
      </c>
      <c r="C23" s="33">
        <f>IF(C14="","",IF(DATE(IF(C14=12,B14+1,B14),IF(C14=12,1,C14+1),1)&gt;P$5,"",IF(C14=12,1,C14+1)))</f>
        <v>5</v>
      </c>
      <c r="E23" t="str">
        <f>IF(B23="","","令和"&amp;B23-2018&amp;"年"&amp;C23&amp;"月")</f>
        <v>令和7年5月</v>
      </c>
      <c r="G23" s="2"/>
    </row>
    <row r="24" spans="1:44" ht="20.25" customHeight="1">
      <c r="E24" s="79"/>
      <c r="F24" s="80"/>
      <c r="G24" s="6">
        <f>IF($B23="","",DATE($B23,$C23,1))</f>
        <v>45778</v>
      </c>
      <c r="H24" s="6">
        <f>IF($B23="","",DATE($B23,$C23,2))</f>
        <v>45779</v>
      </c>
      <c r="I24" s="6">
        <f>IF($B23="","",DATE($B23,$C23,3))</f>
        <v>45780</v>
      </c>
      <c r="J24" s="6">
        <f>IF($B23="","",DATE($B23,$C23,4))</f>
        <v>45781</v>
      </c>
      <c r="K24" s="6">
        <f>IF($B23="","",DATE($B23,$C23,5))</f>
        <v>45782</v>
      </c>
      <c r="L24" s="6">
        <f>IF($B23="","",DATE($B23,$C23,6))</f>
        <v>45783</v>
      </c>
      <c r="M24" s="6">
        <f>IF($B23="","",DATE($B23,$C23,7))</f>
        <v>45784</v>
      </c>
      <c r="N24" s="6">
        <f>IF($B23="","",DATE($B23,$C23,8))</f>
        <v>45785</v>
      </c>
      <c r="O24" s="6">
        <f>IF($B23="","",DATE($B23,$C23,9))</f>
        <v>45786</v>
      </c>
      <c r="P24" s="6">
        <f>IF($B23="","",DATE($B23,$C23,10))</f>
        <v>45787</v>
      </c>
      <c r="Q24" s="6">
        <f>IF($B23="","",DATE($B23,$C23,11))</f>
        <v>45788</v>
      </c>
      <c r="R24" s="6">
        <f>IF($B23="","",DATE($B23,$C23,12))</f>
        <v>45789</v>
      </c>
      <c r="S24" s="6">
        <f>IF($B23="","",DATE($B23,$C23,13))</f>
        <v>45790</v>
      </c>
      <c r="T24" s="6">
        <f>IF($B23="","",DATE($B23,$C23,14))</f>
        <v>45791</v>
      </c>
      <c r="U24" s="6">
        <f>IF($B23="","",DATE($B23,$C23,15))</f>
        <v>45792</v>
      </c>
      <c r="V24" s="6">
        <f>IF($B23="","",DATE($B23,$C23,16))</f>
        <v>45793</v>
      </c>
      <c r="W24" s="6">
        <f>IF($B23="","",DATE($B23,$C23,17))</f>
        <v>45794</v>
      </c>
      <c r="X24" s="6">
        <f>IF($B23="","",DATE($B23,$C23,18))</f>
        <v>45795</v>
      </c>
      <c r="Y24" s="6">
        <f>IF($B23="","",DATE($B23,$C23,19))</f>
        <v>45796</v>
      </c>
      <c r="Z24" s="6">
        <f>IF($B23="","",DATE($B23,$C23,20))</f>
        <v>45797</v>
      </c>
      <c r="AA24" s="6">
        <f>IF($B23="","",DATE($B23,$C23,21))</f>
        <v>45798</v>
      </c>
      <c r="AB24" s="6">
        <f>IF($B23="","",DATE($B23,$C23,22))</f>
        <v>45799</v>
      </c>
      <c r="AC24" s="6">
        <f>IF($B23="","",DATE($B23,$C23,23))</f>
        <v>45800</v>
      </c>
      <c r="AD24" s="6">
        <f>IF($B23="","",DATE($B23,$C23,24))</f>
        <v>45801</v>
      </c>
      <c r="AE24" s="6">
        <f>IF($B23="","",DATE($B23,$C23,25))</f>
        <v>45802</v>
      </c>
      <c r="AF24" s="6">
        <f>IF($B23="","",DATE($B23,$C23,26))</f>
        <v>45803</v>
      </c>
      <c r="AG24" s="6">
        <f>IF($B23="","",DATE($B23,$C23,27))</f>
        <v>45804</v>
      </c>
      <c r="AH24" s="6">
        <f>IF($B23="","",DATE($B23,$C23,28))</f>
        <v>45805</v>
      </c>
      <c r="AI24" s="6">
        <f>IF($B23="","",IF(MONTH(DATE($B23,$C23,29))=$C23,DATE($B23,$C23,29),""))</f>
        <v>45806</v>
      </c>
      <c r="AJ24" s="6">
        <f>IF($B23="","",IF(MONTH(DATE($B23,$C23,30))=$C23,DATE($B23,$C23,30),""))</f>
        <v>45807</v>
      </c>
      <c r="AK24" s="6">
        <f>IF($B23="","",IF(MONTH(DATE($B23,$C23,31))=$C23,DATE($B23,$C23,31),""))</f>
        <v>45808</v>
      </c>
      <c r="AL24" s="51" t="s">
        <v>8</v>
      </c>
      <c r="AM24" s="51" t="s">
        <v>9</v>
      </c>
      <c r="AN24" s="50" t="s">
        <v>10</v>
      </c>
      <c r="AO24" s="51"/>
      <c r="AP24" s="52"/>
    </row>
    <row r="25" spans="1:44" ht="20.25" customHeight="1" thickBot="1">
      <c r="A25" s="28" t="s">
        <v>28</v>
      </c>
      <c r="E25" s="81"/>
      <c r="F25" s="82"/>
      <c r="G25" s="8" t="str">
        <f>IFERROR(IF(WEEKDAY(G24,1)=1,"日",IF(WEEKDAY(G24,1)=2,"月",IF(WEEKDAY(G24,1)=3,"火",IF(WEEKDAY(G24,1)=4,"水",IF(WEEKDAY(G24,1)=5,"木",IF(WEEKDAY(G24,1)=6,"金","土")))))),"")</f>
        <v>木</v>
      </c>
      <c r="H25" s="8" t="str">
        <f t="shared" ref="H25:N25" si="1">IFERROR(IF(WEEKDAY(H24,1)=1,"日",IF(WEEKDAY(H24,1)=2,"月",IF(WEEKDAY(H24,1)=3,"火",IF(WEEKDAY(H24,1)=4,"水",IF(WEEKDAY(H24,1)=5,"木",IF(WEEKDAY(H24,1)=6,"金","土")))))),"")</f>
        <v>金</v>
      </c>
      <c r="I25" s="8" t="str">
        <f t="shared" si="1"/>
        <v>土</v>
      </c>
      <c r="J25" s="8" t="str">
        <f t="shared" si="1"/>
        <v>日</v>
      </c>
      <c r="K25" s="8" t="str">
        <f t="shared" si="1"/>
        <v>月</v>
      </c>
      <c r="L25" s="8" t="str">
        <f t="shared" si="1"/>
        <v>火</v>
      </c>
      <c r="M25" s="8" t="str">
        <f t="shared" si="1"/>
        <v>水</v>
      </c>
      <c r="N25" s="8" t="str">
        <f t="shared" si="1"/>
        <v>木</v>
      </c>
      <c r="O25" s="8" t="str">
        <f>IFERROR(IF(WEEKDAY(O24,1)=1,"日",IF(WEEKDAY(O24,1)=2,"月",IF(WEEKDAY(O24,1)=3,"火",IF(WEEKDAY(O24,1)=4,"水",IF(WEEKDAY(O24,1)=5,"木",IF(WEEKDAY(O24,1)=6,"金","土")))))),"")</f>
        <v>金</v>
      </c>
      <c r="P25" s="8" t="str">
        <f t="shared" ref="P25:AK25" si="2">IFERROR(IF(WEEKDAY(P24,1)=1,"日",IF(WEEKDAY(P24,1)=2,"月",IF(WEEKDAY(P24,1)=3,"火",IF(WEEKDAY(P24,1)=4,"水",IF(WEEKDAY(P24,1)=5,"木",IF(WEEKDAY(P24,1)=6,"金","土")))))),"")</f>
        <v>土</v>
      </c>
      <c r="Q25" s="8" t="str">
        <f t="shared" si="2"/>
        <v>日</v>
      </c>
      <c r="R25" s="8" t="str">
        <f t="shared" si="2"/>
        <v>月</v>
      </c>
      <c r="S25" s="8" t="str">
        <f t="shared" si="2"/>
        <v>火</v>
      </c>
      <c r="T25" s="8" t="str">
        <f t="shared" si="2"/>
        <v>水</v>
      </c>
      <c r="U25" s="8" t="str">
        <f t="shared" si="2"/>
        <v>木</v>
      </c>
      <c r="V25" s="8" t="str">
        <f t="shared" si="2"/>
        <v>金</v>
      </c>
      <c r="W25" s="8" t="str">
        <f t="shared" si="2"/>
        <v>土</v>
      </c>
      <c r="X25" s="8" t="str">
        <f t="shared" si="2"/>
        <v>日</v>
      </c>
      <c r="Y25" s="8" t="str">
        <f t="shared" si="2"/>
        <v>月</v>
      </c>
      <c r="Z25" s="8" t="str">
        <f t="shared" si="2"/>
        <v>火</v>
      </c>
      <c r="AA25" s="8" t="str">
        <f t="shared" si="2"/>
        <v>水</v>
      </c>
      <c r="AB25" s="8" t="str">
        <f t="shared" si="2"/>
        <v>木</v>
      </c>
      <c r="AC25" s="8" t="str">
        <f t="shared" si="2"/>
        <v>金</v>
      </c>
      <c r="AD25" s="8" t="str">
        <f t="shared" si="2"/>
        <v>土</v>
      </c>
      <c r="AE25" s="8" t="str">
        <f t="shared" si="2"/>
        <v>日</v>
      </c>
      <c r="AF25" s="8" t="str">
        <f t="shared" si="2"/>
        <v>月</v>
      </c>
      <c r="AG25" s="8" t="str">
        <f t="shared" si="2"/>
        <v>火</v>
      </c>
      <c r="AH25" s="8" t="str">
        <f t="shared" si="2"/>
        <v>水</v>
      </c>
      <c r="AI25" s="8" t="str">
        <f t="shared" si="2"/>
        <v>木</v>
      </c>
      <c r="AJ25" s="8" t="str">
        <f t="shared" si="2"/>
        <v>金</v>
      </c>
      <c r="AK25" s="8" t="str">
        <f t="shared" si="2"/>
        <v>土</v>
      </c>
      <c r="AL25" s="54"/>
      <c r="AM25" s="54"/>
      <c r="AN25" s="53"/>
      <c r="AO25" s="54"/>
      <c r="AP25" s="55"/>
    </row>
    <row r="26" spans="1:44" ht="20.25" customHeight="1">
      <c r="A26" s="28" t="s">
        <v>29</v>
      </c>
      <c r="B26" s="30"/>
      <c r="C26" s="30"/>
      <c r="E26" s="76" t="s">
        <v>11</v>
      </c>
      <c r="F26" s="36" t="s">
        <v>12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6">
        <f>COUNTIFS(G24:AK24,"&gt;="&amp;H$5,G24:AK24,"&lt;="&amp;P$5,G26:AK26,"〇")</f>
        <v>0</v>
      </c>
      <c r="AM26" s="78">
        <f>IFERROR(AL27/AL26,0)</f>
        <v>0</v>
      </c>
      <c r="AN26" s="56" t="s">
        <v>30</v>
      </c>
      <c r="AO26" s="57"/>
      <c r="AP26" s="58"/>
    </row>
    <row r="27" spans="1:44" ht="20.25" customHeight="1" thickBot="1">
      <c r="A27" s="28" t="s">
        <v>31</v>
      </c>
      <c r="E27" s="77"/>
      <c r="F27" s="3" t="s">
        <v>13</v>
      </c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">
        <f>COUNTIFS(G24:AK24,"&gt;="&amp;H$5,G24:AK24,"&lt;="&amp;P$5,G27:AK27,"&lt;&gt;"&amp;"")</f>
        <v>0</v>
      </c>
      <c r="AM27" s="75"/>
      <c r="AN27" s="59"/>
      <c r="AO27" s="60"/>
      <c r="AP27" s="61"/>
    </row>
    <row r="28" spans="1:44" ht="20.25" customHeight="1" thickTop="1">
      <c r="A28" s="28" t="s">
        <v>24</v>
      </c>
      <c r="B28" s="31"/>
      <c r="C28" s="31"/>
      <c r="E28" s="83" t="s">
        <v>14</v>
      </c>
      <c r="F28" s="4" t="s">
        <v>12</v>
      </c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12">
        <f>COUNTIFS(G24:AK24,"&gt;="&amp;H$5,G24:AK24,"&lt;="&amp;P$5,G28:AK28,"〇")</f>
        <v>0</v>
      </c>
      <c r="AM28" s="74">
        <f>IFERROR(AL29/AL28,0)</f>
        <v>0</v>
      </c>
      <c r="AN28" s="62" t="s">
        <v>15</v>
      </c>
      <c r="AO28" s="63"/>
      <c r="AP28" s="64"/>
    </row>
    <row r="29" spans="1:44" ht="20.25" customHeight="1" thickBot="1">
      <c r="A29" s="28" t="s">
        <v>32</v>
      </c>
      <c r="B29" s="31"/>
      <c r="C29" s="31"/>
      <c r="E29" s="77"/>
      <c r="F29" s="3" t="s">
        <v>13</v>
      </c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">
        <f>COUNTIFS(G24:AK24,"&gt;="&amp;H$5,G24:AK24,"&lt;="&amp;P$5,G29:AK29,"&lt;&gt;"&amp;"")</f>
        <v>0</v>
      </c>
      <c r="AM29" s="75"/>
      <c r="AN29" s="65"/>
      <c r="AO29" s="66"/>
      <c r="AP29" s="67"/>
      <c r="AR29" s="7"/>
    </row>
    <row r="30" spans="1:44" ht="42" customHeight="1" thickTop="1" thickBot="1">
      <c r="A30" s="32" t="s">
        <v>33</v>
      </c>
      <c r="C30" s="33"/>
      <c r="E30" s="11" t="s">
        <v>10</v>
      </c>
      <c r="F30" s="9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2"/>
      <c r="AL30" s="13"/>
      <c r="AM30" s="14"/>
      <c r="AN30" s="47" t="s">
        <v>16</v>
      </c>
      <c r="AO30" s="48"/>
      <c r="AP30" s="49"/>
    </row>
    <row r="31" spans="1:44" ht="20.25" customHeight="1"/>
    <row r="32" spans="1:44" ht="20.25" customHeight="1" thickBot="1">
      <c r="A32" s="28" t="s">
        <v>27</v>
      </c>
      <c r="B32" s="28">
        <f>IF(C32="","",IF(C23=12,B23+1,B23))</f>
        <v>2025</v>
      </c>
      <c r="C32" s="33">
        <f>IF(C23="","",IF(DATE(IF(C23=12,B23+1,B23),IF(C23=12,1,C23+1),1)&gt;P$5,"",IF(C23=12,1,C23+1)))</f>
        <v>6</v>
      </c>
      <c r="E32" t="str">
        <f>IF(B32="","","令和"&amp;B32-2018&amp;"年"&amp;C32&amp;"月")</f>
        <v>令和7年6月</v>
      </c>
      <c r="G32" s="2"/>
    </row>
    <row r="33" spans="1:42" ht="20.25" customHeight="1">
      <c r="E33" s="79"/>
      <c r="F33" s="80"/>
      <c r="G33" s="6">
        <f>IF($B32="","",DATE($B32,$C32,1))</f>
        <v>45809</v>
      </c>
      <c r="H33" s="6">
        <f>IF($B32="","",DATE($B32,$C32,2))</f>
        <v>45810</v>
      </c>
      <c r="I33" s="6">
        <f>IF($B32="","",DATE($B32,$C32,3))</f>
        <v>45811</v>
      </c>
      <c r="J33" s="6">
        <f>IF($B32="","",DATE($B32,$C32,4))</f>
        <v>45812</v>
      </c>
      <c r="K33" s="6">
        <f>IF($B32="","",DATE($B32,$C32,5))</f>
        <v>45813</v>
      </c>
      <c r="L33" s="6">
        <f>IF($B32="","",DATE($B32,$C32,6))</f>
        <v>45814</v>
      </c>
      <c r="M33" s="6">
        <f>IF($B32="","",DATE($B32,$C32,7))</f>
        <v>45815</v>
      </c>
      <c r="N33" s="6">
        <f>IF($B32="","",DATE($B32,$C32,8))</f>
        <v>45816</v>
      </c>
      <c r="O33" s="6">
        <f>IF($B32="","",DATE($B32,$C32,9))</f>
        <v>45817</v>
      </c>
      <c r="P33" s="6">
        <f>IF($B32="","",DATE($B32,$C32,10))</f>
        <v>45818</v>
      </c>
      <c r="Q33" s="6">
        <f>IF($B32="","",DATE($B32,$C32,11))</f>
        <v>45819</v>
      </c>
      <c r="R33" s="6">
        <f>IF($B32="","",DATE($B32,$C32,12))</f>
        <v>45820</v>
      </c>
      <c r="S33" s="6">
        <f>IF($B32="","",DATE($B32,$C32,13))</f>
        <v>45821</v>
      </c>
      <c r="T33" s="6">
        <f>IF($B32="","",DATE($B32,$C32,14))</f>
        <v>45822</v>
      </c>
      <c r="U33" s="6">
        <f>IF($B32="","",DATE($B32,$C32,15))</f>
        <v>45823</v>
      </c>
      <c r="V33" s="6">
        <f>IF($B32="","",DATE($B32,$C32,16))</f>
        <v>45824</v>
      </c>
      <c r="W33" s="6">
        <f>IF($B32="","",DATE($B32,$C32,17))</f>
        <v>45825</v>
      </c>
      <c r="X33" s="6">
        <f>IF($B32="","",DATE($B32,$C32,18))</f>
        <v>45826</v>
      </c>
      <c r="Y33" s="6">
        <f>IF($B32="","",DATE($B32,$C32,19))</f>
        <v>45827</v>
      </c>
      <c r="Z33" s="6">
        <f>IF($B32="","",DATE($B32,$C32,20))</f>
        <v>45828</v>
      </c>
      <c r="AA33" s="6">
        <f>IF($B32="","",DATE($B32,$C32,21))</f>
        <v>45829</v>
      </c>
      <c r="AB33" s="6">
        <f>IF($B32="","",DATE($B32,$C32,22))</f>
        <v>45830</v>
      </c>
      <c r="AC33" s="6">
        <f>IF($B32="","",DATE($B32,$C32,23))</f>
        <v>45831</v>
      </c>
      <c r="AD33" s="6">
        <f>IF($B32="","",DATE($B32,$C32,24))</f>
        <v>45832</v>
      </c>
      <c r="AE33" s="6">
        <f>IF($B32="","",DATE($B32,$C32,25))</f>
        <v>45833</v>
      </c>
      <c r="AF33" s="6">
        <f>IF($B32="","",DATE($B32,$C32,26))</f>
        <v>45834</v>
      </c>
      <c r="AG33" s="6">
        <f>IF($B32="","",DATE($B32,$C32,27))</f>
        <v>45835</v>
      </c>
      <c r="AH33" s="6">
        <f>IF($B32="","",DATE($B32,$C32,28))</f>
        <v>45836</v>
      </c>
      <c r="AI33" s="6">
        <f>IF($B32="","",IF(MONTH(DATE($B32,$C32,29))=$C32,DATE($B32,$C32,29),""))</f>
        <v>45837</v>
      </c>
      <c r="AJ33" s="6">
        <f>IF($B32="","",IF(MONTH(DATE($B32,$C32,30))=$C32,DATE($B32,$C32,30),""))</f>
        <v>45838</v>
      </c>
      <c r="AK33" s="6" t="str">
        <f>IF($B32="","",IF(MONTH(DATE($B32,$C32,31))=$C32,DATE($B32,$C32,31),""))</f>
        <v/>
      </c>
      <c r="AL33" s="51" t="s">
        <v>8</v>
      </c>
      <c r="AM33" s="51" t="s">
        <v>9</v>
      </c>
      <c r="AN33" s="50" t="s">
        <v>10</v>
      </c>
      <c r="AO33" s="51"/>
      <c r="AP33" s="52"/>
    </row>
    <row r="34" spans="1:42" ht="20.25" customHeight="1" thickBot="1">
      <c r="A34" s="28" t="s">
        <v>28</v>
      </c>
      <c r="E34" s="81"/>
      <c r="F34" s="82"/>
      <c r="G34" s="8" t="str">
        <f>IFERROR(IF(WEEKDAY(G33,1)=1,"日",IF(WEEKDAY(G33,1)=2,"月",IF(WEEKDAY(G33,1)=3,"火",IF(WEEKDAY(G33,1)=4,"水",IF(WEEKDAY(G33,1)=5,"木",IF(WEEKDAY(G33,1)=6,"金","土")))))),"")</f>
        <v>日</v>
      </c>
      <c r="H34" s="8" t="str">
        <f t="shared" ref="H34:N34" si="3">IFERROR(IF(WEEKDAY(H33,1)=1,"日",IF(WEEKDAY(H33,1)=2,"月",IF(WEEKDAY(H33,1)=3,"火",IF(WEEKDAY(H33,1)=4,"水",IF(WEEKDAY(H33,1)=5,"木",IF(WEEKDAY(H33,1)=6,"金","土")))))),"")</f>
        <v>月</v>
      </c>
      <c r="I34" s="8" t="str">
        <f t="shared" si="3"/>
        <v>火</v>
      </c>
      <c r="J34" s="8" t="str">
        <f t="shared" si="3"/>
        <v>水</v>
      </c>
      <c r="K34" s="8" t="str">
        <f t="shared" si="3"/>
        <v>木</v>
      </c>
      <c r="L34" s="8" t="str">
        <f t="shared" si="3"/>
        <v>金</v>
      </c>
      <c r="M34" s="8" t="str">
        <f t="shared" si="3"/>
        <v>土</v>
      </c>
      <c r="N34" s="8" t="str">
        <f t="shared" si="3"/>
        <v>日</v>
      </c>
      <c r="O34" s="8" t="str">
        <f>IFERROR(IF(WEEKDAY(O33,1)=1,"日",IF(WEEKDAY(O33,1)=2,"月",IF(WEEKDAY(O33,1)=3,"火",IF(WEEKDAY(O33,1)=4,"水",IF(WEEKDAY(O33,1)=5,"木",IF(WEEKDAY(O33,1)=6,"金","土")))))),"")</f>
        <v>月</v>
      </c>
      <c r="P34" s="8" t="str">
        <f t="shared" ref="P34:AK34" si="4">IFERROR(IF(WEEKDAY(P33,1)=1,"日",IF(WEEKDAY(P33,1)=2,"月",IF(WEEKDAY(P33,1)=3,"火",IF(WEEKDAY(P33,1)=4,"水",IF(WEEKDAY(P33,1)=5,"木",IF(WEEKDAY(P33,1)=6,"金","土")))))),"")</f>
        <v>火</v>
      </c>
      <c r="Q34" s="8" t="str">
        <f t="shared" si="4"/>
        <v>水</v>
      </c>
      <c r="R34" s="8" t="str">
        <f t="shared" si="4"/>
        <v>木</v>
      </c>
      <c r="S34" s="8" t="str">
        <f t="shared" si="4"/>
        <v>金</v>
      </c>
      <c r="T34" s="8" t="str">
        <f t="shared" si="4"/>
        <v>土</v>
      </c>
      <c r="U34" s="8" t="str">
        <f t="shared" si="4"/>
        <v>日</v>
      </c>
      <c r="V34" s="8" t="str">
        <f t="shared" si="4"/>
        <v>月</v>
      </c>
      <c r="W34" s="8" t="str">
        <f t="shared" si="4"/>
        <v>火</v>
      </c>
      <c r="X34" s="8" t="str">
        <f t="shared" si="4"/>
        <v>水</v>
      </c>
      <c r="Y34" s="8" t="str">
        <f t="shared" si="4"/>
        <v>木</v>
      </c>
      <c r="Z34" s="8" t="str">
        <f t="shared" si="4"/>
        <v>金</v>
      </c>
      <c r="AA34" s="8" t="str">
        <f t="shared" si="4"/>
        <v>土</v>
      </c>
      <c r="AB34" s="8" t="str">
        <f t="shared" si="4"/>
        <v>日</v>
      </c>
      <c r="AC34" s="8" t="str">
        <f t="shared" si="4"/>
        <v>月</v>
      </c>
      <c r="AD34" s="8" t="str">
        <f t="shared" si="4"/>
        <v>火</v>
      </c>
      <c r="AE34" s="8" t="str">
        <f t="shared" si="4"/>
        <v>水</v>
      </c>
      <c r="AF34" s="8" t="str">
        <f t="shared" si="4"/>
        <v>木</v>
      </c>
      <c r="AG34" s="8" t="str">
        <f t="shared" si="4"/>
        <v>金</v>
      </c>
      <c r="AH34" s="8" t="str">
        <f t="shared" si="4"/>
        <v>土</v>
      </c>
      <c r="AI34" s="8" t="str">
        <f t="shared" si="4"/>
        <v>日</v>
      </c>
      <c r="AJ34" s="8" t="str">
        <f t="shared" si="4"/>
        <v>月</v>
      </c>
      <c r="AK34" s="8" t="str">
        <f t="shared" si="4"/>
        <v/>
      </c>
      <c r="AL34" s="54"/>
      <c r="AM34" s="54"/>
      <c r="AN34" s="53"/>
      <c r="AO34" s="54"/>
      <c r="AP34" s="55"/>
    </row>
    <row r="35" spans="1:42" ht="20.25" customHeight="1">
      <c r="A35" s="28" t="s">
        <v>29</v>
      </c>
      <c r="B35" s="30"/>
      <c r="C35" s="30"/>
      <c r="E35" s="76" t="s">
        <v>11</v>
      </c>
      <c r="F35" s="36" t="s">
        <v>12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6">
        <f>COUNTIFS(G33:AK33,"&gt;="&amp;H$5,G33:AK33,"&lt;="&amp;P$5,G35:AK35,"〇")</f>
        <v>0</v>
      </c>
      <c r="AM35" s="78">
        <f>IFERROR(AL36/AL35,0)</f>
        <v>0</v>
      </c>
      <c r="AN35" s="56" t="s">
        <v>30</v>
      </c>
      <c r="AO35" s="57"/>
      <c r="AP35" s="58"/>
    </row>
    <row r="36" spans="1:42" ht="20.25" customHeight="1" thickBot="1">
      <c r="A36" s="28" t="s">
        <v>31</v>
      </c>
      <c r="E36" s="77"/>
      <c r="F36" s="3" t="s">
        <v>13</v>
      </c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">
        <f>COUNTIFS(G33:AK33,"&gt;="&amp;H$5,G33:AK33,"&lt;="&amp;P$5,G36:AK36,"&lt;&gt;"&amp;"")</f>
        <v>0</v>
      </c>
      <c r="AM36" s="75"/>
      <c r="AN36" s="59"/>
      <c r="AO36" s="60"/>
      <c r="AP36" s="61"/>
    </row>
    <row r="37" spans="1:42" ht="20.25" customHeight="1" thickTop="1">
      <c r="A37" s="28" t="s">
        <v>24</v>
      </c>
      <c r="B37" s="31"/>
      <c r="C37" s="31"/>
      <c r="E37" s="83" t="s">
        <v>14</v>
      </c>
      <c r="F37" s="4" t="s">
        <v>12</v>
      </c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12">
        <f>COUNTIFS(G33:AK33,"&gt;="&amp;H$5,G33:AK33,"&lt;="&amp;P$5,G37:AK37,"〇")</f>
        <v>0</v>
      </c>
      <c r="AM37" s="74">
        <f>IFERROR(AL38/AL37,0)</f>
        <v>0</v>
      </c>
      <c r="AN37" s="62" t="s">
        <v>15</v>
      </c>
      <c r="AO37" s="63"/>
      <c r="AP37" s="64"/>
    </row>
    <row r="38" spans="1:42" ht="20.25" customHeight="1" thickBot="1">
      <c r="A38" s="28" t="s">
        <v>32</v>
      </c>
      <c r="B38" s="31"/>
      <c r="C38" s="31"/>
      <c r="E38" s="77"/>
      <c r="F38" s="3" t="s">
        <v>13</v>
      </c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">
        <f>COUNTIFS(G33:AK33,"&gt;="&amp;H$5,G33:AK33,"&lt;="&amp;P$5,G38:AK38,"&lt;&gt;"&amp;"")</f>
        <v>0</v>
      </c>
      <c r="AM38" s="75"/>
      <c r="AN38" s="65"/>
      <c r="AO38" s="66"/>
      <c r="AP38" s="67"/>
    </row>
    <row r="39" spans="1:42" ht="42" customHeight="1" thickTop="1" thickBot="1">
      <c r="A39" s="32" t="s">
        <v>33</v>
      </c>
      <c r="C39" s="33"/>
      <c r="E39" s="11" t="s">
        <v>10</v>
      </c>
      <c r="F39" s="9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2"/>
      <c r="AL39" s="13"/>
      <c r="AM39" s="14"/>
      <c r="AN39" s="47" t="s">
        <v>16</v>
      </c>
      <c r="AO39" s="48"/>
      <c r="AP39" s="49"/>
    </row>
    <row r="40" spans="1:42" ht="20.25" customHeight="1"/>
    <row r="43" spans="1:42">
      <c r="F43" t="s">
        <v>17</v>
      </c>
      <c r="N43" t="s">
        <v>34</v>
      </c>
      <c r="V43" s="2"/>
      <c r="AG43" s="2"/>
      <c r="AK43" s="68" t="s">
        <v>40</v>
      </c>
      <c r="AL43" s="68"/>
      <c r="AM43" s="68"/>
      <c r="AN43" s="68"/>
      <c r="AO43" s="1"/>
    </row>
    <row r="44" spans="1:42" ht="18" customHeight="1">
      <c r="F44" s="72" t="s">
        <v>18</v>
      </c>
      <c r="G44" s="72"/>
      <c r="H44" s="72"/>
      <c r="I44" s="72"/>
      <c r="J44" s="72">
        <f>SUMIF(A14:A40,"対象",B14:B40)</f>
        <v>0</v>
      </c>
      <c r="K44" s="72"/>
      <c r="L44" s="72"/>
      <c r="N44" s="72" t="s">
        <v>19</v>
      </c>
      <c r="O44" s="72"/>
      <c r="P44" s="72"/>
      <c r="Q44" s="72"/>
      <c r="R44" s="72">
        <f>SUMIF(A14:A40,"対象",C14:C40)</f>
        <v>0</v>
      </c>
      <c r="S44" s="72"/>
      <c r="T44" s="72"/>
      <c r="V44"/>
      <c r="W44" s="46" t="s">
        <v>42</v>
      </c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4"/>
      <c r="AJ44" s="44"/>
      <c r="AK44" s="69" t="s">
        <v>38</v>
      </c>
      <c r="AL44" s="69"/>
      <c r="AM44" s="69"/>
      <c r="AN44" s="45"/>
      <c r="AO44" s="70" t="s">
        <v>41</v>
      </c>
      <c r="AP44" s="71"/>
    </row>
    <row r="45" spans="1:42" ht="18" customHeight="1">
      <c r="F45" s="72" t="s">
        <v>20</v>
      </c>
      <c r="G45" s="72"/>
      <c r="H45" s="72"/>
      <c r="I45" s="72"/>
      <c r="J45" s="72">
        <f>SUMIF(A14:A40,"閉所",B14:B40)</f>
        <v>0</v>
      </c>
      <c r="K45" s="72"/>
      <c r="L45" s="72"/>
      <c r="N45" s="72" t="s">
        <v>21</v>
      </c>
      <c r="O45" s="72"/>
      <c r="P45" s="72"/>
      <c r="Q45" s="72"/>
      <c r="R45" s="72">
        <f>SUMIF(A14:A40,"閉所",C14:C40)</f>
        <v>0</v>
      </c>
      <c r="S45" s="72"/>
      <c r="T45" s="72"/>
      <c r="V45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4"/>
      <c r="AJ45" s="44"/>
      <c r="AK45" s="44"/>
      <c r="AL45" s="44"/>
      <c r="AM45" s="43"/>
      <c r="AN45" s="43"/>
      <c r="AO45" s="1"/>
    </row>
    <row r="46" spans="1:42" ht="18" customHeight="1">
      <c r="F46" s="72" t="s">
        <v>22</v>
      </c>
      <c r="G46" s="72"/>
      <c r="H46" s="72"/>
      <c r="I46" s="72"/>
      <c r="J46" s="73" t="str">
        <f>IFERROR(J45/J44,"")</f>
        <v/>
      </c>
      <c r="K46" s="73"/>
      <c r="L46" s="73"/>
      <c r="N46" s="72" t="s">
        <v>23</v>
      </c>
      <c r="O46" s="72"/>
      <c r="P46" s="72"/>
      <c r="Q46" s="72"/>
      <c r="R46" s="73" t="str">
        <f>IFERROR(R45/R44,"")</f>
        <v/>
      </c>
      <c r="S46" s="73"/>
      <c r="T46" s="73"/>
      <c r="V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4"/>
      <c r="AJ46" s="44"/>
      <c r="AK46" s="69" t="s">
        <v>39</v>
      </c>
      <c r="AL46" s="69"/>
      <c r="AM46" s="69"/>
      <c r="AN46" s="45"/>
      <c r="AO46" s="1"/>
    </row>
  </sheetData>
  <mergeCells count="71">
    <mergeCell ref="E37:E38"/>
    <mergeCell ref="AB4:AK4"/>
    <mergeCell ref="AN4:AP4"/>
    <mergeCell ref="F5:G5"/>
    <mergeCell ref="H5:M5"/>
    <mergeCell ref="N5:O5"/>
    <mergeCell ref="P5:V5"/>
    <mergeCell ref="X5:AA5"/>
    <mergeCell ref="AB5:AK5"/>
    <mergeCell ref="AN5:AP5"/>
    <mergeCell ref="F4:G4"/>
    <mergeCell ref="H4:V4"/>
    <mergeCell ref="X4:AA4"/>
    <mergeCell ref="F6:G6"/>
    <mergeCell ref="H6:L6"/>
    <mergeCell ref="M6:P6"/>
    <mergeCell ref="Q6:V6"/>
    <mergeCell ref="AH8:AP12"/>
    <mergeCell ref="U9:V9"/>
    <mergeCell ref="AC9:AD9"/>
    <mergeCell ref="U10:V10"/>
    <mergeCell ref="U11:V11"/>
    <mergeCell ref="E15:F16"/>
    <mergeCell ref="AL15:AL16"/>
    <mergeCell ref="AM15:AM16"/>
    <mergeCell ref="AN15:AP16"/>
    <mergeCell ref="AN17:AP18"/>
    <mergeCell ref="AN19:AP20"/>
    <mergeCell ref="AN21:AP21"/>
    <mergeCell ref="AN24:AP25"/>
    <mergeCell ref="E17:E18"/>
    <mergeCell ref="AM17:AM18"/>
    <mergeCell ref="E24:F25"/>
    <mergeCell ref="AL24:AL25"/>
    <mergeCell ref="AM24:AM25"/>
    <mergeCell ref="E19:E20"/>
    <mergeCell ref="AM19:AM20"/>
    <mergeCell ref="E28:E29"/>
    <mergeCell ref="AM28:AM29"/>
    <mergeCell ref="E26:E27"/>
    <mergeCell ref="AM26:AM27"/>
    <mergeCell ref="AN26:AP27"/>
    <mergeCell ref="AN28:AP29"/>
    <mergeCell ref="E35:E36"/>
    <mergeCell ref="AM35:AM36"/>
    <mergeCell ref="E33:F34"/>
    <mergeCell ref="AL33:AL34"/>
    <mergeCell ref="AM33:AM34"/>
    <mergeCell ref="F46:I46"/>
    <mergeCell ref="J46:L46"/>
    <mergeCell ref="N46:Q46"/>
    <mergeCell ref="R46:T46"/>
    <mergeCell ref="AM37:AM38"/>
    <mergeCell ref="F44:I44"/>
    <mergeCell ref="J44:L44"/>
    <mergeCell ref="N44:Q44"/>
    <mergeCell ref="R44:T44"/>
    <mergeCell ref="F45:I45"/>
    <mergeCell ref="J45:L45"/>
    <mergeCell ref="N45:Q45"/>
    <mergeCell ref="R45:T45"/>
    <mergeCell ref="W44:AH46"/>
    <mergeCell ref="AN30:AP30"/>
    <mergeCell ref="AN33:AP34"/>
    <mergeCell ref="AN35:AP36"/>
    <mergeCell ref="AN37:AP38"/>
    <mergeCell ref="AN39:AP39"/>
    <mergeCell ref="AK43:AN43"/>
    <mergeCell ref="AK44:AM44"/>
    <mergeCell ref="AK46:AM46"/>
    <mergeCell ref="AO44:AP44"/>
  </mergeCells>
  <phoneticPr fontId="1"/>
  <conditionalFormatting sqref="G15:AK16">
    <cfRule type="expression" dxfId="16" priority="76">
      <formula>WEEKDAY(G$15,1)=7</formula>
    </cfRule>
    <cfRule type="expression" dxfId="15" priority="77">
      <formula>WEEKDAY(G$15,1)=1</formula>
    </cfRule>
  </conditionalFormatting>
  <conditionalFormatting sqref="G15:AK21">
    <cfRule type="expression" dxfId="14" priority="73" stopIfTrue="1">
      <formula>G$15=""</formula>
    </cfRule>
    <cfRule type="expression" dxfId="13" priority="74" stopIfTrue="1">
      <formula>G$15&lt;$H$5</formula>
    </cfRule>
    <cfRule type="expression" dxfId="12" priority="75" stopIfTrue="1">
      <formula>$P$5&lt;G$15</formula>
    </cfRule>
  </conditionalFormatting>
  <conditionalFormatting sqref="G24:AK25">
    <cfRule type="expression" dxfId="11" priority="79">
      <formula>WEEKDAY(G$24,1)=7</formula>
    </cfRule>
    <cfRule type="expression" dxfId="10" priority="80">
      <formula>WEEKDAY(G$24,1)=1</formula>
    </cfRule>
  </conditionalFormatting>
  <conditionalFormatting sqref="G24:AK30">
    <cfRule type="expression" dxfId="9" priority="71" stopIfTrue="1">
      <formula>G$24=""</formula>
    </cfRule>
    <cfRule type="expression" dxfId="8" priority="72" stopIfTrue="1">
      <formula>G$24&lt;$H$5</formula>
    </cfRule>
    <cfRule type="expression" dxfId="7" priority="78" stopIfTrue="1">
      <formula>$P$5&lt;G$24</formula>
    </cfRule>
  </conditionalFormatting>
  <conditionalFormatting sqref="G33:AK34">
    <cfRule type="expression" dxfId="6" priority="82">
      <formula>WEEKDAY(G$33,1)=7</formula>
    </cfRule>
    <cfRule type="expression" dxfId="5" priority="83">
      <formula>WEEKDAY(G$33,1)=1</formula>
    </cfRule>
  </conditionalFormatting>
  <conditionalFormatting sqref="G33:AK39">
    <cfRule type="expression" dxfId="4" priority="69" stopIfTrue="1">
      <formula>G$33=""</formula>
    </cfRule>
    <cfRule type="expression" dxfId="3" priority="70" stopIfTrue="1">
      <formula>G$33&lt;$H$5</formula>
    </cfRule>
    <cfRule type="expression" dxfId="2" priority="81" stopIfTrue="1">
      <formula>$P$5&lt;G$33</formula>
    </cfRule>
  </conditionalFormatting>
  <conditionalFormatting sqref="I9:V9">
    <cfRule type="expression" dxfId="1" priority="2">
      <formula>$U$9="×"</formula>
    </cfRule>
  </conditionalFormatting>
  <conditionalFormatting sqref="I10:V10">
    <cfRule type="expression" dxfId="0" priority="1">
      <formula>$U$9="〇"</formula>
    </cfRule>
  </conditionalFormatting>
  <dataValidations count="5">
    <dataValidation type="list" allowBlank="1" showInputMessage="1" showErrorMessage="1" sqref="G20:AK20 G29:AK29 G38:AK38" xr:uid="{5351535A-50B0-4E23-AD35-203E47F96F9E}">
      <formula1>"●"</formula1>
    </dataValidation>
    <dataValidation type="list" allowBlank="1" showInputMessage="1" showErrorMessage="1" sqref="G21:AK21 G30:AK30 G39:AK39" xr:uid="{2C6294DE-C6D5-4580-8043-52F0ACD5F8B4}">
      <formula1>"指定,振替,開始,完成"</formula1>
    </dataValidation>
    <dataValidation type="list" allowBlank="1" showInputMessage="1" showErrorMessage="1" sqref="G19:AK19 G28:AK28 G37:AK37" xr:uid="{4CC8B8AE-9C97-4E06-8A57-F2981F4C7523}">
      <formula1>"準,片,夏,年,製,〇,事,災,他"</formula1>
    </dataValidation>
    <dataValidation type="list" allowBlank="1" showInputMessage="1" showErrorMessage="1" sqref="G27:AK27 G18:AK18 G36:AK36" xr:uid="{17C82FC4-D159-47B0-B7B0-976A0957856C}">
      <formula1>"〇,●"</formula1>
    </dataValidation>
    <dataValidation type="list" allowBlank="1" showInputMessage="1" showErrorMessage="1" sqref="G17:AK17 G26:AK26 G35:AK35" xr:uid="{C9173C3E-CD31-49C3-8C58-67D2F52EEB7E}">
      <formula1>"準,片,夏,年,製,〇"</formula1>
    </dataValidation>
  </dataValidations>
  <pageMargins left="0.70866141732283472" right="0.31496062992125984" top="0.55118110236220474" bottom="0.15748031496062992" header="0.31496062992125984" footer="0.31496062992125984"/>
  <pageSetup paperSize="9" scale="53" orientation="landscape" r:id="rId1"/>
  <headerFooter>
    <oddHeader>&amp;R
　</oddHeader>
  </headerFooter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42D811-4BAD-439C-AA19-5A76DA561BC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BA59C84-DA56-4C94-8C90-408E8173DA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C1A9706-B48E-40F0-9C0B-AE5B2E225D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