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hama-lgwan\御浜町共有フォルダ\生活環境課\●上下水道係\宮本分\000受渡フォルダ\栄二さん\引継ぎ\R5町関係\240129経営比較分析表\"/>
    </mc:Choice>
  </mc:AlternateContent>
  <workbookProtection workbookAlgorithmName="SHA-512" workbookHashValue="wGi++bFvifsO8AnsJcxssNlsgSSJNUekl0c4nUROgzrM6xYoMeXajgU/jbDcJ9QLOw0LpxJWkhWzCG9duNtrSw==" workbookSaltValue="E/OioR+/lq3OOWVYtRSe9A==" workbookSpinCount="100000" lockStructure="1"/>
  <bookViews>
    <workbookView xWindow="0" yWindow="0" windowWidth="19200" windowHeight="1137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<sst xmlns="http://schemas.openxmlformats.org/spreadsheetml/2006/main" count="236" uniqueCount="120">
  <si>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</si>
  <si>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</si>
  <si>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</si>
  <si>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</si>
  <si>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</si>
  <si>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</si>
  <si>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</si>
  <si>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</si>
  <si>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</si>
  <si>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</si>
  <si>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</si>
  <si>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</si>
  <si>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</si>
  <si>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</si>
  <si>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</si>
  <si>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</si>
  <si>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</si>
  <si>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</si>
  <si>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</si>
  <si>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</si>
  <si>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</si>
  <si>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</si>
  <si>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</si>
  <si>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</si>
  <si>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</si>
  <si>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</si>
  <si>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</si>
  <si>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</si>
  <si>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</si>
  <si>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</si>
  <si>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</si>
  <si>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</si>
  <si>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</si>
  <si>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</si>
  <si>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</si>
  <si>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</si>
  <si>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</si>
  <si>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</si>
  <si>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</si>
  <si>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</si>
  <si>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</si>
  <si>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</si>
  <si>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</si>
  <si>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</si>
  <si>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</si>
  <si>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</si>
  <si>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</si>
  <si>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</si>
  <si>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</si>
  <si>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</si>
  <si>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</si>
  <si>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</si>
  <si>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</si>
  <si>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</si>
  <si>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</si>
  <si>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</si>
  <si>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</si>
  <si>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</si>
  <si>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</si>
  <si>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</si>
  <si>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</si>
  <si>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</si>
  <si>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</si>
  <si>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</si>
  <si>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</si>
  <si>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</si>
  <si>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</si>
  <si>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</si>
  <si>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</si>
  <si>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</si>
  <si>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</si>
  <si>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</si>
  <si>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</si>
  <si>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</si>
  <si>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</si>
  <si>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</si>
  <si>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</si>
  <si>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</si>
  <si>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</si>
  <si>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</si>
  <si>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</si>
  <si>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</si>
  <si>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</si>
  <si>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</si>
  <si>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</si>
  <si>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</si>
  <si>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</si>
  <si>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</si>
  <si>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</si>
  <si>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</si>
  <si>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</si>
  <si>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</si>
  <si>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</si>
  <si>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</si>
  <si>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</si>
  <si>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</si>
  <si>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</si>
  <si>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</si>
  <si>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</si>
  <si>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御浜町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</si>
  <si>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</si>
  <si>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</si>
  <si>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</si>
  <si>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</si>
  <si>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</si>
  <si>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</si>
  <si>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</si>
  <si>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</si>
  <si>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</si>
  <si>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</si>
  <si>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</si>
  <si>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</si>
  <si>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</si>
  <si>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</si>
  <si>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</si>
  <si>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</si>
  <si>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</si>
  <si>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収益的収支比率、経費回収率ともに、１００％以下が続いている。原因として、収益は上がらないが、施設の更新費用、維持管理費が増加しているためである。また施設利用率も平均値以下が続いている。原因として、人口減少、節水型設備の普及等により、流入汚水量が計画値より減少しているためである。</t>
    <phoneticPr fontId="4"/>
  </si>
  <si>
    <t>平成１２年の供用開始から２２年を経過しているが、管渠施設の耐用年数には達していないため、当面管渠の改善は必要なしと判断する。しかし、処理場及びマンホールポンプ場の電気、機械設備については、耐用年数に達しているものもあり、ストックマネジメント計画を策定し、計画的に施設の更新工事を実施している。</t>
    <phoneticPr fontId="4"/>
  </si>
  <si>
    <t>近年、人口減少、節水型設備の普及等により流入汚水量が減少し、使用料収入は停滞している。また処理場及びマンホールポンプ場の電気、機械設備については、耐用年数に達しているものもあり、施設の更新を行うための費用が必要である。以上より、今後より一層の経費削減、料金改正の検討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</si>
</sst>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E-4357-8726-E1D9CAEBB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E-4357-8726-E1D9CAEBB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36.61</c:v>
                </c:pt>
                <c:pt idx="1">
                  <c:v>35.5</c:v>
                </c:pt>
                <c:pt idx="2">
                  <c:v>35.11</c:v>
                </c:pt>
                <c:pt idx="3">
                  <c:v>35.44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3-46BC-BC15-DCA28B23E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3-46BC-BC15-DCA28B23E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87.9</c:v>
                </c:pt>
                <c:pt idx="1">
                  <c:v>90.22</c:v>
                </c:pt>
                <c:pt idx="2">
                  <c:v>90.77</c:v>
                </c:pt>
                <c:pt idx="3">
                  <c:v>91.73</c:v>
                </c:pt>
                <c:pt idx="4">
                  <c:v>92.94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A-4D4D-B92B-518E9BAA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3A-4D4D-B92B-518E9BAA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94.77</c:v>
                </c:pt>
                <c:pt idx="1">
                  <c:v>94.26</c:v>
                </c:pt>
                <c:pt idx="2">
                  <c:v>96.79</c:v>
                </c:pt>
                <c:pt idx="3">
                  <c:v>87.85</c:v>
                </c:pt>
                <c:pt idx="4">
                  <c:v>73.010000000000005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D-4F32-A408-2317126CC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D-4F32-A408-2317126CC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9-42DB-BC6C-3294BD2E5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9-42DB-BC6C-3294BD2E5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B-490E-9015-46895C216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B-490E-9015-46895C216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C-410F-804D-64C16924B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5C-410F-804D-64C16924B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2-4662-B882-446D2FD8D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2-4662-B882-446D2FD8D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102.24</c:v>
                </c:pt>
                <c:pt idx="1">
                  <c:v>30.07</c:v>
                </c:pt>
                <c:pt idx="2">
                  <c:v>29.73</c:v>
                </c:pt>
                <c:pt idx="3">
                  <c:v>29.39</c:v>
                </c:pt>
                <c:pt idx="4">
                  <c:v>30.79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9-4F12-879B-BD8A8DD91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C9-4F12-879B-BD8A8DD91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61.67</c:v>
                </c:pt>
                <c:pt idx="1">
                  <c:v>79.17</c:v>
                </c:pt>
                <c:pt idx="2">
                  <c:v>86.07</c:v>
                </c:pt>
                <c:pt idx="3">
                  <c:v>68.2</c:v>
                </c:pt>
                <c:pt idx="4">
                  <c:v>45.54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3-48D9-AA9B-FC4B1AFB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3-48D9-AA9B-FC4B1AFB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268.24</c:v>
                </c:pt>
                <c:pt idx="1">
                  <c:v>210.09</c:v>
                </c:pt>
                <c:pt idx="2">
                  <c:v>196.16</c:v>
                </c:pt>
                <c:pt idx="3">
                  <c:v>247.93</c:v>
                </c:pt>
                <c:pt idx="4">
                  <c:v>372.87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C-4E64-8256-34348E972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C-4E64-8256-34348E972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25" zoomScale="70" zoomScaleNormal="7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三重県　御浜町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特定環境保全公共下水道</v>
      </c>
      <c r="Q8" s="66"/>
      <c r="R8" s="66"/>
      <c r="S8" s="66"/>
      <c r="T8" s="66"/>
      <c r="U8" s="66"/>
      <c r="V8" s="66"/>
      <c r="W8" s="66" t="str">
        <f>データ!L6</f>
        <v>D2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8086</v>
      </c>
      <c r="AM8" s="55"/>
      <c r="AN8" s="55"/>
      <c r="AO8" s="55"/>
      <c r="AP8" s="55"/>
      <c r="AQ8" s="55"/>
      <c r="AR8" s="55"/>
      <c r="AS8" s="55"/>
      <c r="AT8" s="54">
        <f>データ!T6</f>
        <v>88.13</v>
      </c>
      <c r="AU8" s="54"/>
      <c r="AV8" s="54"/>
      <c r="AW8" s="54"/>
      <c r="AX8" s="54"/>
      <c r="AY8" s="54"/>
      <c r="AZ8" s="54"/>
      <c r="BA8" s="54"/>
      <c r="BB8" s="54">
        <f>データ!U6</f>
        <v>91.75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27.03</v>
      </c>
      <c r="Q10" s="54"/>
      <c r="R10" s="54"/>
      <c r="S10" s="54"/>
      <c r="T10" s="54"/>
      <c r="U10" s="54"/>
      <c r="V10" s="54"/>
      <c r="W10" s="54">
        <f>データ!Q6</f>
        <v>101.81</v>
      </c>
      <c r="X10" s="54"/>
      <c r="Y10" s="54"/>
      <c r="Z10" s="54"/>
      <c r="AA10" s="54"/>
      <c r="AB10" s="54"/>
      <c r="AC10" s="54"/>
      <c r="AD10" s="55">
        <f>データ!R6</f>
        <v>2970</v>
      </c>
      <c r="AE10" s="55"/>
      <c r="AF10" s="55"/>
      <c r="AG10" s="55"/>
      <c r="AH10" s="55"/>
      <c r="AI10" s="55"/>
      <c r="AJ10" s="55"/>
      <c r="AK10" s="2"/>
      <c r="AL10" s="55">
        <f>データ!V6</f>
        <v>2168</v>
      </c>
      <c r="AM10" s="55"/>
      <c r="AN10" s="55"/>
      <c r="AO10" s="55"/>
      <c r="AP10" s="55"/>
      <c r="AQ10" s="55"/>
      <c r="AR10" s="55"/>
      <c r="AS10" s="55"/>
      <c r="AT10" s="54">
        <f>データ!W6</f>
        <v>0.92</v>
      </c>
      <c r="AU10" s="54"/>
      <c r="AV10" s="54"/>
      <c r="AW10" s="54"/>
      <c r="AX10" s="54"/>
      <c r="AY10" s="54"/>
      <c r="AZ10" s="54"/>
      <c r="BA10" s="54"/>
      <c r="BB10" s="54">
        <f>データ!X6</f>
        <v>2356.52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【1,182.11】</v>
      </c>
      <c r="I86" s="12" t="str">
        <f>データ!CA6</f>
        <v>【73.78】</v>
      </c>
      <c r="J86" s="12" t="str">
        <f>データ!CL6</f>
        <v>【220.62】</v>
      </c>
      <c r="K86" s="12" t="str">
        <f>データ!CW6</f>
        <v>【42.22】</v>
      </c>
      <c r="L86" s="12" t="str">
        <f>データ!DH6</f>
        <v>【85.67】</v>
      </c>
      <c r="M86" s="12" t="s">
        <v>44</v>
      </c>
      <c r="N86" s="12" t="s">
        <v>45</v>
      </c>
      <c r="O86" s="12" t="str">
        <f>データ!EO6</f>
        <v>【0.13】</v>
      </c>
    </row>
  </sheetData>
  <sheetProtection algorithmName="SHA-512" hashValue="xfrcDtWqErgLOxlrwOcu6SaYDScE4z0+W6ecvJkgKI7ANi5NzyGYy5R0nvMfpoUszWFh906h9HQ5PO+GO6qW9A==" saltValue="NlpHFo0JlZONRmROns53U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2022</v>
      </c>
      <c r="C6" s="19">
        <f t="shared" ref="C6:X6" si="3">C7</f>
        <v>245615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三重県　御浜町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27.03</v>
      </c>
      <c r="Q6" s="20">
        <f t="shared" si="3"/>
        <v>101.81</v>
      </c>
      <c r="R6" s="20">
        <f t="shared" si="3"/>
        <v>2970</v>
      </c>
      <c r="S6" s="20">
        <f t="shared" si="3"/>
        <v>8086</v>
      </c>
      <c r="T6" s="20">
        <f t="shared" si="3"/>
        <v>88.13</v>
      </c>
      <c r="U6" s="20">
        <f t="shared" si="3"/>
        <v>91.75</v>
      </c>
      <c r="V6" s="20">
        <f t="shared" si="3"/>
        <v>2168</v>
      </c>
      <c r="W6" s="20">
        <f t="shared" si="3"/>
        <v>0.92</v>
      </c>
      <c r="X6" s="20">
        <f t="shared" si="3"/>
        <v>2356.52</v>
      </c>
      <c r="Y6" s="21">
        <f>IF(Y7="",NA(),Y7)</f>
        <v>94.77</v>
      </c>
      <c r="Z6" s="21">
        <f t="shared" ref="Z6:AH6" si="4">IF(Z7="",NA(),Z7)</f>
        <v>94.26</v>
      </c>
      <c r="AA6" s="21">
        <f t="shared" si="4"/>
        <v>96.79</v>
      </c>
      <c r="AB6" s="21">
        <f t="shared" si="4"/>
        <v>87.85</v>
      </c>
      <c r="AC6" s="21">
        <f t="shared" si="4"/>
        <v>73.010000000000005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102.24</v>
      </c>
      <c r="BG6" s="21">
        <f t="shared" ref="BG6:BO6" si="7">IF(BG7="",NA(),BG7)</f>
        <v>30.07</v>
      </c>
      <c r="BH6" s="21">
        <f t="shared" si="7"/>
        <v>29.73</v>
      </c>
      <c r="BI6" s="21">
        <f t="shared" si="7"/>
        <v>29.39</v>
      </c>
      <c r="BJ6" s="21">
        <f t="shared" si="7"/>
        <v>30.79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61.67</v>
      </c>
      <c r="BR6" s="21">
        <f t="shared" ref="BR6:BZ6" si="8">IF(BR7="",NA(),BR7)</f>
        <v>79.17</v>
      </c>
      <c r="BS6" s="21">
        <f t="shared" si="8"/>
        <v>86.07</v>
      </c>
      <c r="BT6" s="21">
        <f t="shared" si="8"/>
        <v>68.2</v>
      </c>
      <c r="BU6" s="21">
        <f t="shared" si="8"/>
        <v>45.54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268.24</v>
      </c>
      <c r="CC6" s="21">
        <f t="shared" ref="CC6:CK6" si="9">IF(CC7="",NA(),CC7)</f>
        <v>210.09</v>
      </c>
      <c r="CD6" s="21">
        <f t="shared" si="9"/>
        <v>196.16</v>
      </c>
      <c r="CE6" s="21">
        <f t="shared" si="9"/>
        <v>247.93</v>
      </c>
      <c r="CF6" s="21">
        <f t="shared" si="9"/>
        <v>372.87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>
        <f>IF(CM7="",NA(),CM7)</f>
        <v>36.61</v>
      </c>
      <c r="CN6" s="21">
        <f t="shared" ref="CN6:CV6" si="10">IF(CN7="",NA(),CN7)</f>
        <v>35.5</v>
      </c>
      <c r="CO6" s="21">
        <f t="shared" si="10"/>
        <v>35.11</v>
      </c>
      <c r="CP6" s="21">
        <f t="shared" si="10"/>
        <v>35.44</v>
      </c>
      <c r="CQ6" s="21">
        <f t="shared" si="10"/>
        <v>36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87.9</v>
      </c>
      <c r="CY6" s="21">
        <f t="shared" ref="CY6:DG6" si="11">IF(CY7="",NA(),CY7)</f>
        <v>90.22</v>
      </c>
      <c r="CZ6" s="21">
        <f t="shared" si="11"/>
        <v>90.77</v>
      </c>
      <c r="DA6" s="21">
        <f t="shared" si="11"/>
        <v>91.73</v>
      </c>
      <c r="DB6" s="21">
        <f t="shared" si="11"/>
        <v>92.94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5" s="22" customFormat="1" x14ac:dyDescent="0.15">
      <c r="A7" s="14"/>
      <c r="B7" s="23">
        <v>2022</v>
      </c>
      <c r="C7" s="23">
        <v>245615</v>
      </c>
      <c r="D7" s="23">
        <v>47</v>
      </c>
      <c r="E7" s="23">
        <v>17</v>
      </c>
      <c r="F7" s="23">
        <v>4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27.03</v>
      </c>
      <c r="Q7" s="24">
        <v>101.81</v>
      </c>
      <c r="R7" s="24">
        <v>2970</v>
      </c>
      <c r="S7" s="24">
        <v>8086</v>
      </c>
      <c r="T7" s="24">
        <v>88.13</v>
      </c>
      <c r="U7" s="24">
        <v>91.75</v>
      </c>
      <c r="V7" s="24">
        <v>2168</v>
      </c>
      <c r="W7" s="24">
        <v>0.92</v>
      </c>
      <c r="X7" s="24">
        <v>2356.52</v>
      </c>
      <c r="Y7" s="24">
        <v>94.77</v>
      </c>
      <c r="Z7" s="24">
        <v>94.26</v>
      </c>
      <c r="AA7" s="24">
        <v>96.79</v>
      </c>
      <c r="AB7" s="24">
        <v>87.85</v>
      </c>
      <c r="AC7" s="24">
        <v>73.010000000000005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102.24</v>
      </c>
      <c r="BG7" s="24">
        <v>30.07</v>
      </c>
      <c r="BH7" s="24">
        <v>29.73</v>
      </c>
      <c r="BI7" s="24">
        <v>29.39</v>
      </c>
      <c r="BJ7" s="24">
        <v>30.79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61.67</v>
      </c>
      <c r="BR7" s="24">
        <v>79.17</v>
      </c>
      <c r="BS7" s="24">
        <v>86.07</v>
      </c>
      <c r="BT7" s="24">
        <v>68.2</v>
      </c>
      <c r="BU7" s="24">
        <v>45.54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268.24</v>
      </c>
      <c r="CC7" s="24">
        <v>210.09</v>
      </c>
      <c r="CD7" s="24">
        <v>196.16</v>
      </c>
      <c r="CE7" s="24">
        <v>247.93</v>
      </c>
      <c r="CF7" s="24">
        <v>372.87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>
        <v>36.61</v>
      </c>
      <c r="CN7" s="24">
        <v>35.5</v>
      </c>
      <c r="CO7" s="24">
        <v>35.11</v>
      </c>
      <c r="CP7" s="24">
        <v>35.44</v>
      </c>
      <c r="CQ7" s="24">
        <v>36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87.9</v>
      </c>
      <c r="CY7" s="24">
        <v>90.22</v>
      </c>
      <c r="CZ7" s="24">
        <v>90.77</v>
      </c>
      <c r="DA7" s="24">
        <v>91.73</v>
      </c>
      <c r="DB7" s="24">
        <v>92.94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